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992221\Desktop\Models\"/>
    </mc:Choice>
  </mc:AlternateContent>
  <bookViews>
    <workbookView xWindow="0" yWindow="0" windowWidth="28800" windowHeight="11085" tabRatio="799"/>
  </bookViews>
  <sheets>
    <sheet name="Model" sheetId="43" r:id="rId1"/>
    <sheet name="DCF" sheetId="22" r:id="rId2"/>
    <sheet name="_CIQHiddenCacheSheet" sheetId="245" state="very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GRAPH1" hidden="1">[1]ROE!#REF!</definedName>
    <definedName name="__FDS_HYPERLINK_TOGGLE_STATE__" hidden="1">"ON"</definedName>
    <definedName name="_Fill" hidden="1">#REF!</definedName>
    <definedName name="_xlnm._FilterDatabase" localSheetId="1" hidden="1">DCF!#REF!</definedName>
    <definedName name="_xlnm._FilterDatabase" localSheetId="0" hidden="1">Model!#REF!</definedName>
    <definedName name="_Key1" hidden="1">#REF!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CIQWBGuid" localSheetId="1" hidden="1">"ddb1e6c7-4c75-49bf-a966-d33940e1cd5a"</definedName>
    <definedName name="CIQWBGuid" localSheetId="0" hidden="1">"93109f73-ce43-46f2-baa0-f90921c844ea"</definedName>
    <definedName name="CIQWBGuid" hidden="1">"ddb1e6c7-4c75-49bf-a966-d33940e1cd5a"</definedName>
    <definedName name="dgf" hidden="1">#REF!</definedName>
    <definedName name="FP.DataSourceName">'[2]Front Page'!$H$15</definedName>
    <definedName name="HP.TradeCurrency">#REF!</definedName>
    <definedName name="IQ_ADDIN" hidden="1">"AUTO"</definedName>
    <definedName name="IQ_AVG_PRICE_TARGET" hidden="1">"c82"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STDDEV_EST_REUT" hidden="1">"c5408"</definedName>
    <definedName name="IQ_BV_STDDEV_EST_THOM" hidden="1">"c5152"</definedName>
    <definedName name="IQ_CH">110000</definedName>
    <definedName name="IQ_CONV_RATE" hidden="1">"c2192"</definedName>
    <definedName name="IQ_CQ">5000</definedName>
    <definedName name="IQ_CY">10000</definedName>
    <definedName name="IQ_DAILY">500000</definedName>
    <definedName name="IQ_DNTM" hidden="1">700000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BV_REUT" hidden="1">"c5409"</definedName>
    <definedName name="IQ_EST_ACT_BV_THOM" hidden="1">"c5153"</definedName>
    <definedName name="IQ_EST_ACT_EPS_PRIMARY" hidden="1">"c2232"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EPS_SURPRISE" hidden="1">"c1635"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XPENSE_CODE_" hidden="1">"test"</definedName>
    <definedName name="IQ_FH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"05/26/2022 21:52:39"</definedName>
    <definedName name="IQ_NAV_ACT_OR_EST" hidden="1">"c2225"</definedName>
    <definedName name="IQ_NTM">6000</definedName>
    <definedName name="IQ_OG_TOTAL_OIL_PRODUCTON" hidden="1">"c2059"</definedName>
    <definedName name="IQ_OPENED55" hidden="1">1</definedName>
    <definedName name="IQ_PRIMARY_EPS_TYPE_THOM" hidden="1">"c5297"</definedName>
    <definedName name="IQ_QTD" hidden="1">750000</definedName>
    <definedName name="IQ_SHAREOUTSTANDING" hidden="1">"c1347"</definedName>
    <definedName name="IQ_TODAY" hidden="1">0</definedName>
    <definedName name="IQ_TOTAL_PENSION_OBLIGATION" hidden="1">"c1292"</definedName>
    <definedName name="IQ_WEEK">50000</definedName>
    <definedName name="IQ_YTD">3000</definedName>
    <definedName name="IQ_YTDMONTH" hidden="1">130000</definedName>
    <definedName name="IQRDCF2BS12" hidden="1">[3]Segments!#REF!</definedName>
    <definedName name="IQRDCF2CA12" hidden="1">[3]Segments!#REF!</definedName>
    <definedName name="IQRDCF2X164" hidden="1">[3]Segments!#REF!</definedName>
    <definedName name="IQRDCFAG29" hidden="1">[3]DCF!#REF!</definedName>
    <definedName name="IQRDCFAG30" hidden="1">[3]DCF!#REF!</definedName>
    <definedName name="IQRDCFAG6" hidden="1">[3]DCF!#REF!</definedName>
    <definedName name="IQRDCFAH6" hidden="1">[3]DCF!#REF!</definedName>
    <definedName name="IQRDCFAJ6" hidden="1">[3]DCF!#REF!</definedName>
    <definedName name="IQRDCFBS12" hidden="1">[4]DCF!$BS$13:$BS$124</definedName>
    <definedName name="IQRDCFCA12" hidden="1">[4]DCF!$CA$13:$CA$141</definedName>
    <definedName name="IQRDCFX168" hidden="1">[4]DCF!$X$169</definedName>
    <definedName name="IQRDCFX169" hidden="1">[5]DCF!$X$170</definedName>
    <definedName name="IQRDCFX173" hidden="1">[6]DCF!$X$174</definedName>
    <definedName name="IQRDebtA3" hidden="1">[4]Debt!$A$4:$A$115</definedName>
    <definedName name="IQRM13" hidden="1">"$M$14:$M$133"</definedName>
    <definedName name="IQROwnershipA12" hidden="1">[7]Ownership!$A$13:$A$112</definedName>
    <definedName name="IQROwnershipB12" hidden="1">[7]Ownership!$B$13:$B$112</definedName>
    <definedName name="IQROwnershipJ12" hidden="1">[7]Ownership!$J$13:$J$112</definedName>
    <definedName name="IQROwnershipK12" hidden="1">[7]Ownership!$K$13:$K$112</definedName>
    <definedName name="IQROwnershipM12" hidden="1">[7]Ownership!$M$13:$M$112</definedName>
    <definedName name="IQROwnershipO12" hidden="1">[7]Ownership!$O$13:$O$112</definedName>
    <definedName name="IQRPriceTargetGridBJ2" hidden="1">#REF!</definedName>
    <definedName name="IQRPriceTargetGridBN2" hidden="1">#REF!</definedName>
    <definedName name="IQRPriceTargetGridBP2" hidden="1">#REF!</definedName>
    <definedName name="IQRPriceTargetGridBR2" hidden="1">#REF!</definedName>
    <definedName name="IQRPriceTargetGridG10" hidden="1">#REF!</definedName>
    <definedName name="IQRPriceTargetGridG100" hidden="1">#REF!</definedName>
    <definedName name="IQRPriceTargetGridG101" hidden="1">#REF!</definedName>
    <definedName name="IQRPriceTargetGridG102" hidden="1">#REF!</definedName>
    <definedName name="IQRPriceTargetGridG103" hidden="1">#REF!</definedName>
    <definedName name="IQRPriceTargetGridG104" hidden="1">#REF!</definedName>
    <definedName name="IQRPriceTargetGridG105" hidden="1">#REF!</definedName>
    <definedName name="IQRPriceTargetGridG106" hidden="1">#REF!</definedName>
    <definedName name="IQRPriceTargetGridG107" hidden="1">#REF!</definedName>
    <definedName name="IQRPriceTargetGridG108" hidden="1">#REF!</definedName>
    <definedName name="IQRPriceTargetGridG109" hidden="1">#REF!</definedName>
    <definedName name="IQRPriceTargetGridG11" hidden="1">#REF!</definedName>
    <definedName name="IQRPriceTargetGridG110" hidden="1">#REF!</definedName>
    <definedName name="IQRPriceTargetGridG111" hidden="1">#REF!</definedName>
    <definedName name="IQRPriceTargetGridG112" hidden="1">#REF!</definedName>
    <definedName name="IQRPriceTargetGridG113" hidden="1">#REF!</definedName>
    <definedName name="IQRPriceTargetGridG114" hidden="1">#REF!</definedName>
    <definedName name="IQRPriceTargetGridG115" hidden="1">#REF!</definedName>
    <definedName name="IQRPriceTargetGridG116" hidden="1">#REF!</definedName>
    <definedName name="IQRPriceTargetGridG117" hidden="1">#REF!</definedName>
    <definedName name="IQRPriceTargetGridG118" hidden="1">#REF!</definedName>
    <definedName name="IQRPriceTargetGridG119" hidden="1">#REF!</definedName>
    <definedName name="IQRPriceTargetGridG12" hidden="1">#REF!</definedName>
    <definedName name="IQRPriceTargetGridG120" hidden="1">#REF!</definedName>
    <definedName name="IQRPriceTargetGridG121" hidden="1">#REF!</definedName>
    <definedName name="IQRPriceTargetGridG122" hidden="1">#REF!</definedName>
    <definedName name="IQRPriceTargetGridG123" hidden="1">#REF!</definedName>
    <definedName name="IQRPriceTargetGridG124" hidden="1">#REF!</definedName>
    <definedName name="IQRPriceTargetGridG13" hidden="1">#REF!</definedName>
    <definedName name="IQRPriceTargetGridG14" hidden="1">#REF!</definedName>
    <definedName name="IQRPriceTargetGridG15" hidden="1">#REF!</definedName>
    <definedName name="IQRPriceTargetGridG16" hidden="1">#REF!</definedName>
    <definedName name="IQRPriceTargetGridG18" hidden="1">#REF!</definedName>
    <definedName name="IQRPriceTargetGridG19" hidden="1">#REF!</definedName>
    <definedName name="IQRPriceTargetGridG20" hidden="1">#REF!</definedName>
    <definedName name="IQRPriceTargetGridG21" hidden="1">#REF!</definedName>
    <definedName name="IQRPriceTargetGridG22" hidden="1">#REF!</definedName>
    <definedName name="IQRPriceTargetGridG25" hidden="1">#REF!</definedName>
    <definedName name="IQRPriceTargetGridG26" hidden="1">#REF!</definedName>
    <definedName name="IQRPriceTargetGridG27" hidden="1">#REF!</definedName>
    <definedName name="IQRPriceTargetGridG28" hidden="1">#REF!</definedName>
    <definedName name="IQRPriceTargetGridG29" hidden="1">#REF!</definedName>
    <definedName name="IQRPriceTargetGridG3" hidden="1">#REF!</definedName>
    <definedName name="IQRPriceTargetGridG30" hidden="1">#REF!</definedName>
    <definedName name="IQRPriceTargetGridG31" hidden="1">#REF!</definedName>
    <definedName name="IQRPriceTargetGridG32" hidden="1">#REF!</definedName>
    <definedName name="IQRPriceTargetGridG33" hidden="1">#REF!</definedName>
    <definedName name="IQRPriceTargetGridG34" hidden="1">#REF!</definedName>
    <definedName name="IQRPriceTargetGridG35" hidden="1">#REF!</definedName>
    <definedName name="IQRPriceTargetGridG36" hidden="1">#REF!</definedName>
    <definedName name="IQRPriceTargetGridG37" hidden="1">#REF!</definedName>
    <definedName name="IQRPriceTargetGridG38" hidden="1">#REF!</definedName>
    <definedName name="IQRPriceTargetGridG4" hidden="1">#REF!</definedName>
    <definedName name="IQRPriceTargetGridG42" hidden="1">#REF!</definedName>
    <definedName name="IQRPriceTargetGridG43" hidden="1">#REF!</definedName>
    <definedName name="IQRPriceTargetGridG44" hidden="1">#REF!</definedName>
    <definedName name="IQRPriceTargetGridG45" hidden="1">#REF!</definedName>
    <definedName name="IQRPriceTargetGridG46" hidden="1">#REF!</definedName>
    <definedName name="IQRPriceTargetGridG47" hidden="1">#REF!</definedName>
    <definedName name="IQRPriceTargetGridG48" hidden="1">#REF!</definedName>
    <definedName name="IQRPriceTargetGridG49" hidden="1">#REF!</definedName>
    <definedName name="IQRPriceTargetGridG5" hidden="1">#REF!</definedName>
    <definedName name="IQRPriceTargetGridG51" hidden="1">#REF!</definedName>
    <definedName name="IQRPriceTargetGridG52" hidden="1">#REF!</definedName>
    <definedName name="IQRPriceTargetGridG53" hidden="1">#REF!</definedName>
    <definedName name="IQRPriceTargetGridG54" hidden="1">#REF!</definedName>
    <definedName name="IQRPriceTargetGridG55" hidden="1">#REF!</definedName>
    <definedName name="IQRPriceTargetGridG56" hidden="1">#REF!</definedName>
    <definedName name="IQRPriceTargetGridG57" hidden="1">#REF!</definedName>
    <definedName name="IQRPriceTargetGridG58" hidden="1">#REF!</definedName>
    <definedName name="IQRPriceTargetGridG59" hidden="1">#REF!</definedName>
    <definedName name="IQRPriceTargetGridG6" hidden="1">#REF!</definedName>
    <definedName name="IQRPriceTargetGridG60" hidden="1">#REF!</definedName>
    <definedName name="IQRPriceTargetGridG61" hidden="1">#REF!</definedName>
    <definedName name="IQRPriceTargetGridG62" hidden="1">#REF!</definedName>
    <definedName name="IQRPriceTargetGridG63" hidden="1">#REF!</definedName>
    <definedName name="IQRPriceTargetGridG64" hidden="1">#REF!</definedName>
    <definedName name="IQRPriceTargetGridG65" hidden="1">#REF!</definedName>
    <definedName name="IQRPriceTargetGridG66" hidden="1">#REF!</definedName>
    <definedName name="IQRPriceTargetGridG67" hidden="1">#REF!</definedName>
    <definedName name="IQRPriceTargetGridG68" hidden="1">#REF!</definedName>
    <definedName name="IQRPriceTargetGridG69" hidden="1">#REF!</definedName>
    <definedName name="IQRPriceTargetGridG7" hidden="1">#REF!</definedName>
    <definedName name="IQRPriceTargetGridG70" hidden="1">#REF!</definedName>
    <definedName name="IQRPriceTargetGridG71" hidden="1">#REF!</definedName>
    <definedName name="IQRPriceTargetGridG72" hidden="1">#REF!</definedName>
    <definedName name="IQRPriceTargetGridG73" hidden="1">#REF!</definedName>
    <definedName name="IQRPriceTargetGridG74" hidden="1">#REF!</definedName>
    <definedName name="IQRPriceTargetGridG75" hidden="1">#REF!</definedName>
    <definedName name="IQRPriceTargetGridG76" hidden="1">#REF!</definedName>
    <definedName name="IQRPriceTargetGridG77" hidden="1">#REF!</definedName>
    <definedName name="IQRPriceTargetGridG78" hidden="1">#REF!</definedName>
    <definedName name="IQRPriceTargetGridG79" hidden="1">#REF!</definedName>
    <definedName name="IQRPriceTargetGridG8" hidden="1">#REF!</definedName>
    <definedName name="IQRPriceTargetGridG80" hidden="1">#REF!</definedName>
    <definedName name="IQRPriceTargetGridG81" hidden="1">#REF!</definedName>
    <definedName name="IQRPriceTargetGridG82" hidden="1">#REF!</definedName>
    <definedName name="IQRPriceTargetGridG83" hidden="1">#REF!</definedName>
    <definedName name="IQRPriceTargetGridG84" hidden="1">#REF!</definedName>
    <definedName name="IQRPriceTargetGridG85" hidden="1">#REF!</definedName>
    <definedName name="IQRPriceTargetGridG86" hidden="1">#REF!</definedName>
    <definedName name="IQRPriceTargetGridG87" hidden="1">#REF!</definedName>
    <definedName name="IQRPriceTargetGridG88" hidden="1">#REF!</definedName>
    <definedName name="IQRPriceTargetGridG89" hidden="1">#REF!</definedName>
    <definedName name="IQRPriceTargetGridG9" hidden="1">#REF!</definedName>
    <definedName name="IQRPriceTargetGridG90" hidden="1">#REF!</definedName>
    <definedName name="IQRPriceTargetGridG91" hidden="1">#REF!</definedName>
    <definedName name="IQRPriceTargetGridG92" hidden="1">#REF!</definedName>
    <definedName name="IQRPriceTargetGridG93" hidden="1">#REF!</definedName>
    <definedName name="IQRPriceTargetGridG94" hidden="1">#REF!</definedName>
    <definedName name="IQRPriceTargetGridG95" hidden="1">#REF!</definedName>
    <definedName name="IQRPriceTargetGridG96" hidden="1">#REF!</definedName>
    <definedName name="IQRPriceTargetGridG97" hidden="1">#REF!</definedName>
    <definedName name="IQRPriceTargetGridG98" hidden="1">#REF!</definedName>
    <definedName name="IQRPriceTargetGridG99" hidden="1">#REF!</definedName>
    <definedName name="IQRPriceTargetGridH10" hidden="1">#REF!</definedName>
    <definedName name="IQRPriceTargetGridH100" hidden="1">#REF!</definedName>
    <definedName name="IQRPriceTargetGridH101" hidden="1">#REF!</definedName>
    <definedName name="IQRPriceTargetGridH102" hidden="1">#REF!</definedName>
    <definedName name="IQRPriceTargetGridH103" hidden="1">#REF!</definedName>
    <definedName name="IQRPriceTargetGridH104" hidden="1">#REF!</definedName>
    <definedName name="IQRPriceTargetGridH105" hidden="1">#REF!</definedName>
    <definedName name="IQRPriceTargetGridH106" hidden="1">#REF!</definedName>
    <definedName name="IQRPriceTargetGridH107" hidden="1">#REF!</definedName>
    <definedName name="IQRPriceTargetGridH108" hidden="1">#REF!</definedName>
    <definedName name="IQRPriceTargetGridH109" hidden="1">#REF!</definedName>
    <definedName name="IQRPriceTargetGridH11" hidden="1">#REF!</definedName>
    <definedName name="IQRPriceTargetGridH110" hidden="1">#REF!</definedName>
    <definedName name="IQRPriceTargetGridH111" hidden="1">#REF!</definedName>
    <definedName name="IQRPriceTargetGridH112" hidden="1">#REF!</definedName>
    <definedName name="IQRPriceTargetGridH113" hidden="1">#REF!</definedName>
    <definedName name="IQRPriceTargetGridH114" hidden="1">#REF!</definedName>
    <definedName name="IQRPriceTargetGridH115" hidden="1">#REF!</definedName>
    <definedName name="IQRPriceTargetGridH116" hidden="1">#REF!</definedName>
    <definedName name="IQRPriceTargetGridH117" hidden="1">#REF!</definedName>
    <definedName name="IQRPriceTargetGridH118" hidden="1">#REF!</definedName>
    <definedName name="IQRPriceTargetGridH119" hidden="1">#REF!</definedName>
    <definedName name="IQRPriceTargetGridH12" hidden="1">#REF!</definedName>
    <definedName name="IQRPriceTargetGridH120" hidden="1">#REF!</definedName>
    <definedName name="IQRPriceTargetGridH13" hidden="1">#REF!</definedName>
    <definedName name="IQRPriceTargetGridH14" hidden="1">#REF!</definedName>
    <definedName name="IQRPriceTargetGridH15" hidden="1">#REF!</definedName>
    <definedName name="IQRPriceTargetGridH16" hidden="1">#REF!</definedName>
    <definedName name="IQRPriceTargetGridH17" hidden="1">#REF!</definedName>
    <definedName name="IQRPriceTargetGridH18" hidden="1">#REF!</definedName>
    <definedName name="IQRPriceTargetGridH19" hidden="1">#REF!</definedName>
    <definedName name="IQRPriceTargetGridH2" hidden="1">#REF!</definedName>
    <definedName name="IQRPriceTargetGridH20" hidden="1">#REF!</definedName>
    <definedName name="IQRPriceTargetGridH21" hidden="1">#REF!</definedName>
    <definedName name="IQRPriceTargetGridH22" hidden="1">#REF!</definedName>
    <definedName name="IQRPriceTargetGridH23" hidden="1">#REF!</definedName>
    <definedName name="IQRPriceTargetGridH24" hidden="1">#REF!</definedName>
    <definedName name="IQRPriceTargetGridH25" hidden="1">#REF!</definedName>
    <definedName name="IQRPriceTargetGridH26" hidden="1">#REF!</definedName>
    <definedName name="IQRPriceTargetGridH27" hidden="1">#REF!</definedName>
    <definedName name="IQRPriceTargetGridH28" hidden="1">#REF!</definedName>
    <definedName name="IQRPriceTargetGridH29" hidden="1">#REF!</definedName>
    <definedName name="IQRPriceTargetGridH3" hidden="1">#REF!</definedName>
    <definedName name="IQRPriceTargetGridH30" hidden="1">#REF!</definedName>
    <definedName name="IQRPriceTargetGridH31" hidden="1">#REF!</definedName>
    <definedName name="IQRPriceTargetGridH32" hidden="1">#REF!</definedName>
    <definedName name="IQRPriceTargetGridH33" hidden="1">#REF!</definedName>
    <definedName name="IQRPriceTargetGridH34" hidden="1">#REF!</definedName>
    <definedName name="IQRPriceTargetGridH35" hidden="1">#REF!</definedName>
    <definedName name="IQRPriceTargetGridH36" hidden="1">#REF!</definedName>
    <definedName name="IQRPriceTargetGridH37" hidden="1">#REF!</definedName>
    <definedName name="IQRPriceTargetGridH38" hidden="1">#REF!</definedName>
    <definedName name="IQRPriceTargetGridH39" hidden="1">#REF!</definedName>
    <definedName name="IQRPriceTargetGridH4" hidden="1">#REF!</definedName>
    <definedName name="IQRPriceTargetGridH40" hidden="1">#REF!</definedName>
    <definedName name="IQRPriceTargetGridH41" hidden="1">#REF!</definedName>
    <definedName name="IQRPriceTargetGridH42" hidden="1">#REF!</definedName>
    <definedName name="IQRPriceTargetGridH43" hidden="1">#REF!</definedName>
    <definedName name="IQRPriceTargetGridH44" hidden="1">#REF!</definedName>
    <definedName name="IQRPriceTargetGridH45" hidden="1">#REF!</definedName>
    <definedName name="IQRPriceTargetGridH46" hidden="1">#REF!</definedName>
    <definedName name="IQRPriceTargetGridH47" hidden="1">#REF!</definedName>
    <definedName name="IQRPriceTargetGridH48" hidden="1">#REF!</definedName>
    <definedName name="IQRPriceTargetGridH49" hidden="1">#REF!</definedName>
    <definedName name="IQRPriceTargetGridH5" hidden="1">#REF!</definedName>
    <definedName name="IQRPriceTargetGridH50" hidden="1">#REF!</definedName>
    <definedName name="IQRPriceTargetGridH51" hidden="1">#REF!</definedName>
    <definedName name="IQRPriceTargetGridH52" hidden="1">#REF!</definedName>
    <definedName name="IQRPriceTargetGridH53" hidden="1">#REF!</definedName>
    <definedName name="IQRPriceTargetGridH54" hidden="1">#REF!</definedName>
    <definedName name="IQRPriceTargetGridH55" hidden="1">#REF!</definedName>
    <definedName name="IQRPriceTargetGridH56" hidden="1">#REF!</definedName>
    <definedName name="IQRPriceTargetGridH57" hidden="1">#REF!</definedName>
    <definedName name="IQRPriceTargetGridH58" hidden="1">#REF!</definedName>
    <definedName name="IQRPriceTargetGridH59" hidden="1">#REF!</definedName>
    <definedName name="IQRPriceTargetGridH6" hidden="1">#REF!</definedName>
    <definedName name="IQRPriceTargetGridH60" hidden="1">#REF!</definedName>
    <definedName name="IQRPriceTargetGridH61" hidden="1">#REF!</definedName>
    <definedName name="IQRPriceTargetGridH62" hidden="1">#REF!</definedName>
    <definedName name="IQRPriceTargetGridH63" hidden="1">#REF!</definedName>
    <definedName name="IQRPriceTargetGridH64" hidden="1">#REF!</definedName>
    <definedName name="IQRPriceTargetGridH65" hidden="1">#REF!</definedName>
    <definedName name="IQRPriceTargetGridH66" hidden="1">#REF!</definedName>
    <definedName name="IQRPriceTargetGridH67" hidden="1">#REF!</definedName>
    <definedName name="IQRPriceTargetGridH68" hidden="1">#REF!</definedName>
    <definedName name="IQRPriceTargetGridH69" hidden="1">#REF!</definedName>
    <definedName name="IQRPriceTargetGridH7" hidden="1">#REF!</definedName>
    <definedName name="IQRPriceTargetGridH70" hidden="1">#REF!</definedName>
    <definedName name="IQRPriceTargetGridH71" hidden="1">#REF!</definedName>
    <definedName name="IQRPriceTargetGridH72" hidden="1">#REF!</definedName>
    <definedName name="IQRPriceTargetGridH73" hidden="1">#REF!</definedName>
    <definedName name="IQRPriceTargetGridH74" hidden="1">#REF!</definedName>
    <definedName name="IQRPriceTargetGridH75" hidden="1">#REF!</definedName>
    <definedName name="IQRPriceTargetGridH76" hidden="1">#REF!</definedName>
    <definedName name="IQRPriceTargetGridH77" hidden="1">#REF!</definedName>
    <definedName name="IQRPriceTargetGridH78" hidden="1">#REF!</definedName>
    <definedName name="IQRPriceTargetGridH79" hidden="1">#REF!</definedName>
    <definedName name="IQRPriceTargetGridH8" hidden="1">#REF!</definedName>
    <definedName name="IQRPriceTargetGridH80" hidden="1">#REF!</definedName>
    <definedName name="IQRPriceTargetGridH81" hidden="1">#REF!</definedName>
    <definedName name="IQRPriceTargetGridH82" hidden="1">#REF!</definedName>
    <definedName name="IQRPriceTargetGridH83" hidden="1">#REF!</definedName>
    <definedName name="IQRPriceTargetGridH84" hidden="1">#REF!</definedName>
    <definedName name="IQRPriceTargetGridH85" hidden="1">#REF!</definedName>
    <definedName name="IQRPriceTargetGridH86" hidden="1">#REF!</definedName>
    <definedName name="IQRPriceTargetGridH87" hidden="1">#REF!</definedName>
    <definedName name="IQRPriceTargetGridH88" hidden="1">#REF!</definedName>
    <definedName name="IQRPriceTargetGridH89" hidden="1">#REF!</definedName>
    <definedName name="IQRPriceTargetGridH9" hidden="1">#REF!</definedName>
    <definedName name="IQRPriceTargetGridH90" hidden="1">#REF!</definedName>
    <definedName name="IQRPriceTargetGridH91" hidden="1">#REF!</definedName>
    <definedName name="IQRPriceTargetGridH92" hidden="1">#REF!</definedName>
    <definedName name="IQRPriceTargetGridH93" hidden="1">#REF!</definedName>
    <definedName name="IQRPriceTargetGridH94" hidden="1">#REF!</definedName>
    <definedName name="IQRPriceTargetGridH95" hidden="1">#REF!</definedName>
    <definedName name="IQRPriceTargetGridH96" hidden="1">#REF!</definedName>
    <definedName name="IQRPriceTargetGridH97" hidden="1">#REF!</definedName>
    <definedName name="IQRPriceTargetGridH98" hidden="1">#REF!</definedName>
    <definedName name="IQRPriceTargetGridH99" hidden="1">#REF!</definedName>
    <definedName name="IQRPriceTargetGridO2" hidden="1">#REF!</definedName>
    <definedName name="IQRPriceTargetGridO3" hidden="1">#REF!</definedName>
    <definedName name="IQRPriceTargetGridO4" hidden="1">#REF!</definedName>
    <definedName name="IQRPriceTargetGridO5" hidden="1">#REF!</definedName>
    <definedName name="IQRPriceTargetGridO6" hidden="1">#REF!</definedName>
    <definedName name="IQRPriceTargetGridP10" hidden="1">#REF!</definedName>
    <definedName name="IQRPriceTargetGridP100" hidden="1">#REF!</definedName>
    <definedName name="IQRPriceTargetGridP101" hidden="1">#REF!</definedName>
    <definedName name="IQRPriceTargetGridP103" hidden="1">#REF!</definedName>
    <definedName name="IQRPriceTargetGridP104" hidden="1">#REF!</definedName>
    <definedName name="IQRPriceTargetGridP106" hidden="1">#REF!</definedName>
    <definedName name="IQRPriceTargetGridP107" hidden="1">#REF!</definedName>
    <definedName name="IQRPriceTargetGridP108" hidden="1">#REF!</definedName>
    <definedName name="IQRPriceTargetGridP109" hidden="1">#REF!</definedName>
    <definedName name="IQRPriceTargetGridP11" hidden="1">#REF!</definedName>
    <definedName name="IQRPriceTargetGridP110" hidden="1">#REF!</definedName>
    <definedName name="IQRPriceTargetGridP112" hidden="1">#REF!</definedName>
    <definedName name="IQRPriceTargetGridP113" hidden="1">#REF!</definedName>
    <definedName name="IQRPriceTargetGridP114" hidden="1">#REF!</definedName>
    <definedName name="IQRPriceTargetGridP115" hidden="1">#REF!</definedName>
    <definedName name="IQRPriceTargetGridP116" hidden="1">#REF!</definedName>
    <definedName name="IQRPriceTargetGridP117" hidden="1">#REF!</definedName>
    <definedName name="IQRPriceTargetGridP118" hidden="1">#REF!</definedName>
    <definedName name="IQRPriceTargetGridP119" hidden="1">#REF!</definedName>
    <definedName name="IQRPriceTargetGridP12" hidden="1">#REF!</definedName>
    <definedName name="IQRPriceTargetGridP120" hidden="1">#REF!</definedName>
    <definedName name="IQRPriceTargetGridP121" hidden="1">#REF!</definedName>
    <definedName name="IQRPriceTargetGridP122" hidden="1">#REF!</definedName>
    <definedName name="IQRPriceTargetGridP123" hidden="1">#REF!</definedName>
    <definedName name="IQRPriceTargetGridP124" hidden="1">#REF!</definedName>
    <definedName name="IQRPriceTargetGridP13" hidden="1">#REF!</definedName>
    <definedName name="IQRPriceTargetGridP14" hidden="1">#REF!</definedName>
    <definedName name="IQRPriceTargetGridP15" hidden="1">#REF!</definedName>
    <definedName name="IQRPriceTargetGridP18" hidden="1">#REF!</definedName>
    <definedName name="IQRPriceTargetGridP2" hidden="1">#REF!</definedName>
    <definedName name="IQRPriceTargetGridP20" hidden="1">#REF!</definedName>
    <definedName name="IQRPriceTargetGridP21" hidden="1">#REF!</definedName>
    <definedName name="IQRPriceTargetGridP25" hidden="1">#REF!</definedName>
    <definedName name="IQRPriceTargetGridP26" hidden="1">#REF!</definedName>
    <definedName name="IQRPriceTargetGridP27" hidden="1">#REF!</definedName>
    <definedName name="IQRPriceTargetGridP28" hidden="1">#REF!</definedName>
    <definedName name="IQRPriceTargetGridP29" hidden="1">#REF!</definedName>
    <definedName name="IQRPriceTargetGridP3" hidden="1">#REF!</definedName>
    <definedName name="IQRPriceTargetGridP30" hidden="1">#REF!</definedName>
    <definedName name="IQRPriceTargetGridP31" hidden="1">#REF!</definedName>
    <definedName name="IQRPriceTargetGridP32" hidden="1">#REF!</definedName>
    <definedName name="IQRPriceTargetGridP33" hidden="1">#REF!</definedName>
    <definedName name="IQRPriceTargetGridP34" hidden="1">#REF!</definedName>
    <definedName name="IQRPriceTargetGridP35" hidden="1">#REF!</definedName>
    <definedName name="IQRPriceTargetGridP36" hidden="1">#REF!</definedName>
    <definedName name="IQRPriceTargetGridP37" hidden="1">#REF!</definedName>
    <definedName name="IQRPriceTargetGridP38" hidden="1">#REF!</definedName>
    <definedName name="IQRPriceTargetGridP4" hidden="1">#REF!</definedName>
    <definedName name="IQRPriceTargetGridP42" hidden="1">#REF!</definedName>
    <definedName name="IQRPriceTargetGridP43" hidden="1">#REF!</definedName>
    <definedName name="IQRPriceTargetGridP44" hidden="1">#REF!</definedName>
    <definedName name="IQRPriceTargetGridP45" hidden="1">#REF!</definedName>
    <definedName name="IQRPriceTargetGridP46" hidden="1">#REF!</definedName>
    <definedName name="IQRPriceTargetGridP47" hidden="1">#REF!</definedName>
    <definedName name="IQRPriceTargetGridP48" hidden="1">#REF!</definedName>
    <definedName name="IQRPriceTargetGridP49" hidden="1">#REF!</definedName>
    <definedName name="IQRPriceTargetGridP5" hidden="1">#REF!</definedName>
    <definedName name="IQRPriceTargetGridP51" hidden="1">#REF!</definedName>
    <definedName name="IQRPriceTargetGridP52" hidden="1">#REF!</definedName>
    <definedName name="IQRPriceTargetGridP53" hidden="1">#REF!</definedName>
    <definedName name="IQRPriceTargetGridP55" hidden="1">#REF!</definedName>
    <definedName name="IQRPriceTargetGridP57" hidden="1">#REF!</definedName>
    <definedName name="IQRPriceTargetGridP59" hidden="1">#REF!</definedName>
    <definedName name="IQRPriceTargetGridP6" hidden="1">#REF!</definedName>
    <definedName name="IQRPriceTargetGridP60" hidden="1">#REF!</definedName>
    <definedName name="IQRPriceTargetGridP61" hidden="1">#REF!</definedName>
    <definedName name="IQRPriceTargetGridP62" hidden="1">#REF!</definedName>
    <definedName name="IQRPriceTargetGridP63" hidden="1">#REF!</definedName>
    <definedName name="IQRPriceTargetGridP64" hidden="1">#REF!</definedName>
    <definedName name="IQRPriceTargetGridP65" hidden="1">#REF!</definedName>
    <definedName name="IQRPriceTargetGridP66" hidden="1">#REF!</definedName>
    <definedName name="IQRPriceTargetGridP67" hidden="1">#REF!</definedName>
    <definedName name="IQRPriceTargetGridP68" hidden="1">#REF!</definedName>
    <definedName name="IQRPriceTargetGridP69" hidden="1">#REF!</definedName>
    <definedName name="IQRPriceTargetGridP7" hidden="1">#REF!</definedName>
    <definedName name="IQRPriceTargetGridP70" hidden="1">#REF!</definedName>
    <definedName name="IQRPriceTargetGridP71" hidden="1">#REF!</definedName>
    <definedName name="IQRPriceTargetGridP72" hidden="1">#REF!</definedName>
    <definedName name="IQRPriceTargetGridP73" hidden="1">#REF!</definedName>
    <definedName name="IQRPriceTargetGridP74" hidden="1">#REF!</definedName>
    <definedName name="IQRPriceTargetGridP75" hidden="1">#REF!</definedName>
    <definedName name="IQRPriceTargetGridP76" hidden="1">#REF!</definedName>
    <definedName name="IQRPriceTargetGridP77" hidden="1">#REF!</definedName>
    <definedName name="IQRPriceTargetGridP78" hidden="1">#REF!</definedName>
    <definedName name="IQRPriceTargetGridP79" hidden="1">#REF!</definedName>
    <definedName name="IQRPriceTargetGridP8" hidden="1">#REF!</definedName>
    <definedName name="IQRPriceTargetGridP80" hidden="1">#REF!</definedName>
    <definedName name="IQRPriceTargetGridP81" hidden="1">#REF!</definedName>
    <definedName name="IQRPriceTargetGridP82" hidden="1">#REF!</definedName>
    <definedName name="IQRPriceTargetGridP84" hidden="1">#REF!</definedName>
    <definedName name="IQRPriceTargetGridP85" hidden="1">#REF!</definedName>
    <definedName name="IQRPriceTargetGridP86" hidden="1">#REF!</definedName>
    <definedName name="IQRPriceTargetGridP87" hidden="1">#REF!</definedName>
    <definedName name="IQRPriceTargetGridP88" hidden="1">#REF!</definedName>
    <definedName name="IQRPriceTargetGridP89" hidden="1">#REF!</definedName>
    <definedName name="IQRPriceTargetGridP9" hidden="1">#REF!</definedName>
    <definedName name="IQRPriceTargetGridP90" hidden="1">#REF!</definedName>
    <definedName name="IQRPriceTargetGridP91" hidden="1">#REF!</definedName>
    <definedName name="IQRPriceTargetGridP92" hidden="1">#REF!</definedName>
    <definedName name="IQRPriceTargetGridP93" hidden="1">#REF!</definedName>
    <definedName name="IQRPriceTargetGridP94" hidden="1">#REF!</definedName>
    <definedName name="IQRPriceTargetGridP95" hidden="1">#REF!</definedName>
    <definedName name="IQRPriceTargetGridP96" hidden="1">#REF!</definedName>
    <definedName name="IQRPriceTargetGridP97" hidden="1">#REF!</definedName>
    <definedName name="IQRPriceTargetGridP98" hidden="1">#REF!</definedName>
    <definedName name="IQRPriceTargetGridP99" hidden="1">#REF!</definedName>
    <definedName name="IQRSheet1H10" hidden="1">#REF!</definedName>
    <definedName name="IQRSheet1H100" hidden="1">#REF!</definedName>
    <definedName name="IQRSheet1H101" hidden="1">#REF!</definedName>
    <definedName name="IQRSheet1H102" hidden="1">#REF!</definedName>
    <definedName name="IQRSheet1H103" hidden="1">#REF!</definedName>
    <definedName name="IQRSheet1H104" hidden="1">#REF!</definedName>
    <definedName name="IQRSheet1H105" hidden="1">#REF!</definedName>
    <definedName name="IQRSheet1H106" hidden="1">#REF!</definedName>
    <definedName name="IQRSheet1H107" hidden="1">#REF!</definedName>
    <definedName name="IQRSheet1H108" hidden="1">#REF!</definedName>
    <definedName name="IQRSheet1H109" hidden="1">#REF!</definedName>
    <definedName name="IQRSheet1H11" hidden="1">#REF!</definedName>
    <definedName name="IQRSheet1H110" hidden="1">#REF!</definedName>
    <definedName name="IQRSheet1H111" hidden="1">#REF!</definedName>
    <definedName name="IQRSheet1H112" hidden="1">#REF!</definedName>
    <definedName name="IQRSheet1H113" hidden="1">#REF!</definedName>
    <definedName name="IQRSheet1H114" hidden="1">#REF!</definedName>
    <definedName name="IQRSheet1H115" hidden="1">#REF!</definedName>
    <definedName name="IQRSheet1H116" hidden="1">#REF!</definedName>
    <definedName name="IQRSheet1H117" hidden="1">#REF!</definedName>
    <definedName name="IQRSheet1H118" hidden="1">#REF!</definedName>
    <definedName name="IQRSheet1H119" hidden="1">#REF!</definedName>
    <definedName name="IQRSheet1H12" hidden="1">#REF!</definedName>
    <definedName name="IQRSheet1H120" hidden="1">#REF!</definedName>
    <definedName name="IQRSheet1H13" hidden="1">#REF!</definedName>
    <definedName name="IQRSheet1H14" hidden="1">#REF!</definedName>
    <definedName name="IQRSheet1H15" hidden="1">#REF!</definedName>
    <definedName name="IQRSheet1H16" hidden="1">#REF!</definedName>
    <definedName name="IQRSheet1H17" hidden="1">#REF!</definedName>
    <definedName name="IQRSheet1H18" hidden="1">#REF!</definedName>
    <definedName name="IQRSheet1H19" hidden="1">#REF!</definedName>
    <definedName name="IQRSheet1H20" hidden="1">#REF!</definedName>
    <definedName name="IQRSheet1H21" hidden="1">#REF!</definedName>
    <definedName name="IQRSheet1H22" hidden="1">#REF!</definedName>
    <definedName name="IQRSheet1H23" hidden="1">#REF!</definedName>
    <definedName name="IQRSheet1H24" hidden="1">#REF!</definedName>
    <definedName name="IQRSheet1H25" hidden="1">#REF!</definedName>
    <definedName name="IQRSheet1H26" hidden="1">#REF!</definedName>
    <definedName name="IQRSheet1H27" hidden="1">#REF!</definedName>
    <definedName name="IQRSheet1H28" hidden="1">#REF!</definedName>
    <definedName name="IQRSheet1H29" hidden="1">#REF!</definedName>
    <definedName name="IQRSheet1H30" hidden="1">#REF!</definedName>
    <definedName name="IQRSheet1H31" hidden="1">#REF!</definedName>
    <definedName name="IQRSheet1H32" hidden="1">#REF!</definedName>
    <definedName name="IQRSheet1H33" hidden="1">#REF!</definedName>
    <definedName name="IQRSheet1H34" hidden="1">#REF!</definedName>
    <definedName name="IQRSheet1H35" hidden="1">#REF!</definedName>
    <definedName name="IQRSheet1H36" hidden="1">#REF!</definedName>
    <definedName name="IQRSheet1H37" hidden="1">#REF!</definedName>
    <definedName name="IQRSheet1H38" hidden="1">#REF!</definedName>
    <definedName name="IQRSheet1H39" hidden="1">#REF!</definedName>
    <definedName name="IQRSheet1H42" hidden="1">#REF!</definedName>
    <definedName name="IQRSheet1H43" hidden="1">#REF!</definedName>
    <definedName name="IQRSheet1H44" hidden="1">#REF!</definedName>
    <definedName name="IQRSheet1H45" hidden="1">#REF!</definedName>
    <definedName name="IQRSheet1H46" hidden="1">#REF!</definedName>
    <definedName name="IQRSheet1H47" hidden="1">#REF!</definedName>
    <definedName name="IQRSheet1H48" hidden="1">#REF!</definedName>
    <definedName name="IQRSheet1H49" hidden="1">#REF!</definedName>
    <definedName name="IQRSheet1H5" hidden="1">#REF!</definedName>
    <definedName name="IQRSheet1H50" hidden="1">#REF!</definedName>
    <definedName name="IQRSheet1H51" hidden="1">#REF!</definedName>
    <definedName name="IQRSheet1H52" hidden="1">#REF!</definedName>
    <definedName name="IQRSheet1H53" hidden="1">#REF!</definedName>
    <definedName name="IQRSheet1H54" hidden="1">#REF!</definedName>
    <definedName name="IQRSheet1H55" hidden="1">#REF!</definedName>
    <definedName name="IQRSheet1H56" hidden="1">#REF!</definedName>
    <definedName name="IQRSheet1H57" hidden="1">#REF!</definedName>
    <definedName name="IQRSheet1H58" hidden="1">#REF!</definedName>
    <definedName name="IQRSheet1H59" hidden="1">#REF!</definedName>
    <definedName name="IQRSheet1H6" hidden="1">#REF!</definedName>
    <definedName name="IQRSheet1H60" hidden="1">#REF!</definedName>
    <definedName name="IQRSheet1H61" hidden="1">#REF!</definedName>
    <definedName name="IQRSheet1H62" hidden="1">#REF!</definedName>
    <definedName name="IQRSheet1H63" hidden="1">#REF!</definedName>
    <definedName name="IQRSheet1H64" hidden="1">#REF!</definedName>
    <definedName name="IQRSheet1H65" hidden="1">#REF!</definedName>
    <definedName name="IQRSheet1H66" hidden="1">#REF!</definedName>
    <definedName name="IQRSheet1H67" hidden="1">#REF!</definedName>
    <definedName name="IQRSheet1H68" hidden="1">#REF!</definedName>
    <definedName name="IQRSheet1H69" hidden="1">#REF!</definedName>
    <definedName name="IQRSheet1H7" hidden="1">#REF!</definedName>
    <definedName name="IQRSheet1H70" hidden="1">#REF!</definedName>
    <definedName name="IQRSheet1H71" hidden="1">#REF!</definedName>
    <definedName name="IQRSheet1H72" hidden="1">#REF!</definedName>
    <definedName name="IQRSheet1H73" hidden="1">#REF!</definedName>
    <definedName name="IQRSheet1H74" hidden="1">#REF!</definedName>
    <definedName name="IQRSheet1H75" hidden="1">#REF!</definedName>
    <definedName name="IQRSheet1H76" hidden="1">#REF!</definedName>
    <definedName name="IQRSheet1H77" hidden="1">#REF!</definedName>
    <definedName name="IQRSheet1H78" hidden="1">#REF!</definedName>
    <definedName name="IQRSheet1H79" hidden="1">#REF!</definedName>
    <definedName name="IQRSheet1H8" hidden="1">#REF!</definedName>
    <definedName name="IQRSheet1H80" hidden="1">#REF!</definedName>
    <definedName name="IQRSheet1H81" hidden="1">#REF!</definedName>
    <definedName name="IQRSheet1H82" hidden="1">#REF!</definedName>
    <definedName name="IQRSheet1H83" hidden="1">#REF!</definedName>
    <definedName name="IQRSheet1H84" hidden="1">#REF!</definedName>
    <definedName name="IQRSheet1H85" hidden="1">#REF!</definedName>
    <definedName name="IQRSheet1H86" hidden="1">#REF!</definedName>
    <definedName name="IQRSheet1H87" hidden="1">#REF!</definedName>
    <definedName name="IQRSheet1H88" hidden="1">#REF!</definedName>
    <definedName name="IQRSheet1H89" hidden="1">#REF!</definedName>
    <definedName name="IQRSheet1H9" hidden="1">#REF!</definedName>
    <definedName name="IQRSheet1H90" hidden="1">#REF!</definedName>
    <definedName name="IQRSheet1H91" hidden="1">#REF!</definedName>
    <definedName name="IQRSheet1H92" hidden="1">#REF!</definedName>
    <definedName name="IQRSheet1H93" hidden="1">#REF!</definedName>
    <definedName name="IQRSheet1H94" hidden="1">#REF!</definedName>
    <definedName name="IQRSheet1H95" hidden="1">#REF!</definedName>
    <definedName name="IQRSheet1H96" hidden="1">#REF!</definedName>
    <definedName name="IQRSheet1H97" hidden="1">#REF!</definedName>
    <definedName name="IQRSheet1H98" hidden="1">#REF!</definedName>
    <definedName name="IQRSheet1H99" hidden="1">#REF!</definedName>
    <definedName name="IQRSummaryChartsA73" hidden="1">'[7]Summary Charts'!$A$74:$A$78</definedName>
    <definedName name="IQRSummaryChartsC73" hidden="1">'[7]Summary Charts'!$C$74:$C$78</definedName>
    <definedName name="IQRSummaryChartsJ73" hidden="1">'[7]Summary Charts'!$J$74:$J$78</definedName>
    <definedName name="IQRTearsheetT55" hidden="1">[3]Tearsheet!#REF!</definedName>
    <definedName name="IQRTickerConverterH10" hidden="1">#REF!</definedName>
    <definedName name="IQRTickerConverterH100" hidden="1">#REF!</definedName>
    <definedName name="IQRTickerConverterH1000" hidden="1">#REF!</definedName>
    <definedName name="IQRTickerConverterH1002" hidden="1">#REF!</definedName>
    <definedName name="IQRTickerConverterH1003" hidden="1">#REF!</definedName>
    <definedName name="IQRTickerConverterH1004" hidden="1">#REF!</definedName>
    <definedName name="IQRTickerConverterH1005" hidden="1">#REF!</definedName>
    <definedName name="IQRTickerConverterH1006" hidden="1">#REF!</definedName>
    <definedName name="IQRTickerConverterH1007" hidden="1">#REF!</definedName>
    <definedName name="IQRTickerConverterH1008" hidden="1">#REF!</definedName>
    <definedName name="IQRTickerConverterH1009" hidden="1">#REF!</definedName>
    <definedName name="IQRTickerConverterH101" hidden="1">#REF!</definedName>
    <definedName name="IQRTickerConverterH1010" hidden="1">#REF!</definedName>
    <definedName name="IQRTickerConverterH1011" hidden="1">#REF!</definedName>
    <definedName name="IQRTickerConverterH1012" hidden="1">#REF!</definedName>
    <definedName name="IQRTickerConverterH1013" hidden="1">#REF!</definedName>
    <definedName name="IQRTickerConverterH1014" hidden="1">#REF!</definedName>
    <definedName name="IQRTickerConverterH1015" hidden="1">#REF!</definedName>
    <definedName name="IQRTickerConverterH1016" hidden="1">#REF!</definedName>
    <definedName name="IQRTickerConverterH1017" hidden="1">#REF!</definedName>
    <definedName name="IQRTickerConverterH1018" hidden="1">#REF!</definedName>
    <definedName name="IQRTickerConverterH1019" hidden="1">#REF!</definedName>
    <definedName name="IQRTickerConverterH102" hidden="1">#REF!</definedName>
    <definedName name="IQRTickerConverterH1020" hidden="1">#REF!</definedName>
    <definedName name="IQRTickerConverterH1021" hidden="1">#REF!</definedName>
    <definedName name="IQRTickerConverterH1022" hidden="1">#REF!</definedName>
    <definedName name="IQRTickerConverterH1023" hidden="1">#REF!</definedName>
    <definedName name="IQRTickerConverterH1024" hidden="1">#REF!</definedName>
    <definedName name="IQRTickerConverterH1025" hidden="1">#REF!</definedName>
    <definedName name="IQRTickerConverterH1026" hidden="1">#REF!</definedName>
    <definedName name="IQRTickerConverterH1027" hidden="1">#REF!</definedName>
    <definedName name="IQRTickerConverterH1028" hidden="1">#REF!</definedName>
    <definedName name="IQRTickerConverterH1029" hidden="1">#REF!</definedName>
    <definedName name="IQRTickerConverterH103" hidden="1">#REF!</definedName>
    <definedName name="IQRTickerConverterH1030" hidden="1">#REF!</definedName>
    <definedName name="IQRTickerConverterH1031" hidden="1">#REF!</definedName>
    <definedName name="IQRTickerConverterH1032" hidden="1">#REF!</definedName>
    <definedName name="IQRTickerConverterH1033" hidden="1">#REF!</definedName>
    <definedName name="IQRTickerConverterH1034" hidden="1">#REF!</definedName>
    <definedName name="IQRTickerConverterH1035" hidden="1">#REF!</definedName>
    <definedName name="IQRTickerConverterH1036" hidden="1">#REF!</definedName>
    <definedName name="IQRTickerConverterH1037" hidden="1">#REF!</definedName>
    <definedName name="IQRTickerConverterH1038" hidden="1">#REF!</definedName>
    <definedName name="IQRTickerConverterH1039" hidden="1">#REF!</definedName>
    <definedName name="IQRTickerConverterH104" hidden="1">#REF!</definedName>
    <definedName name="IQRTickerConverterH1040" hidden="1">#REF!</definedName>
    <definedName name="IQRTickerConverterH1041" hidden="1">#REF!</definedName>
    <definedName name="IQRTickerConverterH1042" hidden="1">#REF!</definedName>
    <definedName name="IQRTickerConverterH1043" hidden="1">#REF!</definedName>
    <definedName name="IQRTickerConverterH1044" hidden="1">#REF!</definedName>
    <definedName name="IQRTickerConverterH1045" hidden="1">#REF!</definedName>
    <definedName name="IQRTickerConverterH1046" hidden="1">#REF!</definedName>
    <definedName name="IQRTickerConverterH1047" hidden="1">#REF!</definedName>
    <definedName name="IQRTickerConverterH1048" hidden="1">#REF!</definedName>
    <definedName name="IQRTickerConverterH1049" hidden="1">#REF!</definedName>
    <definedName name="IQRTickerConverterH105" hidden="1">#REF!</definedName>
    <definedName name="IQRTickerConverterH1050" hidden="1">#REF!</definedName>
    <definedName name="IQRTickerConverterH1051" hidden="1">#REF!</definedName>
    <definedName name="IQRTickerConverterH1052" hidden="1">#REF!</definedName>
    <definedName name="IQRTickerConverterH1053" hidden="1">#REF!</definedName>
    <definedName name="IQRTickerConverterH1054" hidden="1">#REF!</definedName>
    <definedName name="IQRTickerConverterH1055" hidden="1">#REF!</definedName>
    <definedName name="IQRTickerConverterH1056" hidden="1">#REF!</definedName>
    <definedName name="IQRTickerConverterH1057" hidden="1">#REF!</definedName>
    <definedName name="IQRTickerConverterH1058" hidden="1">#REF!</definedName>
    <definedName name="IQRTickerConverterH1059" hidden="1">#REF!</definedName>
    <definedName name="IQRTickerConverterH106" hidden="1">#REF!</definedName>
    <definedName name="IQRTickerConverterH1061" hidden="1">#REF!</definedName>
    <definedName name="IQRTickerConverterH1062" hidden="1">#REF!</definedName>
    <definedName name="IQRTickerConverterH1063" hidden="1">#REF!</definedName>
    <definedName name="IQRTickerConverterH1064" hidden="1">#REF!</definedName>
    <definedName name="IQRTickerConverterH1065" hidden="1">#REF!</definedName>
    <definedName name="IQRTickerConverterH1066" hidden="1">#REF!</definedName>
    <definedName name="IQRTickerConverterH1067" hidden="1">#REF!</definedName>
    <definedName name="IQRTickerConverterH1068" hidden="1">#REF!</definedName>
    <definedName name="IQRTickerConverterH1069" hidden="1">#REF!</definedName>
    <definedName name="IQRTickerConverterH107" hidden="1">#REF!</definedName>
    <definedName name="IQRTickerConverterH1070" hidden="1">#REF!</definedName>
    <definedName name="IQRTickerConverterH1071" hidden="1">#REF!</definedName>
    <definedName name="IQRTickerConverterH1072" hidden="1">#REF!</definedName>
    <definedName name="IQRTickerConverterH1074" hidden="1">#REF!</definedName>
    <definedName name="IQRTickerConverterH1075" hidden="1">#REF!</definedName>
    <definedName name="IQRTickerConverterH1076" hidden="1">#REF!</definedName>
    <definedName name="IQRTickerConverterH1077" hidden="1">#REF!</definedName>
    <definedName name="IQRTickerConverterH108" hidden="1">#REF!</definedName>
    <definedName name="IQRTickerConverterH1080" hidden="1">#REF!</definedName>
    <definedName name="IQRTickerConverterH1081" hidden="1">#REF!</definedName>
    <definedName name="IQRTickerConverterH1082" hidden="1">#REF!</definedName>
    <definedName name="IQRTickerConverterH1083" hidden="1">#REF!</definedName>
    <definedName name="IQRTickerConverterH1084" hidden="1">#REF!</definedName>
    <definedName name="IQRTickerConverterH1085" hidden="1">#REF!</definedName>
    <definedName name="IQRTickerConverterH1086" hidden="1">#REF!</definedName>
    <definedName name="IQRTickerConverterH1087" hidden="1">#REF!</definedName>
    <definedName name="IQRTickerConverterH1088" hidden="1">#REF!</definedName>
    <definedName name="IQRTickerConverterH1089" hidden="1">#REF!</definedName>
    <definedName name="IQRTickerConverterH109" hidden="1">#REF!</definedName>
    <definedName name="IQRTickerConverterH1090" hidden="1">#REF!</definedName>
    <definedName name="IQRTickerConverterH1091" hidden="1">#REF!</definedName>
    <definedName name="IQRTickerConverterH1093" hidden="1">#REF!</definedName>
    <definedName name="IQRTickerConverterH1094" hidden="1">#REF!</definedName>
    <definedName name="IQRTickerConverterH1095" hidden="1">#REF!</definedName>
    <definedName name="IQRTickerConverterH1097" hidden="1">#REF!</definedName>
    <definedName name="IQRTickerConverterH1098" hidden="1">#REF!</definedName>
    <definedName name="IQRTickerConverterH1099" hidden="1">#REF!</definedName>
    <definedName name="IQRTickerConverterH11" hidden="1">#REF!</definedName>
    <definedName name="IQRTickerConverterH110" hidden="1">#REF!</definedName>
    <definedName name="IQRTickerConverterH1100" hidden="1">#REF!</definedName>
    <definedName name="IQRTickerConverterH1101" hidden="1">#REF!</definedName>
    <definedName name="IQRTickerConverterH1102" hidden="1">#REF!</definedName>
    <definedName name="IQRTickerConverterH1103" hidden="1">#REF!</definedName>
    <definedName name="IQRTickerConverterH1104" hidden="1">#REF!</definedName>
    <definedName name="IQRTickerConverterH1105" hidden="1">#REF!</definedName>
    <definedName name="IQRTickerConverterH1106" hidden="1">#REF!</definedName>
    <definedName name="IQRTickerConverterH1107" hidden="1">#REF!</definedName>
    <definedName name="IQRTickerConverterH1108" hidden="1">#REF!</definedName>
    <definedName name="IQRTickerConverterH1109" hidden="1">#REF!</definedName>
    <definedName name="IQRTickerConverterH111" hidden="1">#REF!</definedName>
    <definedName name="IQRTickerConverterH1110" hidden="1">#REF!</definedName>
    <definedName name="IQRTickerConverterH1111" hidden="1">#REF!</definedName>
    <definedName name="IQRTickerConverterH1112" hidden="1">#REF!</definedName>
    <definedName name="IQRTickerConverterH1113" hidden="1">#REF!</definedName>
    <definedName name="IQRTickerConverterH1114" hidden="1">#REF!</definedName>
    <definedName name="IQRTickerConverterH1115" hidden="1">#REF!</definedName>
    <definedName name="IQRTickerConverterH1116" hidden="1">#REF!</definedName>
    <definedName name="IQRTickerConverterH1117" hidden="1">#REF!</definedName>
    <definedName name="IQRTickerConverterH1118" hidden="1">#REF!</definedName>
    <definedName name="IQRTickerConverterH1119" hidden="1">#REF!</definedName>
    <definedName name="IQRTickerConverterH112" hidden="1">#REF!</definedName>
    <definedName name="IQRTickerConverterH1120" hidden="1">#REF!</definedName>
    <definedName name="IQRTickerConverterH1122" hidden="1">#REF!</definedName>
    <definedName name="IQRTickerConverterH1124" hidden="1">#REF!</definedName>
    <definedName name="IQRTickerConverterH1125" hidden="1">#REF!</definedName>
    <definedName name="IQRTickerConverterH1126" hidden="1">#REF!</definedName>
    <definedName name="IQRTickerConverterH1127" hidden="1">#REF!</definedName>
    <definedName name="IQRTickerConverterH1128" hidden="1">#REF!</definedName>
    <definedName name="IQRTickerConverterH1129" hidden="1">#REF!</definedName>
    <definedName name="IQRTickerConverterH113" hidden="1">#REF!</definedName>
    <definedName name="IQRTickerConverterH1130" hidden="1">#REF!</definedName>
    <definedName name="IQRTickerConverterH1131" hidden="1">#REF!</definedName>
    <definedName name="IQRTickerConverterH1132" hidden="1">#REF!</definedName>
    <definedName name="IQRTickerConverterH1133" hidden="1">#REF!</definedName>
    <definedName name="IQRTickerConverterH1134" hidden="1">#REF!</definedName>
    <definedName name="IQRTickerConverterH1135" hidden="1">#REF!</definedName>
    <definedName name="IQRTickerConverterH1136" hidden="1">#REF!</definedName>
    <definedName name="IQRTickerConverterH1137" hidden="1">#REF!</definedName>
    <definedName name="IQRTickerConverterH1138" hidden="1">#REF!</definedName>
    <definedName name="IQRTickerConverterH1139" hidden="1">#REF!</definedName>
    <definedName name="IQRTickerConverterH1140" hidden="1">#REF!</definedName>
    <definedName name="IQRTickerConverterH1142" hidden="1">#REF!</definedName>
    <definedName name="IQRTickerConverterH1143" hidden="1">#REF!</definedName>
    <definedName name="IQRTickerConverterH1144" hidden="1">#REF!</definedName>
    <definedName name="IQRTickerConverterH1145" hidden="1">#REF!</definedName>
    <definedName name="IQRTickerConverterH1146" hidden="1">#REF!</definedName>
    <definedName name="IQRTickerConverterH1147" hidden="1">#REF!</definedName>
    <definedName name="IQRTickerConverterH1148" hidden="1">#REF!</definedName>
    <definedName name="IQRTickerConverterH1149" hidden="1">#REF!</definedName>
    <definedName name="IQRTickerConverterH115" hidden="1">#REF!</definedName>
    <definedName name="IQRTickerConverterH1150" hidden="1">#REF!</definedName>
    <definedName name="IQRTickerConverterH1151" hidden="1">#REF!</definedName>
    <definedName name="IQRTickerConverterH1152" hidden="1">#REF!</definedName>
    <definedName name="IQRTickerConverterH1153" hidden="1">#REF!</definedName>
    <definedName name="IQRTickerConverterH1154" hidden="1">#REF!</definedName>
    <definedName name="IQRTickerConverterH1156" hidden="1">#REF!</definedName>
    <definedName name="IQRTickerConverterH1157" hidden="1">#REF!</definedName>
    <definedName name="IQRTickerConverterH1158" hidden="1">#REF!</definedName>
    <definedName name="IQRTickerConverterH1159" hidden="1">#REF!</definedName>
    <definedName name="IQRTickerConverterH116" hidden="1">#REF!</definedName>
    <definedName name="IQRTickerConverterH1160" hidden="1">#REF!</definedName>
    <definedName name="IQRTickerConverterH1161" hidden="1">#REF!</definedName>
    <definedName name="IQRTickerConverterH1162" hidden="1">#REF!</definedName>
    <definedName name="IQRTickerConverterH1163" hidden="1">#REF!</definedName>
    <definedName name="IQRTickerConverterH1164" hidden="1">#REF!</definedName>
    <definedName name="IQRTickerConverterH1165" hidden="1">#REF!</definedName>
    <definedName name="IQRTickerConverterH1166" hidden="1">#REF!</definedName>
    <definedName name="IQRTickerConverterH1167" hidden="1">#REF!</definedName>
    <definedName name="IQRTickerConverterH1168" hidden="1">#REF!</definedName>
    <definedName name="IQRTickerConverterH1169" hidden="1">#REF!</definedName>
    <definedName name="IQRTickerConverterH117" hidden="1">#REF!</definedName>
    <definedName name="IQRTickerConverterH1170" hidden="1">#REF!</definedName>
    <definedName name="IQRTickerConverterH1171" hidden="1">#REF!</definedName>
    <definedName name="IQRTickerConverterH1172" hidden="1">#REF!</definedName>
    <definedName name="IQRTickerConverterH1173" hidden="1">#REF!</definedName>
    <definedName name="IQRTickerConverterH1174" hidden="1">#REF!</definedName>
    <definedName name="IQRTickerConverterH1175" hidden="1">#REF!</definedName>
    <definedName name="IQRTickerConverterH1176" hidden="1">#REF!</definedName>
    <definedName name="IQRTickerConverterH1177" hidden="1">#REF!</definedName>
    <definedName name="IQRTickerConverterH1178" hidden="1">#REF!</definedName>
    <definedName name="IQRTickerConverterH1179" hidden="1">#REF!</definedName>
    <definedName name="IQRTickerConverterH118" hidden="1">#REF!</definedName>
    <definedName name="IQRTickerConverterH1180" hidden="1">#REF!</definedName>
    <definedName name="IQRTickerConverterH1181" hidden="1">#REF!</definedName>
    <definedName name="IQRTickerConverterH1182" hidden="1">#REF!</definedName>
    <definedName name="IQRTickerConverterH1183" hidden="1">#REF!</definedName>
    <definedName name="IQRTickerConverterH1184" hidden="1">#REF!</definedName>
    <definedName name="IQRTickerConverterH1185" hidden="1">#REF!</definedName>
    <definedName name="IQRTickerConverterH1186" hidden="1">#REF!</definedName>
    <definedName name="IQRTickerConverterH1188" hidden="1">#REF!</definedName>
    <definedName name="IQRTickerConverterH1189" hidden="1">#REF!</definedName>
    <definedName name="IQRTickerConverterH119" hidden="1">#REF!</definedName>
    <definedName name="IQRTickerConverterH1190" hidden="1">#REF!</definedName>
    <definedName name="IQRTickerConverterH1191" hidden="1">#REF!</definedName>
    <definedName name="IQRTickerConverterH1192" hidden="1">#REF!</definedName>
    <definedName name="IQRTickerConverterH1193" hidden="1">#REF!</definedName>
    <definedName name="IQRTickerConverterH1194" hidden="1">#REF!</definedName>
    <definedName name="IQRTickerConverterH1195" hidden="1">#REF!</definedName>
    <definedName name="IQRTickerConverterH1196" hidden="1">#REF!</definedName>
    <definedName name="IQRTickerConverterH1197" hidden="1">#REF!</definedName>
    <definedName name="IQRTickerConverterH1198" hidden="1">#REF!</definedName>
    <definedName name="IQRTickerConverterH1199" hidden="1">#REF!</definedName>
    <definedName name="IQRTickerConverterH12" hidden="1">#REF!</definedName>
    <definedName name="IQRTickerConverterH120" hidden="1">#REF!</definedName>
    <definedName name="IQRTickerConverterH1200" hidden="1">#REF!</definedName>
    <definedName name="IQRTickerConverterH1201" hidden="1">#REF!</definedName>
    <definedName name="IQRTickerConverterH1202" hidden="1">#REF!</definedName>
    <definedName name="IQRTickerConverterH1203" hidden="1">#REF!</definedName>
    <definedName name="IQRTickerConverterH1204" hidden="1">#REF!</definedName>
    <definedName name="IQRTickerConverterH1205" hidden="1">#REF!</definedName>
    <definedName name="IQRTickerConverterH1206" hidden="1">#REF!</definedName>
    <definedName name="IQRTickerConverterH1207" hidden="1">#REF!</definedName>
    <definedName name="IQRTickerConverterH1208" hidden="1">#REF!</definedName>
    <definedName name="IQRTickerConverterH1209" hidden="1">#REF!</definedName>
    <definedName name="IQRTickerConverterH121" hidden="1">#REF!</definedName>
    <definedName name="IQRTickerConverterH1210" hidden="1">#REF!</definedName>
    <definedName name="IQRTickerConverterH1211" hidden="1">#REF!</definedName>
    <definedName name="IQRTickerConverterH1212" hidden="1">#REF!</definedName>
    <definedName name="IQRTickerConverterH1213" hidden="1">#REF!</definedName>
    <definedName name="IQRTickerConverterH1214" hidden="1">#REF!</definedName>
    <definedName name="IQRTickerConverterH1215" hidden="1">#REF!</definedName>
    <definedName name="IQRTickerConverterH1216" hidden="1">#REF!</definedName>
    <definedName name="IQRTickerConverterH1217" hidden="1">#REF!</definedName>
    <definedName name="IQRTickerConverterH1218" hidden="1">#REF!</definedName>
    <definedName name="IQRTickerConverterH1219" hidden="1">#REF!</definedName>
    <definedName name="IQRTickerConverterH122" hidden="1">#REF!</definedName>
    <definedName name="IQRTickerConverterH1220" hidden="1">#REF!</definedName>
    <definedName name="IQRTickerConverterH1221" hidden="1">#REF!</definedName>
    <definedName name="IQRTickerConverterH1222" hidden="1">#REF!</definedName>
    <definedName name="IQRTickerConverterH1223" hidden="1">#REF!</definedName>
    <definedName name="IQRTickerConverterH1224" hidden="1">#REF!</definedName>
    <definedName name="IQRTickerConverterH1225" hidden="1">#REF!</definedName>
    <definedName name="IQRTickerConverterH1226" hidden="1">#REF!</definedName>
    <definedName name="IQRTickerConverterH1227" hidden="1">#REF!</definedName>
    <definedName name="IQRTickerConverterH1228" hidden="1">#REF!</definedName>
    <definedName name="IQRTickerConverterH1229" hidden="1">#REF!</definedName>
    <definedName name="IQRTickerConverterH123" hidden="1">#REF!</definedName>
    <definedName name="IQRTickerConverterH1230" hidden="1">#REF!</definedName>
    <definedName name="IQRTickerConverterH1231" hidden="1">#REF!</definedName>
    <definedName name="IQRTickerConverterH1232" hidden="1">#REF!</definedName>
    <definedName name="IQRTickerConverterH1233" hidden="1">#REF!</definedName>
    <definedName name="IQRTickerConverterH1234" hidden="1">#REF!</definedName>
    <definedName name="IQRTickerConverterH1235" hidden="1">#REF!</definedName>
    <definedName name="IQRTickerConverterH1236" hidden="1">#REF!</definedName>
    <definedName name="IQRTickerConverterH1237" hidden="1">#REF!</definedName>
    <definedName name="IQRTickerConverterH1238" hidden="1">#REF!</definedName>
    <definedName name="IQRTickerConverterH1239" hidden="1">#REF!</definedName>
    <definedName name="IQRTickerConverterH124" hidden="1">#REF!</definedName>
    <definedName name="IQRTickerConverterH1240" hidden="1">#REF!</definedName>
    <definedName name="IQRTickerConverterH1241" hidden="1">#REF!</definedName>
    <definedName name="IQRTickerConverterH1242" hidden="1">#REF!</definedName>
    <definedName name="IQRTickerConverterH1243" hidden="1">#REF!</definedName>
    <definedName name="IQRTickerConverterH1244" hidden="1">#REF!</definedName>
    <definedName name="IQRTickerConverterH1245" hidden="1">#REF!</definedName>
    <definedName name="IQRTickerConverterH1246" hidden="1">#REF!</definedName>
    <definedName name="IQRTickerConverterH1247" hidden="1">#REF!</definedName>
    <definedName name="IQRTickerConverterH1248" hidden="1">#REF!</definedName>
    <definedName name="IQRTickerConverterH1249" hidden="1">#REF!</definedName>
    <definedName name="IQRTickerConverterH125" hidden="1">#REF!</definedName>
    <definedName name="IQRTickerConverterH1250" hidden="1">#REF!</definedName>
    <definedName name="IQRTickerConverterH1251" hidden="1">#REF!</definedName>
    <definedName name="IQRTickerConverterH1253" hidden="1">#REF!</definedName>
    <definedName name="IQRTickerConverterH1254" hidden="1">#REF!</definedName>
    <definedName name="IQRTickerConverterH1255" hidden="1">#REF!</definedName>
    <definedName name="IQRTickerConverterH1256" hidden="1">#REF!</definedName>
    <definedName name="IQRTickerConverterH1257" hidden="1">#REF!</definedName>
    <definedName name="IQRTickerConverterH1258" hidden="1">#REF!</definedName>
    <definedName name="IQRTickerConverterH1259" hidden="1">#REF!</definedName>
    <definedName name="IQRTickerConverterH126" hidden="1">#REF!</definedName>
    <definedName name="IQRTickerConverterH1260" hidden="1">#REF!</definedName>
    <definedName name="IQRTickerConverterH1261" hidden="1">#REF!</definedName>
    <definedName name="IQRTickerConverterH1262" hidden="1">#REF!</definedName>
    <definedName name="IQRTickerConverterH1264" hidden="1">#REF!</definedName>
    <definedName name="IQRTickerConverterH1265" hidden="1">#REF!</definedName>
    <definedName name="IQRTickerConverterH1266" hidden="1">#REF!</definedName>
    <definedName name="IQRTickerConverterH1267" hidden="1">#REF!</definedName>
    <definedName name="IQRTickerConverterH1268" hidden="1">#REF!</definedName>
    <definedName name="IQRTickerConverterH1269" hidden="1">#REF!</definedName>
    <definedName name="IQRTickerConverterH127" hidden="1">#REF!</definedName>
    <definedName name="IQRTickerConverterH1270" hidden="1">#REF!</definedName>
    <definedName name="IQRTickerConverterH1271" hidden="1">#REF!</definedName>
    <definedName name="IQRTickerConverterH1272" hidden="1">#REF!</definedName>
    <definedName name="IQRTickerConverterH1273" hidden="1">#REF!</definedName>
    <definedName name="IQRTickerConverterH1274" hidden="1">#REF!</definedName>
    <definedName name="IQRTickerConverterH1275" hidden="1">#REF!</definedName>
    <definedName name="IQRTickerConverterH1276" hidden="1">#REF!</definedName>
    <definedName name="IQRTickerConverterH1277" hidden="1">#REF!</definedName>
    <definedName name="IQRTickerConverterH1278" hidden="1">#REF!</definedName>
    <definedName name="IQRTickerConverterH1279" hidden="1">#REF!</definedName>
    <definedName name="IQRTickerConverterH128" hidden="1">#REF!</definedName>
    <definedName name="IQRTickerConverterH1280" hidden="1">#REF!</definedName>
    <definedName name="IQRTickerConverterH1281" hidden="1">#REF!</definedName>
    <definedName name="IQRTickerConverterH1282" hidden="1">#REF!</definedName>
    <definedName name="IQRTickerConverterH1283" hidden="1">#REF!</definedName>
    <definedName name="IQRTickerConverterH1284" hidden="1">#REF!</definedName>
    <definedName name="IQRTickerConverterH1285" hidden="1">#REF!</definedName>
    <definedName name="IQRTickerConverterH1287" hidden="1">#REF!</definedName>
    <definedName name="IQRTickerConverterH1288" hidden="1">#REF!</definedName>
    <definedName name="IQRTickerConverterH1289" hidden="1">#REF!</definedName>
    <definedName name="IQRTickerConverterH129" hidden="1">#REF!</definedName>
    <definedName name="IQRTickerConverterH1290" hidden="1">#REF!</definedName>
    <definedName name="IQRTickerConverterH1292" hidden="1">#REF!</definedName>
    <definedName name="IQRTickerConverterH1293" hidden="1">#REF!</definedName>
    <definedName name="IQRTickerConverterH1294" hidden="1">#REF!</definedName>
    <definedName name="IQRTickerConverterH1295" hidden="1">#REF!</definedName>
    <definedName name="IQRTickerConverterH1296" hidden="1">#REF!</definedName>
    <definedName name="IQRTickerConverterH1297" hidden="1">#REF!</definedName>
    <definedName name="IQRTickerConverterH1298" hidden="1">#REF!</definedName>
    <definedName name="IQRTickerConverterH1299" hidden="1">#REF!</definedName>
    <definedName name="IQRTickerConverterH13" hidden="1">#REF!</definedName>
    <definedName name="IQRTickerConverterH130" hidden="1">#REF!</definedName>
    <definedName name="IQRTickerConverterH1300" hidden="1">#REF!</definedName>
    <definedName name="IQRTickerConverterH1301" hidden="1">#REF!</definedName>
    <definedName name="IQRTickerConverterH1302" hidden="1">#REF!</definedName>
    <definedName name="IQRTickerConverterH1303" hidden="1">#REF!</definedName>
    <definedName name="IQRTickerConverterH1304" hidden="1">#REF!</definedName>
    <definedName name="IQRTickerConverterH1305" hidden="1">#REF!</definedName>
    <definedName name="IQRTickerConverterH1306" hidden="1">#REF!</definedName>
    <definedName name="IQRTickerConverterH1307" hidden="1">#REF!</definedName>
    <definedName name="IQRTickerConverterH1308" hidden="1">#REF!</definedName>
    <definedName name="IQRTickerConverterH1309" hidden="1">#REF!</definedName>
    <definedName name="IQRTickerConverterH131" hidden="1">#REF!</definedName>
    <definedName name="IQRTickerConverterH1310" hidden="1">#REF!</definedName>
    <definedName name="IQRTickerConverterH1311" hidden="1">#REF!</definedName>
    <definedName name="IQRTickerConverterH1312" hidden="1">#REF!</definedName>
    <definedName name="IQRTickerConverterH1313" hidden="1">#REF!</definedName>
    <definedName name="IQRTickerConverterH1314" hidden="1">#REF!</definedName>
    <definedName name="IQRTickerConverterH1315" hidden="1">#REF!</definedName>
    <definedName name="IQRTickerConverterH1316" hidden="1">#REF!</definedName>
    <definedName name="IQRTickerConverterH1317" hidden="1">#REF!</definedName>
    <definedName name="IQRTickerConverterH1318" hidden="1">#REF!</definedName>
    <definedName name="IQRTickerConverterH1319" hidden="1">#REF!</definedName>
    <definedName name="IQRTickerConverterH132" hidden="1">#REF!</definedName>
    <definedName name="IQRTickerConverterH1320" hidden="1">#REF!</definedName>
    <definedName name="IQRTickerConverterH1321" hidden="1">#REF!</definedName>
    <definedName name="IQRTickerConverterH1322" hidden="1">#REF!</definedName>
    <definedName name="IQRTickerConverterH1323" hidden="1">#REF!</definedName>
    <definedName name="IQRTickerConverterH1324" hidden="1">#REF!</definedName>
    <definedName name="IQRTickerConverterH1325" hidden="1">#REF!</definedName>
    <definedName name="IQRTickerConverterH1326" hidden="1">#REF!</definedName>
    <definedName name="IQRTickerConverterH1327" hidden="1">#REF!</definedName>
    <definedName name="IQRTickerConverterH1328" hidden="1">#REF!</definedName>
    <definedName name="IQRTickerConverterH1329" hidden="1">#REF!</definedName>
    <definedName name="IQRTickerConverterH133" hidden="1">#REF!</definedName>
    <definedName name="IQRTickerConverterH1330" hidden="1">#REF!</definedName>
    <definedName name="IQRTickerConverterH1331" hidden="1">#REF!</definedName>
    <definedName name="IQRTickerConverterH1332" hidden="1">#REF!</definedName>
    <definedName name="IQRTickerConverterH1334" hidden="1">#REF!</definedName>
    <definedName name="IQRTickerConverterH1335" hidden="1">#REF!</definedName>
    <definedName name="IQRTickerConverterH1336" hidden="1">#REF!</definedName>
    <definedName name="IQRTickerConverterH1338" hidden="1">#REF!</definedName>
    <definedName name="IQRTickerConverterH134" hidden="1">#REF!</definedName>
    <definedName name="IQRTickerConverterH1340" hidden="1">#REF!</definedName>
    <definedName name="IQRTickerConverterH1342" hidden="1">#REF!</definedName>
    <definedName name="IQRTickerConverterH1343" hidden="1">#REF!</definedName>
    <definedName name="IQRTickerConverterH1344" hidden="1">#REF!</definedName>
    <definedName name="IQRTickerConverterH1345" hidden="1">#REF!</definedName>
    <definedName name="IQRTickerConverterH1346" hidden="1">#REF!</definedName>
    <definedName name="IQRTickerConverterH1347" hidden="1">#REF!</definedName>
    <definedName name="IQRTickerConverterH1348" hidden="1">#REF!</definedName>
    <definedName name="IQRTickerConverterH1349" hidden="1">#REF!</definedName>
    <definedName name="IQRTickerConverterH135" hidden="1">#REF!</definedName>
    <definedName name="IQRTickerConverterH1350" hidden="1">#REF!</definedName>
    <definedName name="IQRTickerConverterH1351" hidden="1">#REF!</definedName>
    <definedName name="IQRTickerConverterH1352" hidden="1">#REF!</definedName>
    <definedName name="IQRTickerConverterH1353" hidden="1">#REF!</definedName>
    <definedName name="IQRTickerConverterH1355" hidden="1">#REF!</definedName>
    <definedName name="IQRTickerConverterH1356" hidden="1">#REF!</definedName>
    <definedName name="IQRTickerConverterH1357" hidden="1">#REF!</definedName>
    <definedName name="IQRTickerConverterH1358" hidden="1">#REF!</definedName>
    <definedName name="IQRTickerConverterH1359" hidden="1">#REF!</definedName>
    <definedName name="IQRTickerConverterH136" hidden="1">#REF!</definedName>
    <definedName name="IQRTickerConverterH1360" hidden="1">#REF!</definedName>
    <definedName name="IQRTickerConverterH1361" hidden="1">#REF!</definedName>
    <definedName name="IQRTickerConverterH1364" hidden="1">#REF!</definedName>
    <definedName name="IQRTickerConverterH1365" hidden="1">#REF!</definedName>
    <definedName name="IQRTickerConverterH1366" hidden="1">#REF!</definedName>
    <definedName name="IQRTickerConverterH1367" hidden="1">#REF!</definedName>
    <definedName name="IQRTickerConverterH1368" hidden="1">#REF!</definedName>
    <definedName name="IQRTickerConverterH1369" hidden="1">#REF!</definedName>
    <definedName name="IQRTickerConverterH137" hidden="1">#REF!</definedName>
    <definedName name="IQRTickerConverterH1370" hidden="1">#REF!</definedName>
    <definedName name="IQRTickerConverterH1371" hidden="1">#REF!</definedName>
    <definedName name="IQRTickerConverterH1372" hidden="1">#REF!</definedName>
    <definedName name="IQRTickerConverterH1373" hidden="1">#REF!</definedName>
    <definedName name="IQRTickerConverterH1374" hidden="1">#REF!</definedName>
    <definedName name="IQRTickerConverterH1375" hidden="1">#REF!</definedName>
    <definedName name="IQRTickerConverterH1376" hidden="1">#REF!</definedName>
    <definedName name="IQRTickerConverterH1377" hidden="1">#REF!</definedName>
    <definedName name="IQRTickerConverterH1378" hidden="1">#REF!</definedName>
    <definedName name="IQRTickerConverterH1379" hidden="1">#REF!</definedName>
    <definedName name="IQRTickerConverterH138" hidden="1">#REF!</definedName>
    <definedName name="IQRTickerConverterH1380" hidden="1">#REF!</definedName>
    <definedName name="IQRTickerConverterH1381" hidden="1">#REF!</definedName>
    <definedName name="IQRTickerConverterH1382" hidden="1">#REF!</definedName>
    <definedName name="IQRTickerConverterH1383" hidden="1">#REF!</definedName>
    <definedName name="IQRTickerConverterH1384" hidden="1">#REF!</definedName>
    <definedName name="IQRTickerConverterH1385" hidden="1">#REF!</definedName>
    <definedName name="IQRTickerConverterH1386" hidden="1">#REF!</definedName>
    <definedName name="IQRTickerConverterH1388" hidden="1">#REF!</definedName>
    <definedName name="IQRTickerConverterH1389" hidden="1">#REF!</definedName>
    <definedName name="IQRTickerConverterH139" hidden="1">#REF!</definedName>
    <definedName name="IQRTickerConverterH1390" hidden="1">#REF!</definedName>
    <definedName name="IQRTickerConverterH1391" hidden="1">#REF!</definedName>
    <definedName name="IQRTickerConverterH1392" hidden="1">#REF!</definedName>
    <definedName name="IQRTickerConverterH1393" hidden="1">#REF!</definedName>
    <definedName name="IQRTickerConverterH1394" hidden="1">#REF!</definedName>
    <definedName name="IQRTickerConverterH1395" hidden="1">#REF!</definedName>
    <definedName name="IQRTickerConverterH1396" hidden="1">#REF!</definedName>
    <definedName name="IQRTickerConverterH1397" hidden="1">#REF!</definedName>
    <definedName name="IQRTickerConverterH1398" hidden="1">#REF!</definedName>
    <definedName name="IQRTickerConverterH1399" hidden="1">#REF!</definedName>
    <definedName name="IQRTickerConverterH14" hidden="1">#REF!</definedName>
    <definedName name="IQRTickerConverterH140" hidden="1">#REF!</definedName>
    <definedName name="IQRTickerConverterH1400" hidden="1">#REF!</definedName>
    <definedName name="IQRTickerConverterH1401" hidden="1">#REF!</definedName>
    <definedName name="IQRTickerConverterH1402" hidden="1">#REF!</definedName>
    <definedName name="IQRTickerConverterH1403" hidden="1">#REF!</definedName>
    <definedName name="IQRTickerConverterH1404" hidden="1">#REF!</definedName>
    <definedName name="IQRTickerConverterH1405" hidden="1">#REF!</definedName>
    <definedName name="IQRTickerConverterH1406" hidden="1">#REF!</definedName>
    <definedName name="IQRTickerConverterH1407" hidden="1">#REF!</definedName>
    <definedName name="IQRTickerConverterH1408" hidden="1">#REF!</definedName>
    <definedName name="IQRTickerConverterH1409" hidden="1">#REF!</definedName>
    <definedName name="IQRTickerConverterH141" hidden="1">#REF!</definedName>
    <definedName name="IQRTickerConverterH1410" hidden="1">#REF!</definedName>
    <definedName name="IQRTickerConverterH1411" hidden="1">#REF!</definedName>
    <definedName name="IQRTickerConverterH1412" hidden="1">#REF!</definedName>
    <definedName name="IQRTickerConverterH1413" hidden="1">#REF!</definedName>
    <definedName name="IQRTickerConverterH1414" hidden="1">#REF!</definedName>
    <definedName name="IQRTickerConverterH1415" hidden="1">#REF!</definedName>
    <definedName name="IQRTickerConverterH1416" hidden="1">#REF!</definedName>
    <definedName name="IQRTickerConverterH1417" hidden="1">#REF!</definedName>
    <definedName name="IQRTickerConverterH1418" hidden="1">#REF!</definedName>
    <definedName name="IQRTickerConverterH1419" hidden="1">#REF!</definedName>
    <definedName name="IQRTickerConverterH142" hidden="1">#REF!</definedName>
    <definedName name="IQRTickerConverterH1420" hidden="1">#REF!</definedName>
    <definedName name="IQRTickerConverterH1421" hidden="1">#REF!</definedName>
    <definedName name="IQRTickerConverterH1422" hidden="1">#REF!</definedName>
    <definedName name="IQRTickerConverterH1423" hidden="1">#REF!</definedName>
    <definedName name="IQRTickerConverterH1425" hidden="1">#REF!</definedName>
    <definedName name="IQRTickerConverterH1426" hidden="1">#REF!</definedName>
    <definedName name="IQRTickerConverterH1427" hidden="1">#REF!</definedName>
    <definedName name="IQRTickerConverterH1428" hidden="1">#REF!</definedName>
    <definedName name="IQRTickerConverterH1429" hidden="1">#REF!</definedName>
    <definedName name="IQRTickerConverterH143" hidden="1">#REF!</definedName>
    <definedName name="IQRTickerConverterH1430" hidden="1">#REF!</definedName>
    <definedName name="IQRTickerConverterH1431" hidden="1">#REF!</definedName>
    <definedName name="IQRTickerConverterH1432" hidden="1">#REF!</definedName>
    <definedName name="IQRTickerConverterH1433" hidden="1">#REF!</definedName>
    <definedName name="IQRTickerConverterH1434" hidden="1">#REF!</definedName>
    <definedName name="IQRTickerConverterH1435" hidden="1">#REF!</definedName>
    <definedName name="IQRTickerConverterH1436" hidden="1">#REF!</definedName>
    <definedName name="IQRTickerConverterH1438" hidden="1">#REF!</definedName>
    <definedName name="IQRTickerConverterH1439" hidden="1">#REF!</definedName>
    <definedName name="IQRTickerConverterH144" hidden="1">#REF!</definedName>
    <definedName name="IQRTickerConverterH1440" hidden="1">#REF!</definedName>
    <definedName name="IQRTickerConverterH1441" hidden="1">#REF!</definedName>
    <definedName name="IQRTickerConverterH1442" hidden="1">#REF!</definedName>
    <definedName name="IQRTickerConverterH1443" hidden="1">#REF!</definedName>
    <definedName name="IQRTickerConverterH1444" hidden="1">#REF!</definedName>
    <definedName name="IQRTickerConverterH1445" hidden="1">#REF!</definedName>
    <definedName name="IQRTickerConverterH1446" hidden="1">#REF!</definedName>
    <definedName name="IQRTickerConverterH1447" hidden="1">#REF!</definedName>
    <definedName name="IQRTickerConverterH1448" hidden="1">#REF!</definedName>
    <definedName name="IQRTickerConverterH1449" hidden="1">#REF!</definedName>
    <definedName name="IQRTickerConverterH145" hidden="1">#REF!</definedName>
    <definedName name="IQRTickerConverterH1450" hidden="1">#REF!</definedName>
    <definedName name="IQRTickerConverterH1451" hidden="1">#REF!</definedName>
    <definedName name="IQRTickerConverterH1452" hidden="1">#REF!</definedName>
    <definedName name="IQRTickerConverterH1453" hidden="1">#REF!</definedName>
    <definedName name="IQRTickerConverterH1454" hidden="1">#REF!</definedName>
    <definedName name="IQRTickerConverterH1455" hidden="1">#REF!</definedName>
    <definedName name="IQRTickerConverterH1456" hidden="1">#REF!</definedName>
    <definedName name="IQRTickerConverterH1457" hidden="1">#REF!</definedName>
    <definedName name="IQRTickerConverterH1458" hidden="1">#REF!</definedName>
    <definedName name="IQRTickerConverterH1459" hidden="1">#REF!</definedName>
    <definedName name="IQRTickerConverterH146" hidden="1">#REF!</definedName>
    <definedName name="IQRTickerConverterH1460" hidden="1">#REF!</definedName>
    <definedName name="IQRTickerConverterH1461" hidden="1">#REF!</definedName>
    <definedName name="IQRTickerConverterH1462" hidden="1">#REF!</definedName>
    <definedName name="IQRTickerConverterH1463" hidden="1">#REF!</definedName>
    <definedName name="IQRTickerConverterH1464" hidden="1">#REF!</definedName>
    <definedName name="IQRTickerConverterH1465" hidden="1">#REF!</definedName>
    <definedName name="IQRTickerConverterH1466" hidden="1">#REF!</definedName>
    <definedName name="IQRTickerConverterH1467" hidden="1">#REF!</definedName>
    <definedName name="IQRTickerConverterH1468" hidden="1">#REF!</definedName>
    <definedName name="IQRTickerConverterH1469" hidden="1">#REF!</definedName>
    <definedName name="IQRTickerConverterH147" hidden="1">#REF!</definedName>
    <definedName name="IQRTickerConverterH1470" hidden="1">#REF!</definedName>
    <definedName name="IQRTickerConverterH1471" hidden="1">#REF!</definedName>
    <definedName name="IQRTickerConverterH1472" hidden="1">#REF!</definedName>
    <definedName name="IQRTickerConverterH1473" hidden="1">#REF!</definedName>
    <definedName name="IQRTickerConverterH1474" hidden="1">#REF!</definedName>
    <definedName name="IQRTickerConverterH1475" hidden="1">#REF!</definedName>
    <definedName name="IQRTickerConverterH1476" hidden="1">#REF!</definedName>
    <definedName name="IQRTickerConverterH1477" hidden="1">#REF!</definedName>
    <definedName name="IQRTickerConverterH1478" hidden="1">#REF!</definedName>
    <definedName name="IQRTickerConverterH1479" hidden="1">#REF!</definedName>
    <definedName name="IQRTickerConverterH148" hidden="1">#REF!</definedName>
    <definedName name="IQRTickerConverterH1480" hidden="1">#REF!</definedName>
    <definedName name="IQRTickerConverterH1481" hidden="1">#REF!</definedName>
    <definedName name="IQRTickerConverterH1482" hidden="1">#REF!</definedName>
    <definedName name="IQRTickerConverterH1483" hidden="1">#REF!</definedName>
    <definedName name="IQRTickerConverterH1484" hidden="1">#REF!</definedName>
    <definedName name="IQRTickerConverterH1485" hidden="1">#REF!</definedName>
    <definedName name="IQRTickerConverterH1486" hidden="1">#REF!</definedName>
    <definedName name="IQRTickerConverterH1488" hidden="1">#REF!</definedName>
    <definedName name="IQRTickerConverterH1489" hidden="1">#REF!</definedName>
    <definedName name="IQRTickerConverterH149" hidden="1">#REF!</definedName>
    <definedName name="IQRTickerConverterH1490" hidden="1">#REF!</definedName>
    <definedName name="IQRTickerConverterH1491" hidden="1">#REF!</definedName>
    <definedName name="IQRTickerConverterH1492" hidden="1">#REF!</definedName>
    <definedName name="IQRTickerConverterH1493" hidden="1">#REF!</definedName>
    <definedName name="IQRTickerConverterH1495" hidden="1">#REF!</definedName>
    <definedName name="IQRTickerConverterH1496" hidden="1">#REF!</definedName>
    <definedName name="IQRTickerConverterH1497" hidden="1">#REF!</definedName>
    <definedName name="IQRTickerConverterH1498" hidden="1">#REF!</definedName>
    <definedName name="IQRTickerConverterH1499" hidden="1">#REF!</definedName>
    <definedName name="IQRTickerConverterH15" hidden="1">#REF!</definedName>
    <definedName name="IQRTickerConverterH150" hidden="1">#REF!</definedName>
    <definedName name="IQRTickerConverterH1502" hidden="1">#REF!</definedName>
    <definedName name="IQRTickerConverterH1503" hidden="1">#REF!</definedName>
    <definedName name="IQRTickerConverterH1504" hidden="1">#REF!</definedName>
    <definedName name="IQRTickerConverterH1505" hidden="1">#REF!</definedName>
    <definedName name="IQRTickerConverterH1506" hidden="1">#REF!</definedName>
    <definedName name="IQRTickerConverterH1507" hidden="1">#REF!</definedName>
    <definedName name="IQRTickerConverterH1508" hidden="1">#REF!</definedName>
    <definedName name="IQRTickerConverterH1509" hidden="1">#REF!</definedName>
    <definedName name="IQRTickerConverterH151" hidden="1">#REF!</definedName>
    <definedName name="IQRTickerConverterH1510" hidden="1">#REF!</definedName>
    <definedName name="IQRTickerConverterH1511" hidden="1">#REF!</definedName>
    <definedName name="IQRTickerConverterH1512" hidden="1">#REF!</definedName>
    <definedName name="IQRTickerConverterH1513" hidden="1">#REF!</definedName>
    <definedName name="IQRTickerConverterH1514" hidden="1">#REF!</definedName>
    <definedName name="IQRTickerConverterH1515" hidden="1">#REF!</definedName>
    <definedName name="IQRTickerConverterH1516" hidden="1">#REF!</definedName>
    <definedName name="IQRTickerConverterH1517" hidden="1">#REF!</definedName>
    <definedName name="IQRTickerConverterH1518" hidden="1">#REF!</definedName>
    <definedName name="IQRTickerConverterH1519" hidden="1">#REF!</definedName>
    <definedName name="IQRTickerConverterH152" hidden="1">#REF!</definedName>
    <definedName name="IQRTickerConverterH1520" hidden="1">#REF!</definedName>
    <definedName name="IQRTickerConverterH1521" hidden="1">#REF!</definedName>
    <definedName name="IQRTickerConverterH1522" hidden="1">#REF!</definedName>
    <definedName name="IQRTickerConverterH1523" hidden="1">#REF!</definedName>
    <definedName name="IQRTickerConverterH1524" hidden="1">#REF!</definedName>
    <definedName name="IQRTickerConverterH1526" hidden="1">#REF!</definedName>
    <definedName name="IQRTickerConverterH1527" hidden="1">#REF!</definedName>
    <definedName name="IQRTickerConverterH1528" hidden="1">#REF!</definedName>
    <definedName name="IQRTickerConverterH1529" hidden="1">#REF!</definedName>
    <definedName name="IQRTickerConverterH153" hidden="1">#REF!</definedName>
    <definedName name="IQRTickerConverterH1530" hidden="1">#REF!</definedName>
    <definedName name="IQRTickerConverterH1531" hidden="1">#REF!</definedName>
    <definedName name="IQRTickerConverterH1532" hidden="1">#REF!</definedName>
    <definedName name="IQRTickerConverterH1533" hidden="1">#REF!</definedName>
    <definedName name="IQRTickerConverterH1534" hidden="1">#REF!</definedName>
    <definedName name="IQRTickerConverterH1536" hidden="1">#REF!</definedName>
    <definedName name="IQRTickerConverterH1537" hidden="1">#REF!</definedName>
    <definedName name="IQRTickerConverterH1538" hidden="1">#REF!</definedName>
    <definedName name="IQRTickerConverterH1539" hidden="1">#REF!</definedName>
    <definedName name="IQRTickerConverterH154" hidden="1">#REF!</definedName>
    <definedName name="IQRTickerConverterH1540" hidden="1">#REF!</definedName>
    <definedName name="IQRTickerConverterH1541" hidden="1">#REF!</definedName>
    <definedName name="IQRTickerConverterH1542" hidden="1">#REF!</definedName>
    <definedName name="IQRTickerConverterH1543" hidden="1">#REF!</definedName>
    <definedName name="IQRTickerConverterH1544" hidden="1">#REF!</definedName>
    <definedName name="IQRTickerConverterH1545" hidden="1">#REF!</definedName>
    <definedName name="IQRTickerConverterH1546" hidden="1">#REF!</definedName>
    <definedName name="IQRTickerConverterH1547" hidden="1">#REF!</definedName>
    <definedName name="IQRTickerConverterH1548" hidden="1">#REF!</definedName>
    <definedName name="IQRTickerConverterH1549" hidden="1">#REF!</definedName>
    <definedName name="IQRTickerConverterH155" hidden="1">#REF!</definedName>
    <definedName name="IQRTickerConverterH1551" hidden="1">#REF!</definedName>
    <definedName name="IQRTickerConverterH1552" hidden="1">#REF!</definedName>
    <definedName name="IQRTickerConverterH1553" hidden="1">#REF!</definedName>
    <definedName name="IQRTickerConverterH1554" hidden="1">#REF!</definedName>
    <definedName name="IQRTickerConverterH1555" hidden="1">#REF!</definedName>
    <definedName name="IQRTickerConverterH1556" hidden="1">#REF!</definedName>
    <definedName name="IQRTickerConverterH1557" hidden="1">#REF!</definedName>
    <definedName name="IQRTickerConverterH1558" hidden="1">#REF!</definedName>
    <definedName name="IQRTickerConverterH1559" hidden="1">#REF!</definedName>
    <definedName name="IQRTickerConverterH156" hidden="1">#REF!</definedName>
    <definedName name="IQRTickerConverterH1560" hidden="1">#REF!</definedName>
    <definedName name="IQRTickerConverterH1562" hidden="1">#REF!</definedName>
    <definedName name="IQRTickerConverterH1563" hidden="1">#REF!</definedName>
    <definedName name="IQRTickerConverterH1564" hidden="1">#REF!</definedName>
    <definedName name="IQRTickerConverterH1565" hidden="1">#REF!</definedName>
    <definedName name="IQRTickerConverterH1566" hidden="1">#REF!</definedName>
    <definedName name="IQRTickerConverterH1567" hidden="1">#REF!</definedName>
    <definedName name="IQRTickerConverterH1568" hidden="1">#REF!</definedName>
    <definedName name="IQRTickerConverterH1569" hidden="1">#REF!</definedName>
    <definedName name="IQRTickerConverterH157" hidden="1">#REF!</definedName>
    <definedName name="IQRTickerConverterH1570" hidden="1">#REF!</definedName>
    <definedName name="IQRTickerConverterH1571" hidden="1">#REF!</definedName>
    <definedName name="IQRTickerConverterH1572" hidden="1">#REF!</definedName>
    <definedName name="IQRTickerConverterH1573" hidden="1">#REF!</definedName>
    <definedName name="IQRTickerConverterH1574" hidden="1">#REF!</definedName>
    <definedName name="IQRTickerConverterH1575" hidden="1">#REF!</definedName>
    <definedName name="IQRTickerConverterH1576" hidden="1">#REF!</definedName>
    <definedName name="IQRTickerConverterH1577" hidden="1">#REF!</definedName>
    <definedName name="IQRTickerConverterH1578" hidden="1">#REF!</definedName>
    <definedName name="IQRTickerConverterH1579" hidden="1">#REF!</definedName>
    <definedName name="IQRTickerConverterH158" hidden="1">#REF!</definedName>
    <definedName name="IQRTickerConverterH1580" hidden="1">#REF!</definedName>
    <definedName name="IQRTickerConverterH1581" hidden="1">#REF!</definedName>
    <definedName name="IQRTickerConverterH1582" hidden="1">#REF!</definedName>
    <definedName name="IQRTickerConverterH1584" hidden="1">#REF!</definedName>
    <definedName name="IQRTickerConverterH1585" hidden="1">#REF!</definedName>
    <definedName name="IQRTickerConverterH1586" hidden="1">#REF!</definedName>
    <definedName name="IQRTickerConverterH1588" hidden="1">#REF!</definedName>
    <definedName name="IQRTickerConverterH1589" hidden="1">#REF!</definedName>
    <definedName name="IQRTickerConverterH159" hidden="1">#REF!</definedName>
    <definedName name="IQRTickerConverterH1590" hidden="1">#REF!</definedName>
    <definedName name="IQRTickerConverterH1591" hidden="1">#REF!</definedName>
    <definedName name="IQRTickerConverterH1592" hidden="1">#REF!</definedName>
    <definedName name="IQRTickerConverterH1593" hidden="1">#REF!</definedName>
    <definedName name="IQRTickerConverterH1594" hidden="1">#REF!</definedName>
    <definedName name="IQRTickerConverterH1595" hidden="1">#REF!</definedName>
    <definedName name="IQRTickerConverterH1596" hidden="1">#REF!</definedName>
    <definedName name="IQRTickerConverterH1597" hidden="1">#REF!</definedName>
    <definedName name="IQRTickerConverterH1598" hidden="1">#REF!</definedName>
    <definedName name="IQRTickerConverterH1599" hidden="1">#REF!</definedName>
    <definedName name="IQRTickerConverterH16" hidden="1">#REF!</definedName>
    <definedName name="IQRTickerConverterH160" hidden="1">#REF!</definedName>
    <definedName name="IQRTickerConverterH1600" hidden="1">#REF!</definedName>
    <definedName name="IQRTickerConverterH1602" hidden="1">#REF!</definedName>
    <definedName name="IQRTickerConverterH1603" hidden="1">#REF!</definedName>
    <definedName name="IQRTickerConverterH1604" hidden="1">#REF!</definedName>
    <definedName name="IQRTickerConverterH1605" hidden="1">#REF!</definedName>
    <definedName name="IQRTickerConverterH1606" hidden="1">#REF!</definedName>
    <definedName name="IQRTickerConverterH1607" hidden="1">#REF!</definedName>
    <definedName name="IQRTickerConverterH1608" hidden="1">#REF!</definedName>
    <definedName name="IQRTickerConverterH1609" hidden="1">#REF!</definedName>
    <definedName name="IQRTickerConverterH161" hidden="1">#REF!</definedName>
    <definedName name="IQRTickerConverterH1610" hidden="1">#REF!</definedName>
    <definedName name="IQRTickerConverterH1611" hidden="1">#REF!</definedName>
    <definedName name="IQRTickerConverterH1612" hidden="1">#REF!</definedName>
    <definedName name="IQRTickerConverterH1613" hidden="1">#REF!</definedName>
    <definedName name="IQRTickerConverterH1614" hidden="1">#REF!</definedName>
    <definedName name="IQRTickerConverterH1615" hidden="1">#REF!</definedName>
    <definedName name="IQRTickerConverterH1616" hidden="1">#REF!</definedName>
    <definedName name="IQRTickerConverterH1617" hidden="1">#REF!</definedName>
    <definedName name="IQRTickerConverterH1618" hidden="1">#REF!</definedName>
    <definedName name="IQRTickerConverterH1619" hidden="1">#REF!</definedName>
    <definedName name="IQRTickerConverterH162" hidden="1">#REF!</definedName>
    <definedName name="IQRTickerConverterH1620" hidden="1">#REF!</definedName>
    <definedName name="IQRTickerConverterH1621" hidden="1">#REF!</definedName>
    <definedName name="IQRTickerConverterH1622" hidden="1">#REF!</definedName>
    <definedName name="IQRTickerConverterH1623" hidden="1">#REF!</definedName>
    <definedName name="IQRTickerConverterH1624" hidden="1">#REF!</definedName>
    <definedName name="IQRTickerConverterH1625" hidden="1">#REF!</definedName>
    <definedName name="IQRTickerConverterH1626" hidden="1">#REF!</definedName>
    <definedName name="IQRTickerConverterH1627" hidden="1">#REF!</definedName>
    <definedName name="IQRTickerConverterH1628" hidden="1">#REF!</definedName>
    <definedName name="IQRTickerConverterH1629" hidden="1">#REF!</definedName>
    <definedName name="IQRTickerConverterH163" hidden="1">#REF!</definedName>
    <definedName name="IQRTickerConverterH1630" hidden="1">#REF!</definedName>
    <definedName name="IQRTickerConverterH1631" hidden="1">#REF!</definedName>
    <definedName name="IQRTickerConverterH1632" hidden="1">#REF!</definedName>
    <definedName name="IQRTickerConverterH1633" hidden="1">#REF!</definedName>
    <definedName name="IQRTickerConverterH1634" hidden="1">#REF!</definedName>
    <definedName name="IQRTickerConverterH1635" hidden="1">#REF!</definedName>
    <definedName name="IQRTickerConverterH1636" hidden="1">#REF!</definedName>
    <definedName name="IQRTickerConverterH1637" hidden="1">#REF!</definedName>
    <definedName name="IQRTickerConverterH1638" hidden="1">#REF!</definedName>
    <definedName name="IQRTickerConverterH1639" hidden="1">#REF!</definedName>
    <definedName name="IQRTickerConverterH164" hidden="1">#REF!</definedName>
    <definedName name="IQRTickerConverterH1640" hidden="1">#REF!</definedName>
    <definedName name="IQRTickerConverterH1641" hidden="1">#REF!</definedName>
    <definedName name="IQRTickerConverterH1642" hidden="1">#REF!</definedName>
    <definedName name="IQRTickerConverterH1643" hidden="1">#REF!</definedName>
    <definedName name="IQRTickerConverterH1644" hidden="1">#REF!</definedName>
    <definedName name="IQRTickerConverterH1645" hidden="1">#REF!</definedName>
    <definedName name="IQRTickerConverterH1646" hidden="1">#REF!</definedName>
    <definedName name="IQRTickerConverterH1647" hidden="1">#REF!</definedName>
    <definedName name="IQRTickerConverterH1648" hidden="1">#REF!</definedName>
    <definedName name="IQRTickerConverterH1649" hidden="1">#REF!</definedName>
    <definedName name="IQRTickerConverterH165" hidden="1">#REF!</definedName>
    <definedName name="IQRTickerConverterH1650" hidden="1">#REF!</definedName>
    <definedName name="IQRTickerConverterH1651" hidden="1">#REF!</definedName>
    <definedName name="IQRTickerConverterH1652" hidden="1">#REF!</definedName>
    <definedName name="IQRTickerConverterH1653" hidden="1">#REF!</definedName>
    <definedName name="IQRTickerConverterH1654" hidden="1">#REF!</definedName>
    <definedName name="IQRTickerConverterH1655" hidden="1">#REF!</definedName>
    <definedName name="IQRTickerConverterH1657" hidden="1">#REF!</definedName>
    <definedName name="IQRTickerConverterH1658" hidden="1">#REF!</definedName>
    <definedName name="IQRTickerConverterH1659" hidden="1">#REF!</definedName>
    <definedName name="IQRTickerConverterH166" hidden="1">#REF!</definedName>
    <definedName name="IQRTickerConverterH1660" hidden="1">#REF!</definedName>
    <definedName name="IQRTickerConverterH1661" hidden="1">#REF!</definedName>
    <definedName name="IQRTickerConverterH1662" hidden="1">#REF!</definedName>
    <definedName name="IQRTickerConverterH1663" hidden="1">#REF!</definedName>
    <definedName name="IQRTickerConverterH1664" hidden="1">#REF!</definedName>
    <definedName name="IQRTickerConverterH1665" hidden="1">#REF!</definedName>
    <definedName name="IQRTickerConverterH1667" hidden="1">#REF!</definedName>
    <definedName name="IQRTickerConverterH1669" hidden="1">#REF!</definedName>
    <definedName name="IQRTickerConverterH167" hidden="1">#REF!</definedName>
    <definedName name="IQRTickerConverterH1670" hidden="1">#REF!</definedName>
    <definedName name="IQRTickerConverterH1671" hidden="1">#REF!</definedName>
    <definedName name="IQRTickerConverterH1672" hidden="1">#REF!</definedName>
    <definedName name="IQRTickerConverterH1673" hidden="1">#REF!</definedName>
    <definedName name="IQRTickerConverterH1674" hidden="1">#REF!</definedName>
    <definedName name="IQRTickerConverterH1675" hidden="1">#REF!</definedName>
    <definedName name="IQRTickerConverterH1676" hidden="1">#REF!</definedName>
    <definedName name="IQRTickerConverterH1677" hidden="1">#REF!</definedName>
    <definedName name="IQRTickerConverterH1678" hidden="1">#REF!</definedName>
    <definedName name="IQRTickerConverterH1679" hidden="1">#REF!</definedName>
    <definedName name="IQRTickerConverterH168" hidden="1">#REF!</definedName>
    <definedName name="IQRTickerConverterH1680" hidden="1">#REF!</definedName>
    <definedName name="IQRTickerConverterH1681" hidden="1">#REF!</definedName>
    <definedName name="IQRTickerConverterH1682" hidden="1">#REF!</definedName>
    <definedName name="IQRTickerConverterH1683" hidden="1">#REF!</definedName>
    <definedName name="IQRTickerConverterH1684" hidden="1">#REF!</definedName>
    <definedName name="IQRTickerConverterH1685" hidden="1">#REF!</definedName>
    <definedName name="IQRTickerConverterH1686" hidden="1">#REF!</definedName>
    <definedName name="IQRTickerConverterH1687" hidden="1">#REF!</definedName>
    <definedName name="IQRTickerConverterH1688" hidden="1">#REF!</definedName>
    <definedName name="IQRTickerConverterH1689" hidden="1">#REF!</definedName>
    <definedName name="IQRTickerConverterH169" hidden="1">#REF!</definedName>
    <definedName name="IQRTickerConverterH1690" hidden="1">#REF!</definedName>
    <definedName name="IQRTickerConverterH1691" hidden="1">#REF!</definedName>
    <definedName name="IQRTickerConverterH1692" hidden="1">#REF!</definedName>
    <definedName name="IQRTickerConverterH1693" hidden="1">#REF!</definedName>
    <definedName name="IQRTickerConverterH1694" hidden="1">#REF!</definedName>
    <definedName name="IQRTickerConverterH1695" hidden="1">#REF!</definedName>
    <definedName name="IQRTickerConverterH1696" hidden="1">#REF!</definedName>
    <definedName name="IQRTickerConverterH1697" hidden="1">#REF!</definedName>
    <definedName name="IQRTickerConverterH1698" hidden="1">#REF!</definedName>
    <definedName name="IQRTickerConverterH1699" hidden="1">#REF!</definedName>
    <definedName name="IQRTickerConverterH17" hidden="1">#REF!</definedName>
    <definedName name="IQRTickerConverterH170" hidden="1">#REF!</definedName>
    <definedName name="IQRTickerConverterH1702" hidden="1">#REF!</definedName>
    <definedName name="IQRTickerConverterH1703" hidden="1">#REF!</definedName>
    <definedName name="IQRTickerConverterH1705" hidden="1">#REF!</definedName>
    <definedName name="IQRTickerConverterH1706" hidden="1">#REF!</definedName>
    <definedName name="IQRTickerConverterH1707" hidden="1">#REF!</definedName>
    <definedName name="IQRTickerConverterH1709" hidden="1">#REF!</definedName>
    <definedName name="IQRTickerConverterH171" hidden="1">#REF!</definedName>
    <definedName name="IQRTickerConverterH1710" hidden="1">#REF!</definedName>
    <definedName name="IQRTickerConverterH1711" hidden="1">#REF!</definedName>
    <definedName name="IQRTickerConverterH1712" hidden="1">#REF!</definedName>
    <definedName name="IQRTickerConverterH1713" hidden="1">#REF!</definedName>
    <definedName name="IQRTickerConverterH1714" hidden="1">#REF!</definedName>
    <definedName name="IQRTickerConverterH1715" hidden="1">#REF!</definedName>
    <definedName name="IQRTickerConverterH1716" hidden="1">#REF!</definedName>
    <definedName name="IQRTickerConverterH1717" hidden="1">#REF!</definedName>
    <definedName name="IQRTickerConverterH1718" hidden="1">#REF!</definedName>
    <definedName name="IQRTickerConverterH1719" hidden="1">#REF!</definedName>
    <definedName name="IQRTickerConverterH172" hidden="1">#REF!</definedName>
    <definedName name="IQRTickerConverterH1720" hidden="1">#REF!</definedName>
    <definedName name="IQRTickerConverterH1721" hidden="1">#REF!</definedName>
    <definedName name="IQRTickerConverterH1722" hidden="1">#REF!</definedName>
    <definedName name="IQRTickerConverterH1723" hidden="1">#REF!</definedName>
    <definedName name="IQRTickerConverterH1724" hidden="1">#REF!</definedName>
    <definedName name="IQRTickerConverterH1725" hidden="1">#REF!</definedName>
    <definedName name="IQRTickerConverterH1726" hidden="1">#REF!</definedName>
    <definedName name="IQRTickerConverterH1727" hidden="1">#REF!</definedName>
    <definedName name="IQRTickerConverterH1728" hidden="1">#REF!</definedName>
    <definedName name="IQRTickerConverterH1729" hidden="1">#REF!</definedName>
    <definedName name="IQRTickerConverterH173" hidden="1">#REF!</definedName>
    <definedName name="IQRTickerConverterH1730" hidden="1">#REF!</definedName>
    <definedName name="IQRTickerConverterH1731" hidden="1">#REF!</definedName>
    <definedName name="IQRTickerConverterH1732" hidden="1">#REF!</definedName>
    <definedName name="IQRTickerConverterH1735" hidden="1">#REF!</definedName>
    <definedName name="IQRTickerConverterH1736" hidden="1">#REF!</definedName>
    <definedName name="IQRTickerConverterH1737" hidden="1">#REF!</definedName>
    <definedName name="IQRTickerConverterH1738" hidden="1">#REF!</definedName>
    <definedName name="IQRTickerConverterH1739" hidden="1">#REF!</definedName>
    <definedName name="IQRTickerConverterH174" hidden="1">#REF!</definedName>
    <definedName name="IQRTickerConverterH1740" hidden="1">#REF!</definedName>
    <definedName name="IQRTickerConverterH1741" hidden="1">#REF!</definedName>
    <definedName name="IQRTickerConverterH1742" hidden="1">#REF!</definedName>
    <definedName name="IQRTickerConverterH1743" hidden="1">#REF!</definedName>
    <definedName name="IQRTickerConverterH1744" hidden="1">#REF!</definedName>
    <definedName name="IQRTickerConverterH1745" hidden="1">#REF!</definedName>
    <definedName name="IQRTickerConverterH1746" hidden="1">#REF!</definedName>
    <definedName name="IQRTickerConverterH1747" hidden="1">#REF!</definedName>
    <definedName name="IQRTickerConverterH1749" hidden="1">#REF!</definedName>
    <definedName name="IQRTickerConverterH175" hidden="1">#REF!</definedName>
    <definedName name="IQRTickerConverterH1750" hidden="1">#REF!</definedName>
    <definedName name="IQRTickerConverterH1752" hidden="1">#REF!</definedName>
    <definedName name="IQRTickerConverterH1753" hidden="1">#REF!</definedName>
    <definedName name="IQRTickerConverterH1754" hidden="1">#REF!</definedName>
    <definedName name="IQRTickerConverterH1755" hidden="1">#REF!</definedName>
    <definedName name="IQRTickerConverterH1756" hidden="1">#REF!</definedName>
    <definedName name="IQRTickerConverterH1757" hidden="1">#REF!</definedName>
    <definedName name="IQRTickerConverterH1758" hidden="1">#REF!</definedName>
    <definedName name="IQRTickerConverterH1759" hidden="1">#REF!</definedName>
    <definedName name="IQRTickerConverterH176" hidden="1">#REF!</definedName>
    <definedName name="IQRTickerConverterH1760" hidden="1">#REF!</definedName>
    <definedName name="IQRTickerConverterH1761" hidden="1">#REF!</definedName>
    <definedName name="IQRTickerConverterH1762" hidden="1">#REF!</definedName>
    <definedName name="IQRTickerConverterH1763" hidden="1">#REF!</definedName>
    <definedName name="IQRTickerConverterH1764" hidden="1">#REF!</definedName>
    <definedName name="IQRTickerConverterH1765" hidden="1">#REF!</definedName>
    <definedName name="IQRTickerConverterH1766" hidden="1">#REF!</definedName>
    <definedName name="IQRTickerConverterH1767" hidden="1">#REF!</definedName>
    <definedName name="IQRTickerConverterH1768" hidden="1">#REF!</definedName>
    <definedName name="IQRTickerConverterH177" hidden="1">#REF!</definedName>
    <definedName name="IQRTickerConverterH1771" hidden="1">#REF!</definedName>
    <definedName name="IQRTickerConverterH1772" hidden="1">#REF!</definedName>
    <definedName name="IQRTickerConverterH1773" hidden="1">#REF!</definedName>
    <definedName name="IQRTickerConverterH1774" hidden="1">#REF!</definedName>
    <definedName name="IQRTickerConverterH1775" hidden="1">#REF!</definedName>
    <definedName name="IQRTickerConverterH1776" hidden="1">#REF!</definedName>
    <definedName name="IQRTickerConverterH1777" hidden="1">#REF!</definedName>
    <definedName name="IQRTickerConverterH1779" hidden="1">#REF!</definedName>
    <definedName name="IQRTickerConverterH178" hidden="1">#REF!</definedName>
    <definedName name="IQRTickerConverterH1780" hidden="1">#REF!</definedName>
    <definedName name="IQRTickerConverterH1781" hidden="1">#REF!</definedName>
    <definedName name="IQRTickerConverterH1782" hidden="1">#REF!</definedName>
    <definedName name="IQRTickerConverterH1783" hidden="1">#REF!</definedName>
    <definedName name="IQRTickerConverterH1784" hidden="1">#REF!</definedName>
    <definedName name="IQRTickerConverterH1785" hidden="1">#REF!</definedName>
    <definedName name="IQRTickerConverterH1786" hidden="1">#REF!</definedName>
    <definedName name="IQRTickerConverterH1787" hidden="1">#REF!</definedName>
    <definedName name="IQRTickerConverterH1788" hidden="1">#REF!</definedName>
    <definedName name="IQRTickerConverterH1789" hidden="1">#REF!</definedName>
    <definedName name="IQRTickerConverterH179" hidden="1">#REF!</definedName>
    <definedName name="IQRTickerConverterH1790" hidden="1">#REF!</definedName>
    <definedName name="IQRTickerConverterH1791" hidden="1">#REF!</definedName>
    <definedName name="IQRTickerConverterH1792" hidden="1">#REF!</definedName>
    <definedName name="IQRTickerConverterH1793" hidden="1">#REF!</definedName>
    <definedName name="IQRTickerConverterH1794" hidden="1">#REF!</definedName>
    <definedName name="IQRTickerConverterH1795" hidden="1">#REF!</definedName>
    <definedName name="IQRTickerConverterH1796" hidden="1">#REF!</definedName>
    <definedName name="IQRTickerConverterH1797" hidden="1">#REF!</definedName>
    <definedName name="IQRTickerConverterH1798" hidden="1">#REF!</definedName>
    <definedName name="IQRTickerConverterH1799" hidden="1">#REF!</definedName>
    <definedName name="IQRTickerConverterH18" hidden="1">#REF!</definedName>
    <definedName name="IQRTickerConverterH180" hidden="1">#REF!</definedName>
    <definedName name="IQRTickerConverterH1800" hidden="1">#REF!</definedName>
    <definedName name="IQRTickerConverterH1801" hidden="1">#REF!</definedName>
    <definedName name="IQRTickerConverterH1802" hidden="1">#REF!</definedName>
    <definedName name="IQRTickerConverterH1803" hidden="1">#REF!</definedName>
    <definedName name="IQRTickerConverterH1804" hidden="1">#REF!</definedName>
    <definedName name="IQRTickerConverterH1805" hidden="1">#REF!</definedName>
    <definedName name="IQRTickerConverterH1806" hidden="1">#REF!</definedName>
    <definedName name="IQRTickerConverterH1807" hidden="1">#REF!</definedName>
    <definedName name="IQRTickerConverterH1808" hidden="1">#REF!</definedName>
    <definedName name="IQRTickerConverterH1809" hidden="1">#REF!</definedName>
    <definedName name="IQRTickerConverterH181" hidden="1">#REF!</definedName>
    <definedName name="IQRTickerConverterH1811" hidden="1">#REF!</definedName>
    <definedName name="IQRTickerConverterH1812" hidden="1">#REF!</definedName>
    <definedName name="IQRTickerConverterH1813" hidden="1">#REF!</definedName>
    <definedName name="IQRTickerConverterH1814" hidden="1">#REF!</definedName>
    <definedName name="IQRTickerConverterH1815" hidden="1">#REF!</definedName>
    <definedName name="IQRTickerConverterH1816" hidden="1">#REF!</definedName>
    <definedName name="IQRTickerConverterH1817" hidden="1">#REF!</definedName>
    <definedName name="IQRTickerConverterH1818" hidden="1">#REF!</definedName>
    <definedName name="IQRTickerConverterH1819" hidden="1">#REF!</definedName>
    <definedName name="IQRTickerConverterH182" hidden="1">#REF!</definedName>
    <definedName name="IQRTickerConverterH1820" hidden="1">#REF!</definedName>
    <definedName name="IQRTickerConverterH1821" hidden="1">#REF!</definedName>
    <definedName name="IQRTickerConverterH1822" hidden="1">#REF!</definedName>
    <definedName name="IQRTickerConverterH1823" hidden="1">#REF!</definedName>
    <definedName name="IQRTickerConverterH1824" hidden="1">#REF!</definedName>
    <definedName name="IQRTickerConverterH1825" hidden="1">#REF!</definedName>
    <definedName name="IQRTickerConverterH1826" hidden="1">#REF!</definedName>
    <definedName name="IQRTickerConverterH1827" hidden="1">#REF!</definedName>
    <definedName name="IQRTickerConverterH1828" hidden="1">#REF!</definedName>
    <definedName name="IQRTickerConverterH183" hidden="1">#REF!</definedName>
    <definedName name="IQRTickerConverterH1830" hidden="1">#REF!</definedName>
    <definedName name="IQRTickerConverterH1831" hidden="1">#REF!</definedName>
    <definedName name="IQRTickerConverterH1832" hidden="1">#REF!</definedName>
    <definedName name="IQRTickerConverterH1833" hidden="1">#REF!</definedName>
    <definedName name="IQRTickerConverterH1834" hidden="1">#REF!</definedName>
    <definedName name="IQRTickerConverterH1835" hidden="1">#REF!</definedName>
    <definedName name="IQRTickerConverterH1836" hidden="1">#REF!</definedName>
    <definedName name="IQRTickerConverterH1837" hidden="1">#REF!</definedName>
    <definedName name="IQRTickerConverterH1838" hidden="1">#REF!</definedName>
    <definedName name="IQRTickerConverterH1839" hidden="1">#REF!</definedName>
    <definedName name="IQRTickerConverterH184" hidden="1">#REF!</definedName>
    <definedName name="IQRTickerConverterH1840" hidden="1">#REF!</definedName>
    <definedName name="IQRTickerConverterH1841" hidden="1">#REF!</definedName>
    <definedName name="IQRTickerConverterH1842" hidden="1">#REF!</definedName>
    <definedName name="IQRTickerConverterH1843" hidden="1">#REF!</definedName>
    <definedName name="IQRTickerConverterH1844" hidden="1">#REF!</definedName>
    <definedName name="IQRTickerConverterH1846" hidden="1">#REF!</definedName>
    <definedName name="IQRTickerConverterH1847" hidden="1">#REF!</definedName>
    <definedName name="IQRTickerConverterH1848" hidden="1">#REF!</definedName>
    <definedName name="IQRTickerConverterH1849" hidden="1">#REF!</definedName>
    <definedName name="IQRTickerConverterH185" hidden="1">#REF!</definedName>
    <definedName name="IQRTickerConverterH1850" hidden="1">#REF!</definedName>
    <definedName name="IQRTickerConverterH1851" hidden="1">#REF!</definedName>
    <definedName name="IQRTickerConverterH1852" hidden="1">#REF!</definedName>
    <definedName name="IQRTickerConverterH1853" hidden="1">#REF!</definedName>
    <definedName name="IQRTickerConverterH1854" hidden="1">#REF!</definedName>
    <definedName name="IQRTickerConverterH1855" hidden="1">#REF!</definedName>
    <definedName name="IQRTickerConverterH1856" hidden="1">#REF!</definedName>
    <definedName name="IQRTickerConverterH1857" hidden="1">#REF!</definedName>
    <definedName name="IQRTickerConverterH1858" hidden="1">#REF!</definedName>
    <definedName name="IQRTickerConverterH1859" hidden="1">#REF!</definedName>
    <definedName name="IQRTickerConverterH186" hidden="1">#REF!</definedName>
    <definedName name="IQRTickerConverterH1860" hidden="1">#REF!</definedName>
    <definedName name="IQRTickerConverterH1861" hidden="1">#REF!</definedName>
    <definedName name="IQRTickerConverterH1862" hidden="1">#REF!</definedName>
    <definedName name="IQRTickerConverterH1863" hidden="1">#REF!</definedName>
    <definedName name="IQRTickerConverterH1864" hidden="1">#REF!</definedName>
    <definedName name="IQRTickerConverterH1865" hidden="1">#REF!</definedName>
    <definedName name="IQRTickerConverterH1866" hidden="1">#REF!</definedName>
    <definedName name="IQRTickerConverterH1867" hidden="1">#REF!</definedName>
    <definedName name="IQRTickerConverterH1868" hidden="1">#REF!</definedName>
    <definedName name="IQRTickerConverterH187" hidden="1">#REF!</definedName>
    <definedName name="IQRTickerConverterH1870" hidden="1">#REF!</definedName>
    <definedName name="IQRTickerConverterH1871" hidden="1">#REF!</definedName>
    <definedName name="IQRTickerConverterH1872" hidden="1">#REF!</definedName>
    <definedName name="IQRTickerConverterH1873" hidden="1">#REF!</definedName>
    <definedName name="IQRTickerConverterH1874" hidden="1">#REF!</definedName>
    <definedName name="IQRTickerConverterH1875" hidden="1">#REF!</definedName>
    <definedName name="IQRTickerConverterH1876" hidden="1">#REF!</definedName>
    <definedName name="IQRTickerConverterH1877" hidden="1">#REF!</definedName>
    <definedName name="IQRTickerConverterH1878" hidden="1">#REF!</definedName>
    <definedName name="IQRTickerConverterH1879" hidden="1">#REF!</definedName>
    <definedName name="IQRTickerConverterH1880" hidden="1">#REF!</definedName>
    <definedName name="IQRTickerConverterH1881" hidden="1">#REF!</definedName>
    <definedName name="IQRTickerConverterH1882" hidden="1">#REF!</definedName>
    <definedName name="IQRTickerConverterH1883" hidden="1">#REF!</definedName>
    <definedName name="IQRTickerConverterH1884" hidden="1">#REF!</definedName>
    <definedName name="IQRTickerConverterH1885" hidden="1">#REF!</definedName>
    <definedName name="IQRTickerConverterH1886" hidden="1">#REF!</definedName>
    <definedName name="IQRTickerConverterH1887" hidden="1">#REF!</definedName>
    <definedName name="IQRTickerConverterH1888" hidden="1">#REF!</definedName>
    <definedName name="IQRTickerConverterH1889" hidden="1">#REF!</definedName>
    <definedName name="IQRTickerConverterH189" hidden="1">#REF!</definedName>
    <definedName name="IQRTickerConverterH1892" hidden="1">#REF!</definedName>
    <definedName name="IQRTickerConverterH1893" hidden="1">#REF!</definedName>
    <definedName name="IQRTickerConverterH1894" hidden="1">#REF!</definedName>
    <definedName name="IQRTickerConverterH1895" hidden="1">#REF!</definedName>
    <definedName name="IQRTickerConverterH1896" hidden="1">#REF!</definedName>
    <definedName name="IQRTickerConverterH1897" hidden="1">#REF!</definedName>
    <definedName name="IQRTickerConverterH1898" hidden="1">#REF!</definedName>
    <definedName name="IQRTickerConverterH1899" hidden="1">#REF!</definedName>
    <definedName name="IQRTickerConverterH19" hidden="1">#REF!</definedName>
    <definedName name="IQRTickerConverterH190" hidden="1">#REF!</definedName>
    <definedName name="IQRTickerConverterH1900" hidden="1">#REF!</definedName>
    <definedName name="IQRTickerConverterH1901" hidden="1">#REF!</definedName>
    <definedName name="IQRTickerConverterH1902" hidden="1">#REF!</definedName>
    <definedName name="IQRTickerConverterH1903" hidden="1">#REF!</definedName>
    <definedName name="IQRTickerConverterH191" hidden="1">#REF!</definedName>
    <definedName name="IQRTickerConverterH192" hidden="1">#REF!</definedName>
    <definedName name="IQRTickerConverterH193" hidden="1">#REF!</definedName>
    <definedName name="IQRTickerConverterH194" hidden="1">#REF!</definedName>
    <definedName name="IQRTickerConverterH195" hidden="1">#REF!</definedName>
    <definedName name="IQRTickerConverterH196" hidden="1">#REF!</definedName>
    <definedName name="IQRTickerConverterH197" hidden="1">#REF!</definedName>
    <definedName name="IQRTickerConverterH198" hidden="1">#REF!</definedName>
    <definedName name="IQRTickerConverterH199" hidden="1">#REF!</definedName>
    <definedName name="IQRTickerConverterH20" hidden="1">#REF!</definedName>
    <definedName name="IQRTickerConverterH201" hidden="1">#REF!</definedName>
    <definedName name="IQRTickerConverterH203" hidden="1">#REF!</definedName>
    <definedName name="IQRTickerConverterH204" hidden="1">#REF!</definedName>
    <definedName name="IQRTickerConverterH205" hidden="1">#REF!</definedName>
    <definedName name="IQRTickerConverterH206" hidden="1">#REF!</definedName>
    <definedName name="IQRTickerConverterH208" hidden="1">#REF!</definedName>
    <definedName name="IQRTickerConverterH209" hidden="1">#REF!</definedName>
    <definedName name="IQRTickerConverterH21" hidden="1">#REF!</definedName>
    <definedName name="IQRTickerConverterH210" hidden="1">#REF!</definedName>
    <definedName name="IQRTickerConverterH211" hidden="1">#REF!</definedName>
    <definedName name="IQRTickerConverterH212" hidden="1">#REF!</definedName>
    <definedName name="IQRTickerConverterH213" hidden="1">#REF!</definedName>
    <definedName name="IQRTickerConverterH215" hidden="1">#REF!</definedName>
    <definedName name="IQRTickerConverterH216" hidden="1">#REF!</definedName>
    <definedName name="IQRTickerConverterH217" hidden="1">#REF!</definedName>
    <definedName name="IQRTickerConverterH218" hidden="1">#REF!</definedName>
    <definedName name="IQRTickerConverterH219" hidden="1">#REF!</definedName>
    <definedName name="IQRTickerConverterH22" hidden="1">#REF!</definedName>
    <definedName name="IQRTickerConverterH220" hidden="1">#REF!</definedName>
    <definedName name="IQRTickerConverterH221" hidden="1">#REF!</definedName>
    <definedName name="IQRTickerConverterH222" hidden="1">#REF!</definedName>
    <definedName name="IQRTickerConverterH223" hidden="1">#REF!</definedName>
    <definedName name="IQRTickerConverterH224" hidden="1">#REF!</definedName>
    <definedName name="IQRTickerConverterH225" hidden="1">#REF!</definedName>
    <definedName name="IQRTickerConverterH226" hidden="1">#REF!</definedName>
    <definedName name="IQRTickerConverterH227" hidden="1">#REF!</definedName>
    <definedName name="IQRTickerConverterH228" hidden="1">#REF!</definedName>
    <definedName name="IQRTickerConverterH229" hidden="1">#REF!</definedName>
    <definedName name="IQRTickerConverterH23" hidden="1">#REF!</definedName>
    <definedName name="IQRTickerConverterH230" hidden="1">#REF!</definedName>
    <definedName name="IQRTickerConverterH231" hidden="1">#REF!</definedName>
    <definedName name="IQRTickerConverterH232" hidden="1">#REF!</definedName>
    <definedName name="IQRTickerConverterH233" hidden="1">#REF!</definedName>
    <definedName name="IQRTickerConverterH234" hidden="1">#REF!</definedName>
    <definedName name="IQRTickerConverterH235" hidden="1">#REF!</definedName>
    <definedName name="IQRTickerConverterH238" hidden="1">#REF!</definedName>
    <definedName name="IQRTickerConverterH239" hidden="1">#REF!</definedName>
    <definedName name="IQRTickerConverterH24" hidden="1">#REF!</definedName>
    <definedName name="IQRTickerConverterH240" hidden="1">#REF!</definedName>
    <definedName name="IQRTickerConverterH241" hidden="1">#REF!</definedName>
    <definedName name="IQRTickerConverterH242" hidden="1">#REF!</definedName>
    <definedName name="IQRTickerConverterH243" hidden="1">#REF!</definedName>
    <definedName name="IQRTickerConverterH244" hidden="1">#REF!</definedName>
    <definedName name="IQRTickerConverterH245" hidden="1">#REF!</definedName>
    <definedName name="IQRTickerConverterH246" hidden="1">#REF!</definedName>
    <definedName name="IQRTickerConverterH247" hidden="1">#REF!</definedName>
    <definedName name="IQRTickerConverterH248" hidden="1">#REF!</definedName>
    <definedName name="IQRTickerConverterH249" hidden="1">#REF!</definedName>
    <definedName name="IQRTickerConverterH25" hidden="1">#REF!</definedName>
    <definedName name="IQRTickerConverterH250" hidden="1">#REF!</definedName>
    <definedName name="IQRTickerConverterH251" hidden="1">#REF!</definedName>
    <definedName name="IQRTickerConverterH252" hidden="1">#REF!</definedName>
    <definedName name="IQRTickerConverterH253" hidden="1">#REF!</definedName>
    <definedName name="IQRTickerConverterH255" hidden="1">#REF!</definedName>
    <definedName name="IQRTickerConverterH256" hidden="1">#REF!</definedName>
    <definedName name="IQRTickerConverterH257" hidden="1">#REF!</definedName>
    <definedName name="IQRTickerConverterH259" hidden="1">#REF!</definedName>
    <definedName name="IQRTickerConverterH26" hidden="1">#REF!</definedName>
    <definedName name="IQRTickerConverterH261" hidden="1">#REF!</definedName>
    <definedName name="IQRTickerConverterH262" hidden="1">#REF!</definedName>
    <definedName name="IQRTickerConverterH263" hidden="1">#REF!</definedName>
    <definedName name="IQRTickerConverterH264" hidden="1">#REF!</definedName>
    <definedName name="IQRTickerConverterH265" hidden="1">#REF!</definedName>
    <definedName name="IQRTickerConverterH266" hidden="1">#REF!</definedName>
    <definedName name="IQRTickerConverterH267" hidden="1">#REF!</definedName>
    <definedName name="IQRTickerConverterH268" hidden="1">#REF!</definedName>
    <definedName name="IQRTickerConverterH269" hidden="1">#REF!</definedName>
    <definedName name="IQRTickerConverterH27" hidden="1">#REF!</definedName>
    <definedName name="IQRTickerConverterH270" hidden="1">#REF!</definedName>
    <definedName name="IQRTickerConverterH271" hidden="1">#REF!</definedName>
    <definedName name="IQRTickerConverterH272" hidden="1">#REF!</definedName>
    <definedName name="IQRTickerConverterH273" hidden="1">#REF!</definedName>
    <definedName name="IQRTickerConverterH274" hidden="1">#REF!</definedName>
    <definedName name="IQRTickerConverterH275" hidden="1">#REF!</definedName>
    <definedName name="IQRTickerConverterH276" hidden="1">#REF!</definedName>
    <definedName name="IQRTickerConverterH277" hidden="1">#REF!</definedName>
    <definedName name="IQRTickerConverterH278" hidden="1">#REF!</definedName>
    <definedName name="IQRTickerConverterH279" hidden="1">#REF!</definedName>
    <definedName name="IQRTickerConverterH28" hidden="1">#REF!</definedName>
    <definedName name="IQRTickerConverterH280" hidden="1">#REF!</definedName>
    <definedName name="IQRTickerConverterH281" hidden="1">#REF!</definedName>
    <definedName name="IQRTickerConverterH282" hidden="1">#REF!</definedName>
    <definedName name="IQRTickerConverterH283" hidden="1">#REF!</definedName>
    <definedName name="IQRTickerConverterH284" hidden="1">#REF!</definedName>
    <definedName name="IQRTickerConverterH286" hidden="1">#REF!</definedName>
    <definedName name="IQRTickerConverterH287" hidden="1">#REF!</definedName>
    <definedName name="IQRTickerConverterH288" hidden="1">#REF!</definedName>
    <definedName name="IQRTickerConverterH289" hidden="1">#REF!</definedName>
    <definedName name="IQRTickerConverterH29" hidden="1">#REF!</definedName>
    <definedName name="IQRTickerConverterH290" hidden="1">#REF!</definedName>
    <definedName name="IQRTickerConverterH291" hidden="1">#REF!</definedName>
    <definedName name="IQRTickerConverterH292" hidden="1">#REF!</definedName>
    <definedName name="IQRTickerConverterH293" hidden="1">#REF!</definedName>
    <definedName name="IQRTickerConverterH294" hidden="1">#REF!</definedName>
    <definedName name="IQRTickerConverterH295" hidden="1">#REF!</definedName>
    <definedName name="IQRTickerConverterH296" hidden="1">#REF!</definedName>
    <definedName name="IQRTickerConverterH298" hidden="1">#REF!</definedName>
    <definedName name="IQRTickerConverterH299" hidden="1">#REF!</definedName>
    <definedName name="IQRTickerConverterH30" hidden="1">#REF!</definedName>
    <definedName name="IQRTickerConverterH300" hidden="1">#REF!</definedName>
    <definedName name="IQRTickerConverterH301" hidden="1">#REF!</definedName>
    <definedName name="IQRTickerConverterH303" hidden="1">#REF!</definedName>
    <definedName name="IQRTickerConverterH304" hidden="1">#REF!</definedName>
    <definedName name="IQRTickerConverterH305" hidden="1">#REF!</definedName>
    <definedName name="IQRTickerConverterH306" hidden="1">#REF!</definedName>
    <definedName name="IQRTickerConverterH307" hidden="1">#REF!</definedName>
    <definedName name="IQRTickerConverterH309" hidden="1">#REF!</definedName>
    <definedName name="IQRTickerConverterH31" hidden="1">#REF!</definedName>
    <definedName name="IQRTickerConverterH310" hidden="1">#REF!</definedName>
    <definedName name="IQRTickerConverterH312" hidden="1">#REF!</definedName>
    <definedName name="IQRTickerConverterH314" hidden="1">#REF!</definedName>
    <definedName name="IQRTickerConverterH315" hidden="1">#REF!</definedName>
    <definedName name="IQRTickerConverterH316" hidden="1">#REF!</definedName>
    <definedName name="IQRTickerConverterH317" hidden="1">#REF!</definedName>
    <definedName name="IQRTickerConverterH318" hidden="1">#REF!</definedName>
    <definedName name="IQRTickerConverterH319" hidden="1">#REF!</definedName>
    <definedName name="IQRTickerConverterH32" hidden="1">#REF!</definedName>
    <definedName name="IQRTickerConverterH320" hidden="1">#REF!</definedName>
    <definedName name="IQRTickerConverterH321" hidden="1">#REF!</definedName>
    <definedName name="IQRTickerConverterH322" hidden="1">#REF!</definedName>
    <definedName name="IQRTickerConverterH323" hidden="1">#REF!</definedName>
    <definedName name="IQRTickerConverterH324" hidden="1">#REF!</definedName>
    <definedName name="IQRTickerConverterH325" hidden="1">#REF!</definedName>
    <definedName name="IQRTickerConverterH326" hidden="1">#REF!</definedName>
    <definedName name="IQRTickerConverterH327" hidden="1">#REF!</definedName>
    <definedName name="IQRTickerConverterH328" hidden="1">#REF!</definedName>
    <definedName name="IQRTickerConverterH329" hidden="1">#REF!</definedName>
    <definedName name="IQRTickerConverterH33" hidden="1">#REF!</definedName>
    <definedName name="IQRTickerConverterH330" hidden="1">#REF!</definedName>
    <definedName name="IQRTickerConverterH331" hidden="1">#REF!</definedName>
    <definedName name="IQRTickerConverterH332" hidden="1">#REF!</definedName>
    <definedName name="IQRTickerConverterH333" hidden="1">#REF!</definedName>
    <definedName name="IQRTickerConverterH334" hidden="1">#REF!</definedName>
    <definedName name="IQRTickerConverterH335" hidden="1">#REF!</definedName>
    <definedName name="IQRTickerConverterH336" hidden="1">#REF!</definedName>
    <definedName name="IQRTickerConverterH337" hidden="1">#REF!</definedName>
    <definedName name="IQRTickerConverterH338" hidden="1">#REF!</definedName>
    <definedName name="IQRTickerConverterH339" hidden="1">#REF!</definedName>
    <definedName name="IQRTickerConverterH341" hidden="1">#REF!</definedName>
    <definedName name="IQRTickerConverterH342" hidden="1">#REF!</definedName>
    <definedName name="IQRTickerConverterH343" hidden="1">#REF!</definedName>
    <definedName name="IQRTickerConverterH344" hidden="1">#REF!</definedName>
    <definedName name="IQRTickerConverterH345" hidden="1">#REF!</definedName>
    <definedName name="IQRTickerConverterH346" hidden="1">#REF!</definedName>
    <definedName name="IQRTickerConverterH347" hidden="1">#REF!</definedName>
    <definedName name="IQRTickerConverterH348" hidden="1">#REF!</definedName>
    <definedName name="IQRTickerConverterH349" hidden="1">#REF!</definedName>
    <definedName name="IQRTickerConverterH35" hidden="1">#REF!</definedName>
    <definedName name="IQRTickerConverterH350" hidden="1">#REF!</definedName>
    <definedName name="IQRTickerConverterH351" hidden="1">#REF!</definedName>
    <definedName name="IQRTickerConverterH352" hidden="1">#REF!</definedName>
    <definedName name="IQRTickerConverterH353" hidden="1">#REF!</definedName>
    <definedName name="IQRTickerConverterH354" hidden="1">#REF!</definedName>
    <definedName name="IQRTickerConverterH355" hidden="1">#REF!</definedName>
    <definedName name="IQRTickerConverterH356" hidden="1">#REF!</definedName>
    <definedName name="IQRTickerConverterH357" hidden="1">#REF!</definedName>
    <definedName name="IQRTickerConverterH358" hidden="1">#REF!</definedName>
    <definedName name="IQRTickerConverterH359" hidden="1">#REF!</definedName>
    <definedName name="IQRTickerConverterH36" hidden="1">#REF!</definedName>
    <definedName name="IQRTickerConverterH360" hidden="1">#REF!</definedName>
    <definedName name="IQRTickerConverterH361" hidden="1">#REF!</definedName>
    <definedName name="IQRTickerConverterH363" hidden="1">#REF!</definedName>
    <definedName name="IQRTickerConverterH364" hidden="1">#REF!</definedName>
    <definedName name="IQRTickerConverterH365" hidden="1">#REF!</definedName>
    <definedName name="IQRTickerConverterH366" hidden="1">#REF!</definedName>
    <definedName name="IQRTickerConverterH367" hidden="1">#REF!</definedName>
    <definedName name="IQRTickerConverterH368" hidden="1">#REF!</definedName>
    <definedName name="IQRTickerConverterH369" hidden="1">#REF!</definedName>
    <definedName name="IQRTickerConverterH37" hidden="1">#REF!</definedName>
    <definedName name="IQRTickerConverterH370" hidden="1">#REF!</definedName>
    <definedName name="IQRTickerConverterH371" hidden="1">#REF!</definedName>
    <definedName name="IQRTickerConverterH372" hidden="1">#REF!</definedName>
    <definedName name="IQRTickerConverterH373" hidden="1">#REF!</definedName>
    <definedName name="IQRTickerConverterH374" hidden="1">#REF!</definedName>
    <definedName name="IQRTickerConverterH376" hidden="1">#REF!</definedName>
    <definedName name="IQRTickerConverterH377" hidden="1">#REF!</definedName>
    <definedName name="IQRTickerConverterH378" hidden="1">#REF!</definedName>
    <definedName name="IQRTickerConverterH379" hidden="1">#REF!</definedName>
    <definedName name="IQRTickerConverterH38" hidden="1">#REF!</definedName>
    <definedName name="IQRTickerConverterH380" hidden="1">#REF!</definedName>
    <definedName name="IQRTickerConverterH381" hidden="1">#REF!</definedName>
    <definedName name="IQRTickerConverterH383" hidden="1">#REF!</definedName>
    <definedName name="IQRTickerConverterH384" hidden="1">#REF!</definedName>
    <definedName name="IQRTickerConverterH385" hidden="1">#REF!</definedName>
    <definedName name="IQRTickerConverterH386" hidden="1">#REF!</definedName>
    <definedName name="IQRTickerConverterH387" hidden="1">#REF!</definedName>
    <definedName name="IQRTickerConverterH388" hidden="1">#REF!</definedName>
    <definedName name="IQRTickerConverterH389" hidden="1">#REF!</definedName>
    <definedName name="IQRTickerConverterH39" hidden="1">#REF!</definedName>
    <definedName name="IQRTickerConverterH390" hidden="1">#REF!</definedName>
    <definedName name="IQRTickerConverterH391" hidden="1">#REF!</definedName>
    <definedName name="IQRTickerConverterH392" hidden="1">#REF!</definedName>
    <definedName name="IQRTickerConverterH393" hidden="1">#REF!</definedName>
    <definedName name="IQRTickerConverterH394" hidden="1">#REF!</definedName>
    <definedName name="IQRTickerConverterH395" hidden="1">#REF!</definedName>
    <definedName name="IQRTickerConverterH397" hidden="1">#REF!</definedName>
    <definedName name="IQRTickerConverterH398" hidden="1">#REF!</definedName>
    <definedName name="IQRTickerConverterH399" hidden="1">#REF!</definedName>
    <definedName name="IQRTickerConverterH40" hidden="1">#REF!</definedName>
    <definedName name="IQRTickerConverterH400" hidden="1">#REF!</definedName>
    <definedName name="IQRTickerConverterH401" hidden="1">#REF!</definedName>
    <definedName name="IQRTickerConverterH402" hidden="1">#REF!</definedName>
    <definedName name="IQRTickerConverterH403" hidden="1">#REF!</definedName>
    <definedName name="IQRTickerConverterH404" hidden="1">#REF!</definedName>
    <definedName name="IQRTickerConverterH405" hidden="1">#REF!</definedName>
    <definedName name="IQRTickerConverterH406" hidden="1">#REF!</definedName>
    <definedName name="IQRTickerConverterH407" hidden="1">#REF!</definedName>
    <definedName name="IQRTickerConverterH408" hidden="1">#REF!</definedName>
    <definedName name="IQRTickerConverterH409" hidden="1">#REF!</definedName>
    <definedName name="IQRTickerConverterH41" hidden="1">#REF!</definedName>
    <definedName name="IQRTickerConverterH410" hidden="1">#REF!</definedName>
    <definedName name="IQRTickerConverterH411" hidden="1">#REF!</definedName>
    <definedName name="IQRTickerConverterH413" hidden="1">#REF!</definedName>
    <definedName name="IQRTickerConverterH414" hidden="1">#REF!</definedName>
    <definedName name="IQRTickerConverterH415" hidden="1">#REF!</definedName>
    <definedName name="IQRTickerConverterH417" hidden="1">#REF!</definedName>
    <definedName name="IQRTickerConverterH418" hidden="1">#REF!</definedName>
    <definedName name="IQRTickerConverterH419" hidden="1">#REF!</definedName>
    <definedName name="IQRTickerConverterH42" hidden="1">#REF!</definedName>
    <definedName name="IQRTickerConverterH420" hidden="1">#REF!</definedName>
    <definedName name="IQRTickerConverterH421" hidden="1">#REF!</definedName>
    <definedName name="IQRTickerConverterH422" hidden="1">#REF!</definedName>
    <definedName name="IQRTickerConverterH423" hidden="1">#REF!</definedName>
    <definedName name="IQRTickerConverterH424" hidden="1">#REF!</definedName>
    <definedName name="IQRTickerConverterH425" hidden="1">#REF!</definedName>
    <definedName name="IQRTickerConverterH426" hidden="1">#REF!</definedName>
    <definedName name="IQRTickerConverterH427" hidden="1">#REF!</definedName>
    <definedName name="IQRTickerConverterH428" hidden="1">#REF!</definedName>
    <definedName name="IQRTickerConverterH429" hidden="1">#REF!</definedName>
    <definedName name="IQRTickerConverterH43" hidden="1">#REF!</definedName>
    <definedName name="IQRTickerConverterH431" hidden="1">#REF!</definedName>
    <definedName name="IQRTickerConverterH432" hidden="1">#REF!</definedName>
    <definedName name="IQRTickerConverterH433" hidden="1">#REF!</definedName>
    <definedName name="IQRTickerConverterH434" hidden="1">#REF!</definedName>
    <definedName name="IQRTickerConverterH435" hidden="1">#REF!</definedName>
    <definedName name="IQRTickerConverterH436" hidden="1">#REF!</definedName>
    <definedName name="IQRTickerConverterH437" hidden="1">#REF!</definedName>
    <definedName name="IQRTickerConverterH438" hidden="1">#REF!</definedName>
    <definedName name="IQRTickerConverterH439" hidden="1">#REF!</definedName>
    <definedName name="IQRTickerConverterH44" hidden="1">#REF!</definedName>
    <definedName name="IQRTickerConverterH440" hidden="1">#REF!</definedName>
    <definedName name="IQRTickerConverterH441" hidden="1">#REF!</definedName>
    <definedName name="IQRTickerConverterH442" hidden="1">#REF!</definedName>
    <definedName name="IQRTickerConverterH443" hidden="1">#REF!</definedName>
    <definedName name="IQRTickerConverterH444" hidden="1">#REF!</definedName>
    <definedName name="IQRTickerConverterH445" hidden="1">#REF!</definedName>
    <definedName name="IQRTickerConverterH446" hidden="1">#REF!</definedName>
    <definedName name="IQRTickerConverterH447" hidden="1">#REF!</definedName>
    <definedName name="IQRTickerConverterH448" hidden="1">#REF!</definedName>
    <definedName name="IQRTickerConverterH449" hidden="1">#REF!</definedName>
    <definedName name="IQRTickerConverterH45" hidden="1">#REF!</definedName>
    <definedName name="IQRTickerConverterH450" hidden="1">#REF!</definedName>
    <definedName name="IQRTickerConverterH451" hidden="1">#REF!</definedName>
    <definedName name="IQRTickerConverterH452" hidden="1">#REF!</definedName>
    <definedName name="IQRTickerConverterH453" hidden="1">#REF!</definedName>
    <definedName name="IQRTickerConverterH455" hidden="1">#REF!</definedName>
    <definedName name="IQRTickerConverterH456" hidden="1">#REF!</definedName>
    <definedName name="IQRTickerConverterH457" hidden="1">#REF!</definedName>
    <definedName name="IQRTickerConverterH458" hidden="1">#REF!</definedName>
    <definedName name="IQRTickerConverterH459" hidden="1">#REF!</definedName>
    <definedName name="IQRTickerConverterH46" hidden="1">#REF!</definedName>
    <definedName name="IQRTickerConverterH460" hidden="1">#REF!</definedName>
    <definedName name="IQRTickerConverterH461" hidden="1">#REF!</definedName>
    <definedName name="IQRTickerConverterH462" hidden="1">#REF!</definedName>
    <definedName name="IQRTickerConverterH463" hidden="1">#REF!</definedName>
    <definedName name="IQRTickerConverterH464" hidden="1">#REF!</definedName>
    <definedName name="IQRTickerConverterH465" hidden="1">#REF!</definedName>
    <definedName name="IQRTickerConverterH466" hidden="1">#REF!</definedName>
    <definedName name="IQRTickerConverterH467" hidden="1">#REF!</definedName>
    <definedName name="IQRTickerConverterH468" hidden="1">#REF!</definedName>
    <definedName name="IQRTickerConverterH469" hidden="1">#REF!</definedName>
    <definedName name="IQRTickerConverterH47" hidden="1">#REF!</definedName>
    <definedName name="IQRTickerConverterH470" hidden="1">#REF!</definedName>
    <definedName name="IQRTickerConverterH471" hidden="1">#REF!</definedName>
    <definedName name="IQRTickerConverterH472" hidden="1">#REF!</definedName>
    <definedName name="IQRTickerConverterH473" hidden="1">#REF!</definedName>
    <definedName name="IQRTickerConverterH474" hidden="1">#REF!</definedName>
    <definedName name="IQRTickerConverterH475" hidden="1">#REF!</definedName>
    <definedName name="IQRTickerConverterH476" hidden="1">#REF!</definedName>
    <definedName name="IQRTickerConverterH477" hidden="1">#REF!</definedName>
    <definedName name="IQRTickerConverterH478" hidden="1">#REF!</definedName>
    <definedName name="IQRTickerConverterH479" hidden="1">#REF!</definedName>
    <definedName name="IQRTickerConverterH48" hidden="1">#REF!</definedName>
    <definedName name="IQRTickerConverterH480" hidden="1">#REF!</definedName>
    <definedName name="IQRTickerConverterH481" hidden="1">#REF!</definedName>
    <definedName name="IQRTickerConverterH482" hidden="1">#REF!</definedName>
    <definedName name="IQRTickerConverterH483" hidden="1">#REF!</definedName>
    <definedName name="IQRTickerConverterH484" hidden="1">#REF!</definedName>
    <definedName name="IQRTickerConverterH485" hidden="1">#REF!</definedName>
    <definedName name="IQRTickerConverterH486" hidden="1">#REF!</definedName>
    <definedName name="IQRTickerConverterH487" hidden="1">#REF!</definedName>
    <definedName name="IQRTickerConverterH488" hidden="1">#REF!</definedName>
    <definedName name="IQRTickerConverterH489" hidden="1">#REF!</definedName>
    <definedName name="IQRTickerConverterH49" hidden="1">#REF!</definedName>
    <definedName name="IQRTickerConverterH490" hidden="1">#REF!</definedName>
    <definedName name="IQRTickerConverterH491" hidden="1">#REF!</definedName>
    <definedName name="IQRTickerConverterH492" hidden="1">#REF!</definedName>
    <definedName name="IQRTickerConverterH493" hidden="1">#REF!</definedName>
    <definedName name="IQRTickerConverterH494" hidden="1">#REF!</definedName>
    <definedName name="IQRTickerConverterH495" hidden="1">#REF!</definedName>
    <definedName name="IQRTickerConverterH496" hidden="1">#REF!</definedName>
    <definedName name="IQRTickerConverterH497" hidden="1">#REF!</definedName>
    <definedName name="IQRTickerConverterH498" hidden="1">#REF!</definedName>
    <definedName name="IQRTickerConverterH499" hidden="1">#REF!</definedName>
    <definedName name="IQRTickerConverterH5" hidden="1">#REF!</definedName>
    <definedName name="IQRTickerConverterH50" hidden="1">#REF!</definedName>
    <definedName name="IQRTickerConverterH500" hidden="1">#REF!</definedName>
    <definedName name="IQRTickerConverterH501" hidden="1">#REF!</definedName>
    <definedName name="IQRTickerConverterH502" hidden="1">#REF!</definedName>
    <definedName name="IQRTickerConverterH503" hidden="1">#REF!</definedName>
    <definedName name="IQRTickerConverterH504" hidden="1">#REF!</definedName>
    <definedName name="IQRTickerConverterH505" hidden="1">#REF!</definedName>
    <definedName name="IQRTickerConverterH506" hidden="1">#REF!</definedName>
    <definedName name="IQRTickerConverterH507" hidden="1">#REF!</definedName>
    <definedName name="IQRTickerConverterH508" hidden="1">#REF!</definedName>
    <definedName name="IQRTickerConverterH509" hidden="1">#REF!</definedName>
    <definedName name="IQRTickerConverterH51" hidden="1">#REF!</definedName>
    <definedName name="IQRTickerConverterH510" hidden="1">#REF!</definedName>
    <definedName name="IQRTickerConverterH511" hidden="1">#REF!</definedName>
    <definedName name="IQRTickerConverterH512" hidden="1">#REF!</definedName>
    <definedName name="IQRTickerConverterH513" hidden="1">#REF!</definedName>
    <definedName name="IQRTickerConverterH514" hidden="1">#REF!</definedName>
    <definedName name="IQRTickerConverterH515" hidden="1">#REF!</definedName>
    <definedName name="IQRTickerConverterH516" hidden="1">#REF!</definedName>
    <definedName name="IQRTickerConverterH517" hidden="1">#REF!</definedName>
    <definedName name="IQRTickerConverterH518" hidden="1">#REF!</definedName>
    <definedName name="IQRTickerConverterH519" hidden="1">#REF!</definedName>
    <definedName name="IQRTickerConverterH52" hidden="1">#REF!</definedName>
    <definedName name="IQRTickerConverterH521" hidden="1">#REF!</definedName>
    <definedName name="IQRTickerConverterH522" hidden="1">#REF!</definedName>
    <definedName name="IQRTickerConverterH523" hidden="1">#REF!</definedName>
    <definedName name="IQRTickerConverterH524" hidden="1">#REF!</definedName>
    <definedName name="IQRTickerConverterH525" hidden="1">#REF!</definedName>
    <definedName name="IQRTickerConverterH526" hidden="1">#REF!</definedName>
    <definedName name="IQRTickerConverterH527" hidden="1">#REF!</definedName>
    <definedName name="IQRTickerConverterH528" hidden="1">#REF!</definedName>
    <definedName name="IQRTickerConverterH529" hidden="1">#REF!</definedName>
    <definedName name="IQRTickerConverterH53" hidden="1">#REF!</definedName>
    <definedName name="IQRTickerConverterH530" hidden="1">#REF!</definedName>
    <definedName name="IQRTickerConverterH532" hidden="1">#REF!</definedName>
    <definedName name="IQRTickerConverterH533" hidden="1">#REF!</definedName>
    <definedName name="IQRTickerConverterH534" hidden="1">#REF!</definedName>
    <definedName name="IQRTickerConverterH535" hidden="1">#REF!</definedName>
    <definedName name="IQRTickerConverterH536" hidden="1">#REF!</definedName>
    <definedName name="IQRTickerConverterH538" hidden="1">#REF!</definedName>
    <definedName name="IQRTickerConverterH539" hidden="1">#REF!</definedName>
    <definedName name="IQRTickerConverterH54" hidden="1">#REF!</definedName>
    <definedName name="IQRTickerConverterH540" hidden="1">#REF!</definedName>
    <definedName name="IQRTickerConverterH541" hidden="1">#REF!</definedName>
    <definedName name="IQRTickerConverterH542" hidden="1">#REF!</definedName>
    <definedName name="IQRTickerConverterH543" hidden="1">#REF!</definedName>
    <definedName name="IQRTickerConverterH544" hidden="1">#REF!</definedName>
    <definedName name="IQRTickerConverterH545" hidden="1">#REF!</definedName>
    <definedName name="IQRTickerConverterH546" hidden="1">#REF!</definedName>
    <definedName name="IQRTickerConverterH547" hidden="1">#REF!</definedName>
    <definedName name="IQRTickerConverterH548" hidden="1">#REF!</definedName>
    <definedName name="IQRTickerConverterH549" hidden="1">#REF!</definedName>
    <definedName name="IQRTickerConverterH55" hidden="1">#REF!</definedName>
    <definedName name="IQRTickerConverterH550" hidden="1">#REF!</definedName>
    <definedName name="IQRTickerConverterH552" hidden="1">#REF!</definedName>
    <definedName name="IQRTickerConverterH553" hidden="1">#REF!</definedName>
    <definedName name="IQRTickerConverterH554" hidden="1">#REF!</definedName>
    <definedName name="IQRTickerConverterH555" hidden="1">#REF!</definedName>
    <definedName name="IQRTickerConverterH556" hidden="1">#REF!</definedName>
    <definedName name="IQRTickerConverterH557" hidden="1">#REF!</definedName>
    <definedName name="IQRTickerConverterH558" hidden="1">#REF!</definedName>
    <definedName name="IQRTickerConverterH559" hidden="1">#REF!</definedName>
    <definedName name="IQRTickerConverterH560" hidden="1">#REF!</definedName>
    <definedName name="IQRTickerConverterH562" hidden="1">#REF!</definedName>
    <definedName name="IQRTickerConverterH563" hidden="1">#REF!</definedName>
    <definedName name="IQRTickerConverterH564" hidden="1">#REF!</definedName>
    <definedName name="IQRTickerConverterH565" hidden="1">#REF!</definedName>
    <definedName name="IQRTickerConverterH566" hidden="1">#REF!</definedName>
    <definedName name="IQRTickerConverterH567" hidden="1">#REF!</definedName>
    <definedName name="IQRTickerConverterH568" hidden="1">#REF!</definedName>
    <definedName name="IQRTickerConverterH569" hidden="1">#REF!</definedName>
    <definedName name="IQRTickerConverterH57" hidden="1">#REF!</definedName>
    <definedName name="IQRTickerConverterH570" hidden="1">#REF!</definedName>
    <definedName name="IQRTickerConverterH571" hidden="1">#REF!</definedName>
    <definedName name="IQRTickerConverterH572" hidden="1">#REF!</definedName>
    <definedName name="IQRTickerConverterH573" hidden="1">#REF!</definedName>
    <definedName name="IQRTickerConverterH574" hidden="1">#REF!</definedName>
    <definedName name="IQRTickerConverterH575" hidden="1">#REF!</definedName>
    <definedName name="IQRTickerConverterH576" hidden="1">#REF!</definedName>
    <definedName name="IQRTickerConverterH577" hidden="1">#REF!</definedName>
    <definedName name="IQRTickerConverterH578" hidden="1">#REF!</definedName>
    <definedName name="IQRTickerConverterH579" hidden="1">#REF!</definedName>
    <definedName name="IQRTickerConverterH580" hidden="1">#REF!</definedName>
    <definedName name="IQRTickerConverterH581" hidden="1">#REF!</definedName>
    <definedName name="IQRTickerConverterH582" hidden="1">#REF!</definedName>
    <definedName name="IQRTickerConverterH584" hidden="1">#REF!</definedName>
    <definedName name="IQRTickerConverterH585" hidden="1">#REF!</definedName>
    <definedName name="IQRTickerConverterH586" hidden="1">#REF!</definedName>
    <definedName name="IQRTickerConverterH587" hidden="1">#REF!</definedName>
    <definedName name="IQRTickerConverterH588" hidden="1">#REF!</definedName>
    <definedName name="IQRTickerConverterH589" hidden="1">#REF!</definedName>
    <definedName name="IQRTickerConverterH59" hidden="1">#REF!</definedName>
    <definedName name="IQRTickerConverterH590" hidden="1">#REF!</definedName>
    <definedName name="IQRTickerConverterH592" hidden="1">#REF!</definedName>
    <definedName name="IQRTickerConverterH593" hidden="1">#REF!</definedName>
    <definedName name="IQRTickerConverterH594" hidden="1">#REF!</definedName>
    <definedName name="IQRTickerConverterH595" hidden="1">#REF!</definedName>
    <definedName name="IQRTickerConverterH596" hidden="1">#REF!</definedName>
    <definedName name="IQRTickerConverterH598" hidden="1">#REF!</definedName>
    <definedName name="IQRTickerConverterH599" hidden="1">#REF!</definedName>
    <definedName name="IQRTickerConverterH6" hidden="1">#REF!</definedName>
    <definedName name="IQRTickerConverterH60" hidden="1">#REF!</definedName>
    <definedName name="IQRTickerConverterH600" hidden="1">#REF!</definedName>
    <definedName name="IQRTickerConverterH601" hidden="1">#REF!</definedName>
    <definedName name="IQRTickerConverterH602" hidden="1">#REF!</definedName>
    <definedName name="IQRTickerConverterH603" hidden="1">#REF!</definedName>
    <definedName name="IQRTickerConverterH604" hidden="1">#REF!</definedName>
    <definedName name="IQRTickerConverterH605" hidden="1">#REF!</definedName>
    <definedName name="IQRTickerConverterH606" hidden="1">#REF!</definedName>
    <definedName name="IQRTickerConverterH607" hidden="1">#REF!</definedName>
    <definedName name="IQRTickerConverterH608" hidden="1">#REF!</definedName>
    <definedName name="IQRTickerConverterH609" hidden="1">#REF!</definedName>
    <definedName name="IQRTickerConverterH61" hidden="1">#REF!</definedName>
    <definedName name="IQRTickerConverterH610" hidden="1">#REF!</definedName>
    <definedName name="IQRTickerConverterH612" hidden="1">#REF!</definedName>
    <definedName name="IQRTickerConverterH613" hidden="1">#REF!</definedName>
    <definedName name="IQRTickerConverterH614" hidden="1">#REF!</definedName>
    <definedName name="IQRTickerConverterH615" hidden="1">#REF!</definedName>
    <definedName name="IQRTickerConverterH616" hidden="1">#REF!</definedName>
    <definedName name="IQRTickerConverterH617" hidden="1">#REF!</definedName>
    <definedName name="IQRTickerConverterH618" hidden="1">#REF!</definedName>
    <definedName name="IQRTickerConverterH619" hidden="1">#REF!</definedName>
    <definedName name="IQRTickerConverterH62" hidden="1">#REF!</definedName>
    <definedName name="IQRTickerConverterH620" hidden="1">#REF!</definedName>
    <definedName name="IQRTickerConverterH621" hidden="1">#REF!</definedName>
    <definedName name="IQRTickerConverterH622" hidden="1">#REF!</definedName>
    <definedName name="IQRTickerConverterH623" hidden="1">#REF!</definedName>
    <definedName name="IQRTickerConverterH624" hidden="1">#REF!</definedName>
    <definedName name="IQRTickerConverterH625" hidden="1">#REF!</definedName>
    <definedName name="IQRTickerConverterH626" hidden="1">#REF!</definedName>
    <definedName name="IQRTickerConverterH627" hidden="1">#REF!</definedName>
    <definedName name="IQRTickerConverterH628" hidden="1">#REF!</definedName>
    <definedName name="IQRTickerConverterH629" hidden="1">#REF!</definedName>
    <definedName name="IQRTickerConverterH63" hidden="1">#REF!</definedName>
    <definedName name="IQRTickerConverterH630" hidden="1">#REF!</definedName>
    <definedName name="IQRTickerConverterH631" hidden="1">#REF!</definedName>
    <definedName name="IQRTickerConverterH632" hidden="1">#REF!</definedName>
    <definedName name="IQRTickerConverterH633" hidden="1">#REF!</definedName>
    <definedName name="IQRTickerConverterH634" hidden="1">#REF!</definedName>
    <definedName name="IQRTickerConverterH635" hidden="1">#REF!</definedName>
    <definedName name="IQRTickerConverterH636" hidden="1">#REF!</definedName>
    <definedName name="IQRTickerConverterH637" hidden="1">#REF!</definedName>
    <definedName name="IQRTickerConverterH638" hidden="1">#REF!</definedName>
    <definedName name="IQRTickerConverterH639" hidden="1">#REF!</definedName>
    <definedName name="IQRTickerConverterH64" hidden="1">#REF!</definedName>
    <definedName name="IQRTickerConverterH640" hidden="1">#REF!</definedName>
    <definedName name="IQRTickerConverterH641" hidden="1">#REF!</definedName>
    <definedName name="IQRTickerConverterH642" hidden="1">#REF!</definedName>
    <definedName name="IQRTickerConverterH643" hidden="1">#REF!</definedName>
    <definedName name="IQRTickerConverterH644" hidden="1">#REF!</definedName>
    <definedName name="IQRTickerConverterH645" hidden="1">#REF!</definedName>
    <definedName name="IQRTickerConverterH646" hidden="1">#REF!</definedName>
    <definedName name="IQRTickerConverterH647" hidden="1">#REF!</definedName>
    <definedName name="IQRTickerConverterH648" hidden="1">#REF!</definedName>
    <definedName name="IQRTickerConverterH649" hidden="1">#REF!</definedName>
    <definedName name="IQRTickerConverterH65" hidden="1">#REF!</definedName>
    <definedName name="IQRTickerConverterH650" hidden="1">#REF!</definedName>
    <definedName name="IQRTickerConverterH651" hidden="1">#REF!</definedName>
    <definedName name="IQRTickerConverterH652" hidden="1">#REF!</definedName>
    <definedName name="IQRTickerConverterH653" hidden="1">#REF!</definedName>
    <definedName name="IQRTickerConverterH654" hidden="1">#REF!</definedName>
    <definedName name="IQRTickerConverterH655" hidden="1">#REF!</definedName>
    <definedName name="IQRTickerConverterH656" hidden="1">#REF!</definedName>
    <definedName name="IQRTickerConverterH657" hidden="1">#REF!</definedName>
    <definedName name="IQRTickerConverterH658" hidden="1">#REF!</definedName>
    <definedName name="IQRTickerConverterH659" hidden="1">#REF!</definedName>
    <definedName name="IQRTickerConverterH66" hidden="1">#REF!</definedName>
    <definedName name="IQRTickerConverterH660" hidden="1">#REF!</definedName>
    <definedName name="IQRTickerConverterH661" hidden="1">#REF!</definedName>
    <definedName name="IQRTickerConverterH662" hidden="1">#REF!</definedName>
    <definedName name="IQRTickerConverterH663" hidden="1">#REF!</definedName>
    <definedName name="IQRTickerConverterH664" hidden="1">#REF!</definedName>
    <definedName name="IQRTickerConverterH665" hidden="1">#REF!</definedName>
    <definedName name="IQRTickerConverterH667" hidden="1">#REF!</definedName>
    <definedName name="IQRTickerConverterH668" hidden="1">#REF!</definedName>
    <definedName name="IQRTickerConverterH669" hidden="1">#REF!</definedName>
    <definedName name="IQRTickerConverterH67" hidden="1">#REF!</definedName>
    <definedName name="IQRTickerConverterH671" hidden="1">#REF!</definedName>
    <definedName name="IQRTickerConverterH672" hidden="1">#REF!</definedName>
    <definedName name="IQRTickerConverterH673" hidden="1">#REF!</definedName>
    <definedName name="IQRTickerConverterH674" hidden="1">#REF!</definedName>
    <definedName name="IQRTickerConverterH675" hidden="1">#REF!</definedName>
    <definedName name="IQRTickerConverterH676" hidden="1">#REF!</definedName>
    <definedName name="IQRTickerConverterH677" hidden="1">#REF!</definedName>
    <definedName name="IQRTickerConverterH678" hidden="1">#REF!</definedName>
    <definedName name="IQRTickerConverterH679" hidden="1">#REF!</definedName>
    <definedName name="IQRTickerConverterH68" hidden="1">#REF!</definedName>
    <definedName name="IQRTickerConverterH681" hidden="1">#REF!</definedName>
    <definedName name="IQRTickerConverterH682" hidden="1">#REF!</definedName>
    <definedName name="IQRTickerConverterH683" hidden="1">#REF!</definedName>
    <definedName name="IQRTickerConverterH684" hidden="1">#REF!</definedName>
    <definedName name="IQRTickerConverterH685" hidden="1">#REF!</definedName>
    <definedName name="IQRTickerConverterH686" hidden="1">#REF!</definedName>
    <definedName name="IQRTickerConverterH687" hidden="1">#REF!</definedName>
    <definedName name="IQRTickerConverterH688" hidden="1">#REF!</definedName>
    <definedName name="IQRTickerConverterH689" hidden="1">#REF!</definedName>
    <definedName name="IQRTickerConverterH690" hidden="1">#REF!</definedName>
    <definedName name="IQRTickerConverterH691" hidden="1">#REF!</definedName>
    <definedName name="IQRTickerConverterH692" hidden="1">#REF!</definedName>
    <definedName name="IQRTickerConverterH693" hidden="1">#REF!</definedName>
    <definedName name="IQRTickerConverterH694" hidden="1">#REF!</definedName>
    <definedName name="IQRTickerConverterH695" hidden="1">#REF!</definedName>
    <definedName name="IQRTickerConverterH696" hidden="1">#REF!</definedName>
    <definedName name="IQRTickerConverterH697" hidden="1">#REF!</definedName>
    <definedName name="IQRTickerConverterH699" hidden="1">#REF!</definedName>
    <definedName name="IQRTickerConverterH7" hidden="1">#REF!</definedName>
    <definedName name="IQRTickerConverterH70" hidden="1">#REF!</definedName>
    <definedName name="IQRTickerConverterH700" hidden="1">#REF!</definedName>
    <definedName name="IQRTickerConverterH702" hidden="1">#REF!</definedName>
    <definedName name="IQRTickerConverterH703" hidden="1">#REF!</definedName>
    <definedName name="IQRTickerConverterH704" hidden="1">#REF!</definedName>
    <definedName name="IQRTickerConverterH705" hidden="1">#REF!</definedName>
    <definedName name="IQRTickerConverterH706" hidden="1">#REF!</definedName>
    <definedName name="IQRTickerConverterH707" hidden="1">#REF!</definedName>
    <definedName name="IQRTickerConverterH708" hidden="1">#REF!</definedName>
    <definedName name="IQRTickerConverterH709" hidden="1">#REF!</definedName>
    <definedName name="IQRTickerConverterH71" hidden="1">#REF!</definedName>
    <definedName name="IQRTickerConverterH710" hidden="1">#REF!</definedName>
    <definedName name="IQRTickerConverterH711" hidden="1">#REF!</definedName>
    <definedName name="IQRTickerConverterH712" hidden="1">#REF!</definedName>
    <definedName name="IQRTickerConverterH713" hidden="1">#REF!</definedName>
    <definedName name="IQRTickerConverterH714" hidden="1">#REF!</definedName>
    <definedName name="IQRTickerConverterH715" hidden="1">#REF!</definedName>
    <definedName name="IQRTickerConverterH716" hidden="1">#REF!</definedName>
    <definedName name="IQRTickerConverterH717" hidden="1">#REF!</definedName>
    <definedName name="IQRTickerConverterH718" hidden="1">#REF!</definedName>
    <definedName name="IQRTickerConverterH72" hidden="1">#REF!</definedName>
    <definedName name="IQRTickerConverterH720" hidden="1">#REF!</definedName>
    <definedName name="IQRTickerConverterH721" hidden="1">#REF!</definedName>
    <definedName name="IQRTickerConverterH722" hidden="1">#REF!</definedName>
    <definedName name="IQRTickerConverterH723" hidden="1">#REF!</definedName>
    <definedName name="IQRTickerConverterH724" hidden="1">#REF!</definedName>
    <definedName name="IQRTickerConverterH725" hidden="1">#REF!</definedName>
    <definedName name="IQRTickerConverterH726" hidden="1">#REF!</definedName>
    <definedName name="IQRTickerConverterH727" hidden="1">#REF!</definedName>
    <definedName name="IQRTickerConverterH729" hidden="1">#REF!</definedName>
    <definedName name="IQRTickerConverterH73" hidden="1">#REF!</definedName>
    <definedName name="IQRTickerConverterH730" hidden="1">#REF!</definedName>
    <definedName name="IQRTickerConverterH731" hidden="1">#REF!</definedName>
    <definedName name="IQRTickerConverterH732" hidden="1">#REF!</definedName>
    <definedName name="IQRTickerConverterH733" hidden="1">#REF!</definedName>
    <definedName name="IQRTickerConverterH734" hidden="1">#REF!</definedName>
    <definedName name="IQRTickerConverterH735" hidden="1">#REF!</definedName>
    <definedName name="IQRTickerConverterH736" hidden="1">#REF!</definedName>
    <definedName name="IQRTickerConverterH737" hidden="1">#REF!</definedName>
    <definedName name="IQRTickerConverterH739" hidden="1">#REF!</definedName>
    <definedName name="IQRTickerConverterH74" hidden="1">#REF!</definedName>
    <definedName name="IQRTickerConverterH740" hidden="1">#REF!</definedName>
    <definedName name="IQRTickerConverterH741" hidden="1">#REF!</definedName>
    <definedName name="IQRTickerConverterH742" hidden="1">#REF!</definedName>
    <definedName name="IQRTickerConverterH743" hidden="1">#REF!</definedName>
    <definedName name="IQRTickerConverterH744" hidden="1">#REF!</definedName>
    <definedName name="IQRTickerConverterH745" hidden="1">#REF!</definedName>
    <definedName name="IQRTickerConverterH746" hidden="1">#REF!</definedName>
    <definedName name="IQRTickerConverterH747" hidden="1">#REF!</definedName>
    <definedName name="IQRTickerConverterH749" hidden="1">#REF!</definedName>
    <definedName name="IQRTickerConverterH75" hidden="1">#REF!</definedName>
    <definedName name="IQRTickerConverterH750" hidden="1">#REF!</definedName>
    <definedName name="IQRTickerConverterH751" hidden="1">#REF!</definedName>
    <definedName name="IQRTickerConverterH752" hidden="1">#REF!</definedName>
    <definedName name="IQRTickerConverterH753" hidden="1">#REF!</definedName>
    <definedName name="IQRTickerConverterH754" hidden="1">#REF!</definedName>
    <definedName name="IQRTickerConverterH755" hidden="1">#REF!</definedName>
    <definedName name="IQRTickerConverterH756" hidden="1">#REF!</definedName>
    <definedName name="IQRTickerConverterH757" hidden="1">#REF!</definedName>
    <definedName name="IQRTickerConverterH758" hidden="1">#REF!</definedName>
    <definedName name="IQRTickerConverterH759" hidden="1">#REF!</definedName>
    <definedName name="IQRTickerConverterH76" hidden="1">#REF!</definedName>
    <definedName name="IQRTickerConverterH760" hidden="1">#REF!</definedName>
    <definedName name="IQRTickerConverterH761" hidden="1">#REF!</definedName>
    <definedName name="IQRTickerConverterH762" hidden="1">#REF!</definedName>
    <definedName name="IQRTickerConverterH763" hidden="1">#REF!</definedName>
    <definedName name="IQRTickerConverterH764" hidden="1">#REF!</definedName>
    <definedName name="IQRTickerConverterH765" hidden="1">#REF!</definedName>
    <definedName name="IQRTickerConverterH766" hidden="1">#REF!</definedName>
    <definedName name="IQRTickerConverterH767" hidden="1">#REF!</definedName>
    <definedName name="IQRTickerConverterH768" hidden="1">#REF!</definedName>
    <definedName name="IQRTickerConverterH769" hidden="1">#REF!</definedName>
    <definedName name="IQRTickerConverterH77" hidden="1">#REF!</definedName>
    <definedName name="IQRTickerConverterH770" hidden="1">#REF!</definedName>
    <definedName name="IQRTickerConverterH771" hidden="1">#REF!</definedName>
    <definedName name="IQRTickerConverterH772" hidden="1">#REF!</definedName>
    <definedName name="IQRTickerConverterH773" hidden="1">#REF!</definedName>
    <definedName name="IQRTickerConverterH774" hidden="1">#REF!</definedName>
    <definedName name="IQRTickerConverterH775" hidden="1">#REF!</definedName>
    <definedName name="IQRTickerConverterH776" hidden="1">#REF!</definedName>
    <definedName name="IQRTickerConverterH777" hidden="1">#REF!</definedName>
    <definedName name="IQRTickerConverterH778" hidden="1">#REF!</definedName>
    <definedName name="IQRTickerConverterH779" hidden="1">#REF!</definedName>
    <definedName name="IQRTickerConverterH78" hidden="1">#REF!</definedName>
    <definedName name="IQRTickerConverterH780" hidden="1">#REF!</definedName>
    <definedName name="IQRTickerConverterH781" hidden="1">#REF!</definedName>
    <definedName name="IQRTickerConverterH782" hidden="1">#REF!</definedName>
    <definedName name="IQRTickerConverterH783" hidden="1">#REF!</definedName>
    <definedName name="IQRTickerConverterH784" hidden="1">#REF!</definedName>
    <definedName name="IQRTickerConverterH785" hidden="1">#REF!</definedName>
    <definedName name="IQRTickerConverterH786" hidden="1">#REF!</definedName>
    <definedName name="IQRTickerConverterH788" hidden="1">#REF!</definedName>
    <definedName name="IQRTickerConverterH79" hidden="1">#REF!</definedName>
    <definedName name="IQRTickerConverterH790" hidden="1">#REF!</definedName>
    <definedName name="IQRTickerConverterH791" hidden="1">#REF!</definedName>
    <definedName name="IQRTickerConverterH792" hidden="1">#REF!</definedName>
    <definedName name="IQRTickerConverterH793" hidden="1">#REF!</definedName>
    <definedName name="IQRTickerConverterH794" hidden="1">#REF!</definedName>
    <definedName name="IQRTickerConverterH795" hidden="1">#REF!</definedName>
    <definedName name="IQRTickerConverterH796" hidden="1">#REF!</definedName>
    <definedName name="IQRTickerConverterH797" hidden="1">#REF!</definedName>
    <definedName name="IQRTickerConverterH798" hidden="1">#REF!</definedName>
    <definedName name="IQRTickerConverterH799" hidden="1">#REF!</definedName>
    <definedName name="IQRTickerConverterH8" hidden="1">#REF!</definedName>
    <definedName name="IQRTickerConverterH80" hidden="1">#REF!</definedName>
    <definedName name="IQRTickerConverterH800" hidden="1">#REF!</definedName>
    <definedName name="IQRTickerConverterH801" hidden="1">#REF!</definedName>
    <definedName name="IQRTickerConverterH802" hidden="1">#REF!</definedName>
    <definedName name="IQRTickerConverterH803" hidden="1">#REF!</definedName>
    <definedName name="IQRTickerConverterH805" hidden="1">#REF!</definedName>
    <definedName name="IQRTickerConverterH806" hidden="1">#REF!</definedName>
    <definedName name="IQRTickerConverterH807" hidden="1">#REF!</definedName>
    <definedName name="IQRTickerConverterH809" hidden="1">#REF!</definedName>
    <definedName name="IQRTickerConverterH81" hidden="1">#REF!</definedName>
    <definedName name="IQRTickerConverterH810" hidden="1">#REF!</definedName>
    <definedName name="IQRTickerConverterH811" hidden="1">#REF!</definedName>
    <definedName name="IQRTickerConverterH812" hidden="1">#REF!</definedName>
    <definedName name="IQRTickerConverterH813" hidden="1">#REF!</definedName>
    <definedName name="IQRTickerConverterH814" hidden="1">#REF!</definedName>
    <definedName name="IQRTickerConverterH815" hidden="1">#REF!</definedName>
    <definedName name="IQRTickerConverterH816" hidden="1">#REF!</definedName>
    <definedName name="IQRTickerConverterH818" hidden="1">#REF!</definedName>
    <definedName name="IQRTickerConverterH82" hidden="1">#REF!</definedName>
    <definedName name="IQRTickerConverterH820" hidden="1">#REF!</definedName>
    <definedName name="IQRTickerConverterH821" hidden="1">#REF!</definedName>
    <definedName name="IQRTickerConverterH822" hidden="1">#REF!</definedName>
    <definedName name="IQRTickerConverterH823" hidden="1">#REF!</definedName>
    <definedName name="IQRTickerConverterH825" hidden="1">#REF!</definedName>
    <definedName name="IQRTickerConverterH826" hidden="1">#REF!</definedName>
    <definedName name="IQRTickerConverterH827" hidden="1">#REF!</definedName>
    <definedName name="IQRTickerConverterH828" hidden="1">#REF!</definedName>
    <definedName name="IQRTickerConverterH829" hidden="1">#REF!</definedName>
    <definedName name="IQRTickerConverterH83" hidden="1">#REF!</definedName>
    <definedName name="IQRTickerConverterH830" hidden="1">#REF!</definedName>
    <definedName name="IQRTickerConverterH831" hidden="1">#REF!</definedName>
    <definedName name="IQRTickerConverterH832" hidden="1">#REF!</definedName>
    <definedName name="IQRTickerConverterH834" hidden="1">#REF!</definedName>
    <definedName name="IQRTickerConverterH835" hidden="1">#REF!</definedName>
    <definedName name="IQRTickerConverterH836" hidden="1">#REF!</definedName>
    <definedName name="IQRTickerConverterH837" hidden="1">#REF!</definedName>
    <definedName name="IQRTickerConverterH838" hidden="1">#REF!</definedName>
    <definedName name="IQRTickerConverterH839" hidden="1">#REF!</definedName>
    <definedName name="IQRTickerConverterH84" hidden="1">#REF!</definedName>
    <definedName name="IQRTickerConverterH840" hidden="1">#REF!</definedName>
    <definedName name="IQRTickerConverterH842" hidden="1">#REF!</definedName>
    <definedName name="IQRTickerConverterH843" hidden="1">#REF!</definedName>
    <definedName name="IQRTickerConverterH845" hidden="1">#REF!</definedName>
    <definedName name="IQRTickerConverterH846" hidden="1">#REF!</definedName>
    <definedName name="IQRTickerConverterH847" hidden="1">#REF!</definedName>
    <definedName name="IQRTickerConverterH848" hidden="1">#REF!</definedName>
    <definedName name="IQRTickerConverterH849" hidden="1">#REF!</definedName>
    <definedName name="IQRTickerConverterH85" hidden="1">#REF!</definedName>
    <definedName name="IQRTickerConverterH850" hidden="1">#REF!</definedName>
    <definedName name="IQRTickerConverterH851" hidden="1">#REF!</definedName>
    <definedName name="IQRTickerConverterH852" hidden="1">#REF!</definedName>
    <definedName name="IQRTickerConverterH853" hidden="1">#REF!</definedName>
    <definedName name="IQRTickerConverterH854" hidden="1">#REF!</definedName>
    <definedName name="IQRTickerConverterH855" hidden="1">#REF!</definedName>
    <definedName name="IQRTickerConverterH856" hidden="1">#REF!</definedName>
    <definedName name="IQRTickerConverterH857" hidden="1">#REF!</definedName>
    <definedName name="IQRTickerConverterH858" hidden="1">#REF!</definedName>
    <definedName name="IQRTickerConverterH859" hidden="1">#REF!</definedName>
    <definedName name="IQRTickerConverterH86" hidden="1">#REF!</definedName>
    <definedName name="IQRTickerConverterH860" hidden="1">#REF!</definedName>
    <definedName name="IQRTickerConverterH861" hidden="1">#REF!</definedName>
    <definedName name="IQRTickerConverterH862" hidden="1">#REF!</definedName>
    <definedName name="IQRTickerConverterH863" hidden="1">#REF!</definedName>
    <definedName name="IQRTickerConverterH865" hidden="1">#REF!</definedName>
    <definedName name="IQRTickerConverterH866" hidden="1">#REF!</definedName>
    <definedName name="IQRTickerConverterH867" hidden="1">#REF!</definedName>
    <definedName name="IQRTickerConverterH868" hidden="1">#REF!</definedName>
    <definedName name="IQRTickerConverterH869" hidden="1">#REF!</definedName>
    <definedName name="IQRTickerConverterH87" hidden="1">#REF!</definedName>
    <definedName name="IQRTickerConverterH870" hidden="1">#REF!</definedName>
    <definedName name="IQRTickerConverterH871" hidden="1">#REF!</definedName>
    <definedName name="IQRTickerConverterH872" hidden="1">#REF!</definedName>
    <definedName name="IQRTickerConverterH874" hidden="1">#REF!</definedName>
    <definedName name="IQRTickerConverterH875" hidden="1">#REF!</definedName>
    <definedName name="IQRTickerConverterH876" hidden="1">#REF!</definedName>
    <definedName name="IQRTickerConverterH877" hidden="1">#REF!</definedName>
    <definedName name="IQRTickerConverterH878" hidden="1">#REF!</definedName>
    <definedName name="IQRTickerConverterH879" hidden="1">#REF!</definedName>
    <definedName name="IQRTickerConverterH88" hidden="1">#REF!</definedName>
    <definedName name="IQRTickerConverterH880" hidden="1">#REF!</definedName>
    <definedName name="IQRTickerConverterH882" hidden="1">#REF!</definedName>
    <definedName name="IQRTickerConverterH883" hidden="1">#REF!</definedName>
    <definedName name="IQRTickerConverterH884" hidden="1">#REF!</definedName>
    <definedName name="IQRTickerConverterH886" hidden="1">#REF!</definedName>
    <definedName name="IQRTickerConverterH887" hidden="1">#REF!</definedName>
    <definedName name="IQRTickerConverterH888" hidden="1">#REF!</definedName>
    <definedName name="IQRTickerConverterH889" hidden="1">#REF!</definedName>
    <definedName name="IQRTickerConverterH89" hidden="1">#REF!</definedName>
    <definedName name="IQRTickerConverterH890" hidden="1">#REF!</definedName>
    <definedName name="IQRTickerConverterH891" hidden="1">#REF!</definedName>
    <definedName name="IQRTickerConverterH892" hidden="1">#REF!</definedName>
    <definedName name="IQRTickerConverterH893" hidden="1">#REF!</definedName>
    <definedName name="IQRTickerConverterH895" hidden="1">#REF!</definedName>
    <definedName name="IQRTickerConverterH896" hidden="1">#REF!</definedName>
    <definedName name="IQRTickerConverterH897" hidden="1">#REF!</definedName>
    <definedName name="IQRTickerConverterH898" hidden="1">#REF!</definedName>
    <definedName name="IQRTickerConverterH899" hidden="1">#REF!</definedName>
    <definedName name="IQRTickerConverterH9" hidden="1">#REF!</definedName>
    <definedName name="IQRTickerConverterH90" hidden="1">#REF!</definedName>
    <definedName name="IQRTickerConverterH900" hidden="1">#REF!</definedName>
    <definedName name="IQRTickerConverterH902" hidden="1">#REF!</definedName>
    <definedName name="IQRTickerConverterH903" hidden="1">#REF!</definedName>
    <definedName name="IQRTickerConverterH904" hidden="1">#REF!</definedName>
    <definedName name="IQRTickerConverterH905" hidden="1">#REF!</definedName>
    <definedName name="IQRTickerConverterH906" hidden="1">#REF!</definedName>
    <definedName name="IQRTickerConverterH907" hidden="1">#REF!</definedName>
    <definedName name="IQRTickerConverterH908" hidden="1">#REF!</definedName>
    <definedName name="IQRTickerConverterH909" hidden="1">#REF!</definedName>
    <definedName name="IQRTickerConverterH910" hidden="1">#REF!</definedName>
    <definedName name="IQRTickerConverterH911" hidden="1">#REF!</definedName>
    <definedName name="IQRTickerConverterH912" hidden="1">#REF!</definedName>
    <definedName name="IQRTickerConverterH913" hidden="1">#REF!</definedName>
    <definedName name="IQRTickerConverterH914" hidden="1">#REF!</definedName>
    <definedName name="IQRTickerConverterH916" hidden="1">#REF!</definedName>
    <definedName name="IQRTickerConverterH917" hidden="1">#REF!</definedName>
    <definedName name="IQRTickerConverterH918" hidden="1">#REF!</definedName>
    <definedName name="IQRTickerConverterH919" hidden="1">#REF!</definedName>
    <definedName name="IQRTickerConverterH92" hidden="1">#REF!</definedName>
    <definedName name="IQRTickerConverterH920" hidden="1">#REF!</definedName>
    <definedName name="IQRTickerConverterH921" hidden="1">#REF!</definedName>
    <definedName name="IQRTickerConverterH922" hidden="1">#REF!</definedName>
    <definedName name="IQRTickerConverterH923" hidden="1">#REF!</definedName>
    <definedName name="IQRTickerConverterH924" hidden="1">#REF!</definedName>
    <definedName name="IQRTickerConverterH925" hidden="1">#REF!</definedName>
    <definedName name="IQRTickerConverterH926" hidden="1">#REF!</definedName>
    <definedName name="IQRTickerConverterH927" hidden="1">#REF!</definedName>
    <definedName name="IQRTickerConverterH928" hidden="1">#REF!</definedName>
    <definedName name="IQRTickerConverterH929" hidden="1">#REF!</definedName>
    <definedName name="IQRTickerConverterH93" hidden="1">#REF!</definedName>
    <definedName name="IQRTickerConverterH930" hidden="1">#REF!</definedName>
    <definedName name="IQRTickerConverterH931" hidden="1">#REF!</definedName>
    <definedName name="IQRTickerConverterH932" hidden="1">#REF!</definedName>
    <definedName name="IQRTickerConverterH933" hidden="1">#REF!</definedName>
    <definedName name="IQRTickerConverterH934" hidden="1">#REF!</definedName>
    <definedName name="IQRTickerConverterH935" hidden="1">#REF!</definedName>
    <definedName name="IQRTickerConverterH936" hidden="1">#REF!</definedName>
    <definedName name="IQRTickerConverterH937" hidden="1">#REF!</definedName>
    <definedName name="IQRTickerConverterH939" hidden="1">#REF!</definedName>
    <definedName name="IQRTickerConverterH94" hidden="1">#REF!</definedName>
    <definedName name="IQRTickerConverterH940" hidden="1">#REF!</definedName>
    <definedName name="IQRTickerConverterH941" hidden="1">#REF!</definedName>
    <definedName name="IQRTickerConverterH942" hidden="1">#REF!</definedName>
    <definedName name="IQRTickerConverterH943" hidden="1">#REF!</definedName>
    <definedName name="IQRTickerConverterH944" hidden="1">#REF!</definedName>
    <definedName name="IQRTickerConverterH945" hidden="1">#REF!</definedName>
    <definedName name="IQRTickerConverterH946" hidden="1">#REF!</definedName>
    <definedName name="IQRTickerConverterH947" hidden="1">#REF!</definedName>
    <definedName name="IQRTickerConverterH948" hidden="1">#REF!</definedName>
    <definedName name="IQRTickerConverterH949" hidden="1">#REF!</definedName>
    <definedName name="IQRTickerConverterH95" hidden="1">#REF!</definedName>
    <definedName name="IQRTickerConverterH950" hidden="1">#REF!</definedName>
    <definedName name="IQRTickerConverterH951" hidden="1">#REF!</definedName>
    <definedName name="IQRTickerConverterH952" hidden="1">#REF!</definedName>
    <definedName name="IQRTickerConverterH953" hidden="1">#REF!</definedName>
    <definedName name="IQRTickerConverterH954" hidden="1">#REF!</definedName>
    <definedName name="IQRTickerConverterH955" hidden="1">#REF!</definedName>
    <definedName name="IQRTickerConverterH956" hidden="1">#REF!</definedName>
    <definedName name="IQRTickerConverterH957" hidden="1">#REF!</definedName>
    <definedName name="IQRTickerConverterH958" hidden="1">#REF!</definedName>
    <definedName name="IQRTickerConverterH959" hidden="1">#REF!</definedName>
    <definedName name="IQRTickerConverterH96" hidden="1">#REF!</definedName>
    <definedName name="IQRTickerConverterH960" hidden="1">#REF!</definedName>
    <definedName name="IQRTickerConverterH961" hidden="1">#REF!</definedName>
    <definedName name="IQRTickerConverterH962" hidden="1">#REF!</definedName>
    <definedName name="IQRTickerConverterH963" hidden="1">#REF!</definedName>
    <definedName name="IQRTickerConverterH964" hidden="1">#REF!</definedName>
    <definedName name="IQRTickerConverterH965" hidden="1">#REF!</definedName>
    <definedName name="IQRTickerConverterH966" hidden="1">#REF!</definedName>
    <definedName name="IQRTickerConverterH967" hidden="1">#REF!</definedName>
    <definedName name="IQRTickerConverterH968" hidden="1">#REF!</definedName>
    <definedName name="IQRTickerConverterH969" hidden="1">#REF!</definedName>
    <definedName name="IQRTickerConverterH97" hidden="1">#REF!</definedName>
    <definedName name="IQRTickerConverterH970" hidden="1">#REF!</definedName>
    <definedName name="IQRTickerConverterH971" hidden="1">#REF!</definedName>
    <definedName name="IQRTickerConverterH972" hidden="1">#REF!</definedName>
    <definedName name="IQRTickerConverterH973" hidden="1">#REF!</definedName>
    <definedName name="IQRTickerConverterH974" hidden="1">#REF!</definedName>
    <definedName name="IQRTickerConverterH975" hidden="1">#REF!</definedName>
    <definedName name="IQRTickerConverterH977" hidden="1">#REF!</definedName>
    <definedName name="IQRTickerConverterH978" hidden="1">#REF!</definedName>
    <definedName name="IQRTickerConverterH979" hidden="1">#REF!</definedName>
    <definedName name="IQRTickerConverterH98" hidden="1">#REF!</definedName>
    <definedName name="IQRTickerConverterH980" hidden="1">#REF!</definedName>
    <definedName name="IQRTickerConverterH981" hidden="1">#REF!</definedName>
    <definedName name="IQRTickerConverterH982" hidden="1">#REF!</definedName>
    <definedName name="IQRTickerConverterH983" hidden="1">#REF!</definedName>
    <definedName name="IQRTickerConverterH985" hidden="1">#REF!</definedName>
    <definedName name="IQRTickerConverterH986" hidden="1">#REF!</definedName>
    <definedName name="IQRTickerConverterH988" hidden="1">#REF!</definedName>
    <definedName name="IQRTickerConverterH989" hidden="1">#REF!</definedName>
    <definedName name="IQRTickerConverterH99" hidden="1">#REF!</definedName>
    <definedName name="IQRTickerConverterH990" hidden="1">#REF!</definedName>
    <definedName name="IQRTickerConverterH991" hidden="1">#REF!</definedName>
    <definedName name="IQRTickerConverterH993" hidden="1">#REF!</definedName>
    <definedName name="IQRTickerConverterH994" hidden="1">#REF!</definedName>
    <definedName name="IQRTickerConverterH995" hidden="1">#REF!</definedName>
    <definedName name="IQRTickerConverterH996" hidden="1">#REF!</definedName>
    <definedName name="IQRTickerConverterH998" hidden="1">#REF!</definedName>
    <definedName name="IQRTickerConverterH999" hidden="1">#REF!</definedName>
    <definedName name="ListOffset" hidden="1">1</definedName>
    <definedName name="MO.LastPriceFormula">#REF!</definedName>
    <definedName name="MO.LastPriceHardcoded">#REF!</definedName>
    <definedName name="MO.RealTime">#REF!</definedName>
    <definedName name="MO.RealTimeStockPriceToggle">#REF!</definedName>
    <definedName name="MO.ReportCurrency">#REF!</definedName>
    <definedName name="o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print." hidden="1">{#N/A,#N/A,FALSE,"Japan 2003";#N/A,#N/A,FALSE,"Sheet2"}</definedName>
  </definedNames>
  <calcPr calcId="162913" iterate="1"/>
</workbook>
</file>

<file path=xl/calcChain.xml><?xml version="1.0" encoding="utf-8"?>
<calcChain xmlns="http://schemas.openxmlformats.org/spreadsheetml/2006/main">
  <c r="C32" i="22" l="1"/>
  <c r="K25" i="22" l="1"/>
  <c r="U29" i="43"/>
  <c r="V29" i="43" s="1"/>
  <c r="W29" i="43" s="1"/>
  <c r="X29" i="43" s="1"/>
  <c r="Y29" i="43" s="1"/>
  <c r="Z29" i="43" s="1"/>
  <c r="AA29" i="43" s="1"/>
  <c r="AB29" i="43" s="1"/>
  <c r="AC29" i="43" s="1"/>
  <c r="T29" i="43"/>
  <c r="T30" i="43"/>
  <c r="U30" i="43" s="1"/>
  <c r="V30" i="43" s="1"/>
  <c r="W30" i="43" s="1"/>
  <c r="X30" i="43" s="1"/>
  <c r="Y30" i="43" s="1"/>
  <c r="Z30" i="43" s="1"/>
  <c r="AA30" i="43" s="1"/>
  <c r="AB30" i="43" s="1"/>
  <c r="AC30" i="43" s="1"/>
  <c r="X138" i="43"/>
  <c r="Y138" i="43" s="1"/>
  <c r="Z138" i="43" s="1"/>
  <c r="AA138" i="43" s="1"/>
  <c r="AB138" i="43" s="1"/>
  <c r="AC138" i="43" s="1"/>
  <c r="W138" i="43"/>
  <c r="U265" i="43"/>
  <c r="V265" i="43" s="1"/>
  <c r="W265" i="43" s="1"/>
  <c r="X265" i="43" s="1"/>
  <c r="Y265" i="43" s="1"/>
  <c r="Z265" i="43" s="1"/>
  <c r="AA265" i="43" s="1"/>
  <c r="AB265" i="43" s="1"/>
  <c r="AC265" i="43" s="1"/>
  <c r="T265" i="43"/>
  <c r="S71" i="43" l="1"/>
  <c r="T71" i="43" s="1"/>
  <c r="U71" i="43" s="1"/>
  <c r="S68" i="43"/>
  <c r="V71" i="43" l="1"/>
  <c r="W71" i="43" s="1"/>
  <c r="X71" i="43" s="1"/>
  <c r="Y71" i="43" s="1"/>
  <c r="Z71" i="43" s="1"/>
  <c r="AA71" i="43" s="1"/>
  <c r="AB71" i="43" s="1"/>
  <c r="AC71" i="43" s="1"/>
  <c r="G209" i="43" l="1"/>
  <c r="V43" i="43" l="1"/>
  <c r="W43" i="43" s="1"/>
  <c r="X43" i="43" s="1"/>
  <c r="Y43" i="43" s="1"/>
  <c r="Z43" i="43" s="1"/>
  <c r="AA43" i="43" s="1"/>
  <c r="AB43" i="43" s="1"/>
  <c r="AC43" i="43" s="1"/>
  <c r="L63" i="22"/>
  <c r="L62" i="22"/>
  <c r="C63" i="22"/>
  <c r="C62" i="22"/>
  <c r="AB224" i="43" l="1"/>
  <c r="AA224" i="43" s="1"/>
  <c r="Z224" i="43" s="1"/>
  <c r="Y224" i="43" s="1"/>
  <c r="X224" i="43" s="1"/>
  <c r="W224" i="43" s="1"/>
  <c r="V224" i="43" s="1"/>
  <c r="U224" i="43" s="1"/>
  <c r="T224" i="43" s="1"/>
  <c r="S224" i="43" s="1"/>
  <c r="AC118" i="43"/>
  <c r="AC110" i="43"/>
  <c r="AC83" i="43"/>
  <c r="AF13" i="43"/>
  <c r="AG13" i="43"/>
  <c r="AF15" i="43"/>
  <c r="AG15" i="43"/>
  <c r="AF24" i="43"/>
  <c r="AG24" i="43"/>
  <c r="AF25" i="43"/>
  <c r="AG25" i="43"/>
  <c r="AF26" i="43"/>
  <c r="AG26" i="43"/>
  <c r="AF36" i="43"/>
  <c r="AG36" i="43"/>
  <c r="AF38" i="43"/>
  <c r="AG38" i="43"/>
  <c r="T56" i="43"/>
  <c r="U56" i="43" s="1"/>
  <c r="V56" i="43" s="1"/>
  <c r="W56" i="43" s="1"/>
  <c r="X56" i="43" s="1"/>
  <c r="Y56" i="43" s="1"/>
  <c r="Z56" i="43" s="1"/>
  <c r="AA56" i="43" s="1"/>
  <c r="AB56" i="43" s="1"/>
  <c r="AC56" i="43" s="1"/>
  <c r="R64" i="43"/>
  <c r="R61" i="43"/>
  <c r="R60" i="43"/>
  <c r="R274" i="43"/>
  <c r="R230" i="43"/>
  <c r="R263" i="43"/>
  <c r="R260" i="43"/>
  <c r="R261" i="43"/>
  <c r="R255" i="43"/>
  <c r="R257" i="43" s="1"/>
  <c r="S208" i="43"/>
  <c r="R199" i="43"/>
  <c r="R198" i="43"/>
  <c r="R197" i="43"/>
  <c r="R182" i="43"/>
  <c r="R173" i="43"/>
  <c r="R155" i="43"/>
  <c r="R188" i="43" s="1"/>
  <c r="R163" i="43"/>
  <c r="R141" i="43"/>
  <c r="R134" i="43"/>
  <c r="R124" i="43"/>
  <c r="R43" i="43"/>
  <c r="R39" i="43"/>
  <c r="P49" i="43" l="1"/>
  <c r="O49" i="43"/>
  <c r="N49" i="43"/>
  <c r="M49" i="43"/>
  <c r="L49" i="43"/>
  <c r="K49" i="43"/>
  <c r="J49" i="43"/>
  <c r="I49" i="43"/>
  <c r="H49" i="43"/>
  <c r="Q74" i="43"/>
  <c r="Q49" i="43" s="1"/>
  <c r="R74" i="43" l="1"/>
  <c r="R49" i="43" s="1"/>
  <c r="S155" i="43" l="1"/>
  <c r="T155" i="43" s="1"/>
  <c r="U155" i="43" s="1"/>
  <c r="V155" i="43" s="1"/>
  <c r="W155" i="43" s="1"/>
  <c r="X155" i="43" s="1"/>
  <c r="Y155" i="43" s="1"/>
  <c r="Z155" i="43" s="1"/>
  <c r="AA155" i="43" s="1"/>
  <c r="AB155" i="43" s="1"/>
  <c r="AC155" i="43" s="1"/>
  <c r="P199" i="43"/>
  <c r="O199" i="43"/>
  <c r="N199" i="43"/>
  <c r="M199" i="43"/>
  <c r="L199" i="43"/>
  <c r="K199" i="43"/>
  <c r="J199" i="43"/>
  <c r="I199" i="43"/>
  <c r="H199" i="43"/>
  <c r="Q199" i="43"/>
  <c r="P198" i="43"/>
  <c r="O198" i="43"/>
  <c r="N198" i="43"/>
  <c r="M198" i="43"/>
  <c r="L198" i="43"/>
  <c r="K198" i="43"/>
  <c r="J198" i="43"/>
  <c r="I198" i="43"/>
  <c r="H198" i="43"/>
  <c r="Q198" i="43"/>
  <c r="P197" i="43"/>
  <c r="O197" i="43"/>
  <c r="N197" i="43"/>
  <c r="M197" i="43"/>
  <c r="L197" i="43"/>
  <c r="K197" i="43"/>
  <c r="J197" i="43"/>
  <c r="I197" i="43"/>
  <c r="H197" i="43"/>
  <c r="Q197" i="43"/>
  <c r="I195" i="43"/>
  <c r="J195" i="43" s="1"/>
  <c r="K195" i="43" s="1"/>
  <c r="L195" i="43" s="1"/>
  <c r="M195" i="43" s="1"/>
  <c r="N195" i="43" s="1"/>
  <c r="O195" i="43" s="1"/>
  <c r="P195" i="43" s="1"/>
  <c r="Q195" i="43" s="1"/>
  <c r="R195" i="43" l="1"/>
  <c r="S195" i="43" s="1"/>
  <c r="T195" i="43" s="1"/>
  <c r="U195" i="43" s="1"/>
  <c r="V195" i="43" s="1"/>
  <c r="W195" i="43" s="1"/>
  <c r="X195" i="43" s="1"/>
  <c r="Y195" i="43" s="1"/>
  <c r="Z195" i="43" s="1"/>
  <c r="AA195" i="43" s="1"/>
  <c r="AB195" i="43" s="1"/>
  <c r="AC195" i="43" s="1"/>
  <c r="C16" i="22" l="1"/>
  <c r="H47" i="43" l="1"/>
  <c r="H48" i="43" l="1"/>
  <c r="I47" i="43" s="1"/>
  <c r="I48" i="43" l="1"/>
  <c r="I54" i="43" s="1"/>
  <c r="H50" i="43"/>
  <c r="H54" i="43"/>
  <c r="I50" i="43" l="1"/>
  <c r="J47" i="43"/>
  <c r="J48" i="43" l="1"/>
  <c r="J54" i="43" s="1"/>
  <c r="J50" i="43" l="1"/>
  <c r="K47" i="43"/>
  <c r="K48" i="43" l="1"/>
  <c r="K54" i="43" s="1"/>
  <c r="K50" i="43" l="1"/>
  <c r="L47" i="43"/>
  <c r="L48" i="43" l="1"/>
  <c r="L54" i="43" s="1"/>
  <c r="L50" i="43" l="1"/>
  <c r="M47" i="43"/>
  <c r="M48" i="43" l="1"/>
  <c r="M54" i="43" s="1"/>
  <c r="M50" i="43" l="1"/>
  <c r="N47" i="43"/>
  <c r="H42" i="43"/>
  <c r="N48" i="43" l="1"/>
  <c r="N54" i="43" s="1"/>
  <c r="H53" i="43"/>
  <c r="H56" i="43" s="1"/>
  <c r="N50" i="43" l="1"/>
  <c r="O47" i="43"/>
  <c r="O48" i="43" l="1"/>
  <c r="O54" i="43" s="1"/>
  <c r="P64" i="43"/>
  <c r="O64" i="43"/>
  <c r="N64" i="43"/>
  <c r="M64" i="43"/>
  <c r="L64" i="43"/>
  <c r="K64" i="43"/>
  <c r="J64" i="43"/>
  <c r="I64" i="43"/>
  <c r="H64" i="43"/>
  <c r="Q64" i="43"/>
  <c r="O274" i="43"/>
  <c r="O50" i="43" l="1"/>
  <c r="P47" i="43"/>
  <c r="P48" i="43" l="1"/>
  <c r="P54" i="43" s="1"/>
  <c r="P50" i="43" l="1"/>
  <c r="Q47" i="43"/>
  <c r="H44" i="43"/>
  <c r="P60" i="43"/>
  <c r="O60" i="43"/>
  <c r="N60" i="43"/>
  <c r="M60" i="43"/>
  <c r="L60" i="43"/>
  <c r="K60" i="43"/>
  <c r="J60" i="43"/>
  <c r="I60" i="43"/>
  <c r="H60" i="43"/>
  <c r="Q60" i="43"/>
  <c r="I61" i="43"/>
  <c r="J61" i="43"/>
  <c r="K61" i="43"/>
  <c r="L61" i="43"/>
  <c r="M61" i="43"/>
  <c r="N61" i="43"/>
  <c r="O61" i="43"/>
  <c r="P61" i="43"/>
  <c r="Q61" i="43"/>
  <c r="H61" i="43"/>
  <c r="Q48" i="43" l="1"/>
  <c r="Q54" i="43" s="1"/>
  <c r="I42" i="43"/>
  <c r="H62" i="43"/>
  <c r="H45" i="43"/>
  <c r="H55" i="43" s="1"/>
  <c r="R47" i="43" l="1"/>
  <c r="R48" i="43" s="1"/>
  <c r="R50" i="43" s="1"/>
  <c r="Q50" i="43"/>
  <c r="I53" i="43"/>
  <c r="I56" i="43" s="1"/>
  <c r="I44" i="43"/>
  <c r="R54" i="43" l="1"/>
  <c r="J42" i="43"/>
  <c r="I62" i="43"/>
  <c r="I45" i="43"/>
  <c r="I55" i="43" s="1"/>
  <c r="J44" i="43" l="1"/>
  <c r="J53" i="43"/>
  <c r="J56" i="43" s="1"/>
  <c r="K42" i="43" l="1"/>
  <c r="J62" i="43"/>
  <c r="J45" i="43"/>
  <c r="J55" i="43" s="1"/>
  <c r="K44" i="43" l="1"/>
  <c r="K53" i="43"/>
  <c r="K56" i="43" s="1"/>
  <c r="R235" i="43"/>
  <c r="M209" i="43"/>
  <c r="S235" i="43" l="1"/>
  <c r="T235" i="43" s="1"/>
  <c r="U235" i="43" s="1"/>
  <c r="V235" i="43" s="1"/>
  <c r="W235" i="43" s="1"/>
  <c r="X235" i="43" s="1"/>
  <c r="L42" i="43"/>
  <c r="K62" i="43"/>
  <c r="K45" i="43"/>
  <c r="K55" i="43" s="1"/>
  <c r="L44" i="43" l="1"/>
  <c r="L53" i="43"/>
  <c r="L56" i="43" s="1"/>
  <c r="G2" i="43"/>
  <c r="H3" i="43"/>
  <c r="I3" i="43" s="1"/>
  <c r="G7" i="43"/>
  <c r="H7" i="43"/>
  <c r="I7" i="43"/>
  <c r="J7" i="43"/>
  <c r="K7" i="43"/>
  <c r="L7" i="43"/>
  <c r="M7" i="43"/>
  <c r="N7" i="43"/>
  <c r="O7" i="43"/>
  <c r="P7" i="43"/>
  <c r="P30" i="43" s="1"/>
  <c r="Q7" i="43"/>
  <c r="G9" i="43"/>
  <c r="H9" i="43"/>
  <c r="I9" i="43"/>
  <c r="J9" i="43"/>
  <c r="K9" i="43"/>
  <c r="L9" i="43"/>
  <c r="M9" i="43"/>
  <c r="N9" i="43"/>
  <c r="O9" i="43"/>
  <c r="P9" i="43"/>
  <c r="Q9" i="43"/>
  <c r="G27" i="43"/>
  <c r="G11" i="43" s="1"/>
  <c r="G85" i="43" s="1"/>
  <c r="H27" i="43"/>
  <c r="H11" i="43" s="1"/>
  <c r="H85" i="43" s="1"/>
  <c r="I27" i="43"/>
  <c r="J27" i="43"/>
  <c r="J11" i="43" s="1"/>
  <c r="J85" i="43" s="1"/>
  <c r="K27" i="43"/>
  <c r="K11" i="43" s="1"/>
  <c r="K85" i="43" s="1"/>
  <c r="L27" i="43"/>
  <c r="L11" i="43" s="1"/>
  <c r="L85" i="43" s="1"/>
  <c r="M27" i="43"/>
  <c r="M11" i="43" s="1"/>
  <c r="M85" i="43" s="1"/>
  <c r="N27" i="43"/>
  <c r="N11" i="43" s="1"/>
  <c r="O27" i="43"/>
  <c r="O11" i="43" s="1"/>
  <c r="O85" i="43" s="1"/>
  <c r="P27" i="43"/>
  <c r="P11" i="43" s="1"/>
  <c r="P85" i="43" s="1"/>
  <c r="Q27" i="43"/>
  <c r="G39" i="43"/>
  <c r="H39" i="43"/>
  <c r="I39" i="43"/>
  <c r="J39" i="43"/>
  <c r="K39" i="43"/>
  <c r="L39" i="43"/>
  <c r="M39" i="43"/>
  <c r="N39" i="43"/>
  <c r="O39" i="43"/>
  <c r="P39" i="43"/>
  <c r="Q39" i="43"/>
  <c r="G83" i="43"/>
  <c r="H83" i="43"/>
  <c r="I83" i="43"/>
  <c r="J83" i="43"/>
  <c r="K83" i="43"/>
  <c r="L83" i="43"/>
  <c r="M83" i="43"/>
  <c r="N83" i="43"/>
  <c r="O83" i="43"/>
  <c r="P83" i="43"/>
  <c r="Q83" i="43"/>
  <c r="R83" i="43"/>
  <c r="S83" i="43"/>
  <c r="T83" i="43"/>
  <c r="U83" i="43"/>
  <c r="V83" i="43"/>
  <c r="W83" i="43"/>
  <c r="X83" i="43"/>
  <c r="Y83" i="43"/>
  <c r="Z83" i="43"/>
  <c r="AA83" i="43"/>
  <c r="AB83" i="43"/>
  <c r="G88" i="43"/>
  <c r="G117" i="43" s="1"/>
  <c r="H88" i="43"/>
  <c r="H117" i="43" s="1"/>
  <c r="I88" i="43"/>
  <c r="I117" i="43" s="1"/>
  <c r="J88" i="43"/>
  <c r="J117" i="43" s="1"/>
  <c r="K88" i="43"/>
  <c r="K117" i="43" s="1"/>
  <c r="L88" i="43"/>
  <c r="L117" i="43" s="1"/>
  <c r="M88" i="43"/>
  <c r="M117" i="43" s="1"/>
  <c r="N88" i="43"/>
  <c r="N117" i="43" s="1"/>
  <c r="O88" i="43"/>
  <c r="O117" i="43" s="1"/>
  <c r="P88" i="43"/>
  <c r="P117" i="43" s="1"/>
  <c r="Q88" i="43"/>
  <c r="Q117" i="43" s="1"/>
  <c r="J107" i="43"/>
  <c r="J126" i="43" s="1"/>
  <c r="K107" i="43"/>
  <c r="K126" i="43" s="1"/>
  <c r="L107" i="43"/>
  <c r="L126" i="43" s="1"/>
  <c r="M107" i="43"/>
  <c r="M126" i="43" s="1"/>
  <c r="N107" i="43"/>
  <c r="N126" i="43" s="1"/>
  <c r="O107" i="43"/>
  <c r="O126" i="43" s="1"/>
  <c r="P107" i="43"/>
  <c r="P126" i="43" s="1"/>
  <c r="Q107" i="43"/>
  <c r="J110" i="43"/>
  <c r="J111" i="43" s="1"/>
  <c r="K110" i="43"/>
  <c r="L110" i="43"/>
  <c r="M110" i="43"/>
  <c r="N110" i="43"/>
  <c r="O110" i="43"/>
  <c r="P110" i="43"/>
  <c r="Q110" i="43"/>
  <c r="R110" i="43"/>
  <c r="S110" i="43"/>
  <c r="T110" i="43"/>
  <c r="U110" i="43"/>
  <c r="V110" i="43"/>
  <c r="G118" i="43"/>
  <c r="H118" i="43"/>
  <c r="I118" i="43"/>
  <c r="J118" i="43"/>
  <c r="K118" i="43"/>
  <c r="L118" i="43"/>
  <c r="M118" i="43"/>
  <c r="N118" i="43"/>
  <c r="O118" i="43"/>
  <c r="P118" i="43"/>
  <c r="Q118" i="43"/>
  <c r="R118" i="43"/>
  <c r="S118" i="43"/>
  <c r="T118" i="43"/>
  <c r="U118" i="43"/>
  <c r="V118" i="43"/>
  <c r="W118" i="43"/>
  <c r="X118" i="43"/>
  <c r="Y118" i="43"/>
  <c r="Z118" i="43"/>
  <c r="AA118" i="43"/>
  <c r="AB118" i="43"/>
  <c r="G119" i="43"/>
  <c r="H119" i="43"/>
  <c r="I119" i="43"/>
  <c r="J119" i="43"/>
  <c r="K119" i="43"/>
  <c r="L119" i="43"/>
  <c r="M119" i="43"/>
  <c r="N119" i="43"/>
  <c r="O119" i="43"/>
  <c r="P119" i="43"/>
  <c r="Q119" i="43"/>
  <c r="G124" i="43"/>
  <c r="G122" i="43" s="1"/>
  <c r="H124" i="43"/>
  <c r="H122" i="43" s="1"/>
  <c r="I124" i="43"/>
  <c r="I122" i="43" s="1"/>
  <c r="J124" i="43"/>
  <c r="J122" i="43" s="1"/>
  <c r="K124" i="43"/>
  <c r="K122" i="43" s="1"/>
  <c r="L124" i="43"/>
  <c r="L122" i="43" s="1"/>
  <c r="M124" i="43"/>
  <c r="M122" i="43" s="1"/>
  <c r="N124" i="43"/>
  <c r="N122" i="43" s="1"/>
  <c r="O124" i="43"/>
  <c r="O122" i="43" s="1"/>
  <c r="P124" i="43"/>
  <c r="P122" i="43" s="1"/>
  <c r="Q124" i="43"/>
  <c r="Q122" i="43" s="1"/>
  <c r="G126" i="43"/>
  <c r="H126" i="43"/>
  <c r="I126" i="43"/>
  <c r="R132" i="43"/>
  <c r="S128" i="43"/>
  <c r="S132" i="43" s="1"/>
  <c r="T128" i="43"/>
  <c r="T132" i="43" s="1"/>
  <c r="G132" i="43"/>
  <c r="H132" i="43"/>
  <c r="I132" i="43"/>
  <c r="J132" i="43"/>
  <c r="K132" i="43"/>
  <c r="L132" i="43"/>
  <c r="M132" i="43"/>
  <c r="N132" i="43"/>
  <c r="O132" i="43"/>
  <c r="P132" i="43"/>
  <c r="Q132" i="43"/>
  <c r="G134" i="43"/>
  <c r="H134" i="43"/>
  <c r="I134" i="43"/>
  <c r="J134" i="43"/>
  <c r="K134" i="43"/>
  <c r="L134" i="43"/>
  <c r="M134" i="43"/>
  <c r="N134" i="43"/>
  <c r="O134" i="43"/>
  <c r="O142" i="43" s="1"/>
  <c r="P134" i="43"/>
  <c r="Q134" i="43"/>
  <c r="G141" i="43"/>
  <c r="I141" i="43"/>
  <c r="J141" i="43"/>
  <c r="K141" i="43"/>
  <c r="L141" i="43"/>
  <c r="M141" i="43"/>
  <c r="N141" i="43"/>
  <c r="P141" i="43"/>
  <c r="Q141" i="43"/>
  <c r="G156" i="43"/>
  <c r="G164" i="43" s="1"/>
  <c r="H156" i="43"/>
  <c r="H164" i="43" s="1"/>
  <c r="I156" i="43"/>
  <c r="I164" i="43" s="1"/>
  <c r="J156" i="43"/>
  <c r="J164" i="43" s="1"/>
  <c r="K156" i="43"/>
  <c r="K164" i="43" s="1"/>
  <c r="L156" i="43"/>
  <c r="L164" i="43" s="1"/>
  <c r="M156" i="43"/>
  <c r="M164" i="43" s="1"/>
  <c r="N156" i="43"/>
  <c r="N164" i="43" s="1"/>
  <c r="O156" i="43"/>
  <c r="O164" i="43" s="1"/>
  <c r="P156" i="43"/>
  <c r="P164" i="43" s="1"/>
  <c r="Q156" i="43"/>
  <c r="Q164" i="43" s="1"/>
  <c r="S158" i="43"/>
  <c r="T158" i="43" s="1"/>
  <c r="U158" i="43" s="1"/>
  <c r="V158" i="43" s="1"/>
  <c r="W158" i="43" s="1"/>
  <c r="X158" i="43" s="1"/>
  <c r="Y158" i="43" s="1"/>
  <c r="Z158" i="43" s="1"/>
  <c r="AA158" i="43" s="1"/>
  <c r="AB158" i="43" s="1"/>
  <c r="AC158" i="43" s="1"/>
  <c r="S159" i="43"/>
  <c r="T159" i="43" s="1"/>
  <c r="U159" i="43" s="1"/>
  <c r="V159" i="43" s="1"/>
  <c r="W159" i="43" s="1"/>
  <c r="X159" i="43" s="1"/>
  <c r="Y159" i="43" s="1"/>
  <c r="Z159" i="43" s="1"/>
  <c r="AA159" i="43" s="1"/>
  <c r="AB159" i="43" s="1"/>
  <c r="AC159" i="43" s="1"/>
  <c r="S163" i="43"/>
  <c r="T163" i="43" s="1"/>
  <c r="U163" i="43" s="1"/>
  <c r="V163" i="43" s="1"/>
  <c r="W163" i="43" s="1"/>
  <c r="X163" i="43" s="1"/>
  <c r="Y163" i="43" s="1"/>
  <c r="Z163" i="43" s="1"/>
  <c r="AA163" i="43" s="1"/>
  <c r="AB163" i="43" s="1"/>
  <c r="AC163" i="43" s="1"/>
  <c r="S168" i="43"/>
  <c r="T168" i="43" s="1"/>
  <c r="U168" i="43" s="1"/>
  <c r="V168" i="43" s="1"/>
  <c r="W168" i="43" s="1"/>
  <c r="X168" i="43" s="1"/>
  <c r="Y168" i="43" s="1"/>
  <c r="Z168" i="43" s="1"/>
  <c r="AA168" i="43" s="1"/>
  <c r="AB168" i="43" s="1"/>
  <c r="AC168" i="43" s="1"/>
  <c r="S169" i="43"/>
  <c r="T169" i="43" s="1"/>
  <c r="U169" i="43" s="1"/>
  <c r="V169" i="43" s="1"/>
  <c r="W169" i="43" s="1"/>
  <c r="X169" i="43" s="1"/>
  <c r="Y169" i="43" s="1"/>
  <c r="Z169" i="43" s="1"/>
  <c r="AA169" i="43" s="1"/>
  <c r="AB169" i="43" s="1"/>
  <c r="AC169" i="43" s="1"/>
  <c r="S170" i="43"/>
  <c r="T170" i="43" s="1"/>
  <c r="U170" i="43" s="1"/>
  <c r="V170" i="43" s="1"/>
  <c r="W170" i="43" s="1"/>
  <c r="X170" i="43" s="1"/>
  <c r="Y170" i="43" s="1"/>
  <c r="Z170" i="43" s="1"/>
  <c r="AA170" i="43" s="1"/>
  <c r="AB170" i="43" s="1"/>
  <c r="AC170" i="43" s="1"/>
  <c r="G172" i="43"/>
  <c r="G179" i="43" s="1"/>
  <c r="G184" i="43" s="1"/>
  <c r="H172" i="43"/>
  <c r="I172" i="43"/>
  <c r="J172" i="43"/>
  <c r="K172" i="43"/>
  <c r="L172" i="43"/>
  <c r="M172" i="43"/>
  <c r="N172" i="43"/>
  <c r="O172" i="43"/>
  <c r="O179" i="43" s="1"/>
  <c r="P172" i="43"/>
  <c r="P179" i="43" s="1"/>
  <c r="Q172" i="43"/>
  <c r="Q179" i="43" s="1"/>
  <c r="R174" i="43"/>
  <c r="S174" i="43" s="1"/>
  <c r="T174" i="43" s="1"/>
  <c r="U174" i="43" s="1"/>
  <c r="V174" i="43" s="1"/>
  <c r="W174" i="43" s="1"/>
  <c r="X174" i="43" s="1"/>
  <c r="Y174" i="43" s="1"/>
  <c r="Z174" i="43" s="1"/>
  <c r="AA174" i="43" s="1"/>
  <c r="AB174" i="43" s="1"/>
  <c r="AC174" i="43" s="1"/>
  <c r="S177" i="43"/>
  <c r="T177" i="43" s="1"/>
  <c r="U177" i="43" s="1"/>
  <c r="V177" i="43" s="1"/>
  <c r="W177" i="43" s="1"/>
  <c r="X177" i="43" s="1"/>
  <c r="Y177" i="43" s="1"/>
  <c r="Z177" i="43" s="1"/>
  <c r="AA177" i="43" s="1"/>
  <c r="AB177" i="43" s="1"/>
  <c r="AC177" i="43" s="1"/>
  <c r="H178" i="43"/>
  <c r="I178" i="43"/>
  <c r="J178" i="43"/>
  <c r="K178" i="43"/>
  <c r="L178" i="43"/>
  <c r="M178" i="43"/>
  <c r="N178" i="43"/>
  <c r="S178" i="43"/>
  <c r="T178" i="43" s="1"/>
  <c r="U178" i="43" s="1"/>
  <c r="V178" i="43" s="1"/>
  <c r="W178" i="43" s="1"/>
  <c r="X178" i="43" s="1"/>
  <c r="Y178" i="43" s="1"/>
  <c r="Z178" i="43" s="1"/>
  <c r="AA178" i="43" s="1"/>
  <c r="AB178" i="43" s="1"/>
  <c r="AC178" i="43" s="1"/>
  <c r="S180" i="43"/>
  <c r="T180" i="43" s="1"/>
  <c r="U180" i="43" s="1"/>
  <c r="V180" i="43" s="1"/>
  <c r="W180" i="43" s="1"/>
  <c r="X180" i="43" s="1"/>
  <c r="Y180" i="43" s="1"/>
  <c r="Z180" i="43" s="1"/>
  <c r="AA180" i="43" s="1"/>
  <c r="AB180" i="43" s="1"/>
  <c r="AC180" i="43" s="1"/>
  <c r="H182" i="43"/>
  <c r="I182" i="43"/>
  <c r="J182" i="43"/>
  <c r="J294" i="43" s="1"/>
  <c r="K182" i="43"/>
  <c r="K288" i="43" s="1"/>
  <c r="K289" i="43" s="1"/>
  <c r="L182" i="43"/>
  <c r="M182" i="43"/>
  <c r="M288" i="43" s="1"/>
  <c r="N182" i="43"/>
  <c r="N294" i="43" s="1"/>
  <c r="O182" i="43"/>
  <c r="O294" i="43" s="1"/>
  <c r="P182" i="43"/>
  <c r="Q182" i="43"/>
  <c r="Q288" i="43" s="1"/>
  <c r="Q289" i="43" s="1"/>
  <c r="H188" i="43"/>
  <c r="I188" i="43"/>
  <c r="J188" i="43"/>
  <c r="K188" i="43"/>
  <c r="L188" i="43"/>
  <c r="M188" i="43"/>
  <c r="N188" i="43"/>
  <c r="O188" i="43"/>
  <c r="P188" i="43"/>
  <c r="Q188" i="43"/>
  <c r="R190" i="43" s="1"/>
  <c r="G203" i="43"/>
  <c r="H203" i="43"/>
  <c r="I203" i="43"/>
  <c r="J203" i="43"/>
  <c r="K203" i="43"/>
  <c r="L203" i="43"/>
  <c r="M203" i="43"/>
  <c r="N203" i="43"/>
  <c r="O203" i="43"/>
  <c r="P203" i="43"/>
  <c r="Q203" i="43"/>
  <c r="G204" i="43"/>
  <c r="H204" i="43"/>
  <c r="I204" i="43"/>
  <c r="J204" i="43"/>
  <c r="K204" i="43"/>
  <c r="L204" i="43"/>
  <c r="M204" i="43"/>
  <c r="N204" i="43"/>
  <c r="O204" i="43"/>
  <c r="P204" i="43"/>
  <c r="Q204" i="43"/>
  <c r="H209" i="43"/>
  <c r="I209" i="43"/>
  <c r="J209" i="43"/>
  <c r="K209" i="43"/>
  <c r="L209" i="43"/>
  <c r="N209" i="43"/>
  <c r="O209" i="43"/>
  <c r="P209" i="43"/>
  <c r="Q209" i="43"/>
  <c r="G214" i="43"/>
  <c r="G216" i="43" s="1"/>
  <c r="H214" i="43"/>
  <c r="H216" i="43" s="1"/>
  <c r="I214" i="43"/>
  <c r="I216" i="43" s="1"/>
  <c r="S231" i="43"/>
  <c r="R232" i="43"/>
  <c r="R233" i="43"/>
  <c r="S233" i="43" s="1"/>
  <c r="T233" i="43" s="1"/>
  <c r="U233" i="43" s="1"/>
  <c r="V233" i="43" s="1"/>
  <c r="R234" i="43"/>
  <c r="S234" i="43" s="1"/>
  <c r="T234" i="43" s="1"/>
  <c r="U234" i="43" s="1"/>
  <c r="V234" i="43" s="1"/>
  <c r="W234" i="43" s="1"/>
  <c r="X234" i="43" s="1"/>
  <c r="G236" i="43"/>
  <c r="G238" i="43" s="1"/>
  <c r="H236" i="43"/>
  <c r="H238" i="43" s="1"/>
  <c r="I236" i="43"/>
  <c r="J236" i="43"/>
  <c r="J238" i="43" s="1"/>
  <c r="K236" i="43"/>
  <c r="K238" i="43" s="1"/>
  <c r="L236" i="43"/>
  <c r="L238" i="43" s="1"/>
  <c r="M236" i="43"/>
  <c r="M238" i="43" s="1"/>
  <c r="N236" i="43"/>
  <c r="N238" i="43" s="1"/>
  <c r="N221" i="43" s="1"/>
  <c r="O236" i="43"/>
  <c r="O238" i="43" s="1"/>
  <c r="P236" i="43"/>
  <c r="P238" i="43" s="1"/>
  <c r="Q236" i="43"/>
  <c r="Q238" i="43" s="1"/>
  <c r="G244" i="43"/>
  <c r="H244" i="43"/>
  <c r="I244" i="43"/>
  <c r="J244" i="43"/>
  <c r="K244" i="43"/>
  <c r="L244" i="43"/>
  <c r="M244" i="43"/>
  <c r="N244" i="43"/>
  <c r="O244" i="43"/>
  <c r="P244" i="43"/>
  <c r="Q244" i="43"/>
  <c r="G255" i="43"/>
  <c r="G257" i="43" s="1"/>
  <c r="H255" i="43"/>
  <c r="H257" i="43" s="1"/>
  <c r="I255" i="43"/>
  <c r="I257" i="43" s="1"/>
  <c r="J255" i="43"/>
  <c r="J257" i="43" s="1"/>
  <c r="K255" i="43"/>
  <c r="K257" i="43" s="1"/>
  <c r="L255" i="43"/>
  <c r="L257" i="43" s="1"/>
  <c r="M255" i="43"/>
  <c r="M257" i="43" s="1"/>
  <c r="N255" i="43"/>
  <c r="N257" i="43" s="1"/>
  <c r="O255" i="43"/>
  <c r="O257" i="43" s="1"/>
  <c r="P255" i="43"/>
  <c r="P257" i="43" s="1"/>
  <c r="Q255" i="43"/>
  <c r="Q257" i="43" s="1"/>
  <c r="G260" i="43"/>
  <c r="H260" i="43"/>
  <c r="I260" i="43"/>
  <c r="J260" i="43"/>
  <c r="K260" i="43"/>
  <c r="L260" i="43"/>
  <c r="L268" i="43" s="1"/>
  <c r="M260" i="43"/>
  <c r="N260" i="43"/>
  <c r="O260" i="43"/>
  <c r="P260" i="43"/>
  <c r="Q260" i="43"/>
  <c r="G261" i="43"/>
  <c r="H261" i="43"/>
  <c r="I261" i="43"/>
  <c r="J261" i="43"/>
  <c r="K261" i="43"/>
  <c r="L261" i="43"/>
  <c r="M261" i="43"/>
  <c r="M267" i="43" s="1"/>
  <c r="N261" i="43"/>
  <c r="O261" i="43"/>
  <c r="P261" i="43"/>
  <c r="Q261" i="43"/>
  <c r="G263" i="43"/>
  <c r="H259" i="43" s="1"/>
  <c r="H263" i="43"/>
  <c r="I259" i="43" s="1"/>
  <c r="I263" i="43"/>
  <c r="J259" i="43" s="1"/>
  <c r="J263" i="43"/>
  <c r="K263" i="43"/>
  <c r="L259" i="43" s="1"/>
  <c r="L263" i="43"/>
  <c r="M259" i="43" s="1"/>
  <c r="M263" i="43"/>
  <c r="N259" i="43" s="1"/>
  <c r="N263" i="43"/>
  <c r="O263" i="43"/>
  <c r="O276" i="43" s="1"/>
  <c r="P263" i="43"/>
  <c r="Q263" i="43"/>
  <c r="R259" i="43" s="1"/>
  <c r="R265" i="43" s="1"/>
  <c r="P274" i="43"/>
  <c r="Q274" i="43"/>
  <c r="T277" i="43"/>
  <c r="U277" i="43" s="1"/>
  <c r="V277" i="43" s="1"/>
  <c r="W277" i="43" s="1"/>
  <c r="X277" i="43" s="1"/>
  <c r="Y277" i="43" s="1"/>
  <c r="Z277" i="43" s="1"/>
  <c r="AA277" i="43" s="1"/>
  <c r="AB277" i="43" s="1"/>
  <c r="AC277" i="43" s="1"/>
  <c r="O279" i="43"/>
  <c r="N279" i="43" s="1"/>
  <c r="N278" i="43" s="1"/>
  <c r="S279" i="43"/>
  <c r="T279" i="43" s="1"/>
  <c r="U279" i="43" s="1"/>
  <c r="V279" i="43" s="1"/>
  <c r="W279" i="43" s="1"/>
  <c r="X279" i="43" s="1"/>
  <c r="Y279" i="43" s="1"/>
  <c r="Z279" i="43" s="1"/>
  <c r="AA279" i="43" s="1"/>
  <c r="AB279" i="43" s="1"/>
  <c r="AC279" i="43" s="1"/>
  <c r="C3" i="22"/>
  <c r="C13" i="22"/>
  <c r="F237" i="43"/>
  <c r="K16" i="22"/>
  <c r="K18" i="22" s="1"/>
  <c r="L70" i="22" s="1"/>
  <c r="D35" i="22"/>
  <c r="E35" i="22" s="1"/>
  <c r="F35" i="22" s="1"/>
  <c r="G35" i="22" s="1"/>
  <c r="H35" i="22" s="1"/>
  <c r="I35" i="22" s="1"/>
  <c r="J35" i="22" s="1"/>
  <c r="K35" i="22" s="1"/>
  <c r="L35" i="22" s="1"/>
  <c r="M35" i="22" s="1"/>
  <c r="C36" i="22"/>
  <c r="D36" i="22" s="1"/>
  <c r="C22" i="22"/>
  <c r="I294" i="43" l="1"/>
  <c r="I295" i="43"/>
  <c r="M268" i="43"/>
  <c r="Q268" i="43"/>
  <c r="I268" i="43"/>
  <c r="R236" i="43"/>
  <c r="R238" i="43" s="1"/>
  <c r="R239" i="43" s="1"/>
  <c r="AG132" i="43"/>
  <c r="AF132" i="43"/>
  <c r="Q276" i="43"/>
  <c r="O145" i="43"/>
  <c r="P276" i="43"/>
  <c r="J301" i="43"/>
  <c r="Q267" i="43"/>
  <c r="I267" i="43"/>
  <c r="I29" i="43"/>
  <c r="Q301" i="43"/>
  <c r="P301" i="43"/>
  <c r="O301" i="43"/>
  <c r="N301" i="43"/>
  <c r="M301" i="43"/>
  <c r="L301" i="43"/>
  <c r="H142" i="43"/>
  <c r="H145" i="43" s="1"/>
  <c r="K301" i="43"/>
  <c r="M295" i="43"/>
  <c r="J268" i="43"/>
  <c r="P268" i="43"/>
  <c r="H268" i="43"/>
  <c r="N268" i="43"/>
  <c r="L142" i="43"/>
  <c r="L145" i="43" s="1"/>
  <c r="Q126" i="43"/>
  <c r="J30" i="43"/>
  <c r="Q228" i="43"/>
  <c r="J80" i="43"/>
  <c r="J300" i="43" s="1"/>
  <c r="P228" i="43"/>
  <c r="K179" i="43"/>
  <c r="K184" i="43" s="1"/>
  <c r="K185" i="43" s="1"/>
  <c r="O228" i="43"/>
  <c r="M42" i="43"/>
  <c r="L62" i="43"/>
  <c r="L45" i="43"/>
  <c r="L55" i="43" s="1"/>
  <c r="J288" i="43"/>
  <c r="J289" i="43" s="1"/>
  <c r="S111" i="43"/>
  <c r="O111" i="43"/>
  <c r="K29" i="43"/>
  <c r="G29" i="43"/>
  <c r="N18" i="43"/>
  <c r="J31" i="43"/>
  <c r="N288" i="43"/>
  <c r="N290" i="43" s="1"/>
  <c r="N267" i="43"/>
  <c r="J267" i="43"/>
  <c r="J29" i="43"/>
  <c r="Q30" i="43"/>
  <c r="M31" i="43"/>
  <c r="I80" i="43"/>
  <c r="O80" i="43"/>
  <c r="O300" i="43" s="1"/>
  <c r="N283" i="43"/>
  <c r="N282" i="43"/>
  <c r="M294" i="43"/>
  <c r="O240" i="43"/>
  <c r="O242" i="43" s="1"/>
  <c r="K142" i="43"/>
  <c r="K145" i="43" s="1"/>
  <c r="M111" i="43"/>
  <c r="N31" i="43"/>
  <c r="N12" i="43"/>
  <c r="N14" i="43" s="1"/>
  <c r="P29" i="43"/>
  <c r="L30" i="43"/>
  <c r="H29" i="43"/>
  <c r="P205" i="43"/>
  <c r="P206" i="43" s="1"/>
  <c r="G185" i="43"/>
  <c r="N80" i="43"/>
  <c r="N300" i="43" s="1"/>
  <c r="N29" i="43"/>
  <c r="N30" i="43"/>
  <c r="N8" i="43"/>
  <c r="N81" i="43" s="1"/>
  <c r="N193" i="43" s="1"/>
  <c r="L295" i="43"/>
  <c r="P294" i="43"/>
  <c r="L288" i="43"/>
  <c r="M190" i="43"/>
  <c r="Q80" i="43"/>
  <c r="Q300" i="43" s="1"/>
  <c r="P288" i="43"/>
  <c r="P295" i="43"/>
  <c r="L294" i="43"/>
  <c r="L265" i="43"/>
  <c r="I31" i="43"/>
  <c r="I30" i="43"/>
  <c r="O30" i="43"/>
  <c r="Q29" i="43"/>
  <c r="I32" i="43"/>
  <c r="I8" i="43"/>
  <c r="I81" i="43" s="1"/>
  <c r="I193" i="43" s="1"/>
  <c r="L190" i="43"/>
  <c r="Q205" i="43"/>
  <c r="Q206" i="43" s="1"/>
  <c r="M205" i="43"/>
  <c r="M206" i="43" s="1"/>
  <c r="K190" i="43"/>
  <c r="P184" i="43"/>
  <c r="P185" i="43" s="1"/>
  <c r="H179" i="43"/>
  <c r="H184" i="43" s="1"/>
  <c r="H185" i="43" s="1"/>
  <c r="Q31" i="43"/>
  <c r="O18" i="43"/>
  <c r="P264" i="43"/>
  <c r="P267" i="43"/>
  <c r="L267" i="43"/>
  <c r="H267" i="43"/>
  <c r="Q184" i="43"/>
  <c r="Q185" i="43" s="1"/>
  <c r="G142" i="43"/>
  <c r="P80" i="43"/>
  <c r="P300" i="43" s="1"/>
  <c r="H80" i="43"/>
  <c r="P31" i="43"/>
  <c r="H30" i="43"/>
  <c r="K295" i="43"/>
  <c r="K294" i="43"/>
  <c r="O288" i="43"/>
  <c r="P32" i="43"/>
  <c r="H31" i="43"/>
  <c r="O295" i="43"/>
  <c r="Q264" i="43"/>
  <c r="K205" i="43"/>
  <c r="K206" i="43" s="1"/>
  <c r="J205" i="43"/>
  <c r="J206" i="43" s="1"/>
  <c r="L179" i="43"/>
  <c r="L184" i="43" s="1"/>
  <c r="L185" i="43" s="1"/>
  <c r="M142" i="43"/>
  <c r="M145" i="43" s="1"/>
  <c r="H32" i="43"/>
  <c r="L31" i="43"/>
  <c r="P8" i="43"/>
  <c r="P81" i="43" s="1"/>
  <c r="N190" i="43"/>
  <c r="Q18" i="43"/>
  <c r="N295" i="43"/>
  <c r="J295" i="43"/>
  <c r="J265" i="43"/>
  <c r="N85" i="43"/>
  <c r="K80" i="43"/>
  <c r="K300" i="43" s="1"/>
  <c r="G80" i="43"/>
  <c r="N32" i="43"/>
  <c r="K31" i="43"/>
  <c r="G31" i="43"/>
  <c r="O29" i="43"/>
  <c r="Q11" i="43"/>
  <c r="O268" i="43"/>
  <c r="K268" i="43"/>
  <c r="G268" i="43"/>
  <c r="I205" i="43"/>
  <c r="I206" i="43" s="1"/>
  <c r="L205" i="43"/>
  <c r="L206" i="43" s="1"/>
  <c r="H205" i="43"/>
  <c r="H206" i="43" s="1"/>
  <c r="O184" i="43"/>
  <c r="O185" i="43" s="1"/>
  <c r="I142" i="43"/>
  <c r="I145" i="43" s="1"/>
  <c r="O31" i="43"/>
  <c r="K30" i="43"/>
  <c r="G30" i="43"/>
  <c r="I18" i="43"/>
  <c r="O8" i="43"/>
  <c r="O81" i="43" s="1"/>
  <c r="K18" i="43"/>
  <c r="G8" i="43"/>
  <c r="G81" i="43" s="1"/>
  <c r="O264" i="43"/>
  <c r="O267" i="43"/>
  <c r="K267" i="43"/>
  <c r="G265" i="43"/>
  <c r="G267" i="43"/>
  <c r="O205" i="43"/>
  <c r="O206" i="43" s="1"/>
  <c r="M179" i="43"/>
  <c r="M184" i="43" s="1"/>
  <c r="M185" i="43" s="1"/>
  <c r="N179" i="43"/>
  <c r="N184" i="43" s="1"/>
  <c r="N185" i="43" s="1"/>
  <c r="Q142" i="43"/>
  <c r="V111" i="43"/>
  <c r="Q32" i="43"/>
  <c r="G32" i="43"/>
  <c r="O12" i="43"/>
  <c r="O14" i="43" s="1"/>
  <c r="G12" i="43"/>
  <c r="G14" i="43" s="1"/>
  <c r="L221" i="43"/>
  <c r="L222" i="43" s="1"/>
  <c r="L239" i="43"/>
  <c r="L240" i="43"/>
  <c r="L242" i="43" s="1"/>
  <c r="K239" i="43"/>
  <c r="K290" i="43"/>
  <c r="G205" i="43"/>
  <c r="G206" i="43" s="1"/>
  <c r="Q294" i="43"/>
  <c r="M265" i="43"/>
  <c r="N240" i="43"/>
  <c r="N242" i="43" s="1"/>
  <c r="Q190" i="43"/>
  <c r="J179" i="43"/>
  <c r="J184" i="43" s="1"/>
  <c r="J185" i="43" s="1"/>
  <c r="P142" i="43"/>
  <c r="P145" i="43" s="1"/>
  <c r="M32" i="43"/>
  <c r="G18" i="43"/>
  <c r="N265" i="43"/>
  <c r="Q295" i="43"/>
  <c r="I179" i="43"/>
  <c r="I184" i="43" s="1"/>
  <c r="I185" i="43" s="1"/>
  <c r="K111" i="43"/>
  <c r="J32" i="43"/>
  <c r="H12" i="43"/>
  <c r="N262" i="43"/>
  <c r="M264" i="43"/>
  <c r="I265" i="43"/>
  <c r="Q8" i="43"/>
  <c r="L264" i="43"/>
  <c r="N205" i="43"/>
  <c r="N206" i="43" s="1"/>
  <c r="N142" i="43"/>
  <c r="N145" i="43" s="1"/>
  <c r="P111" i="43"/>
  <c r="I264" i="43"/>
  <c r="H265" i="43"/>
  <c r="J190" i="43"/>
  <c r="M29" i="43"/>
  <c r="M8" i="43"/>
  <c r="M81" i="43" s="1"/>
  <c r="M193" i="43" s="1"/>
  <c r="Q290" i="43"/>
  <c r="H264" i="43"/>
  <c r="J142" i="43"/>
  <c r="J145" i="43" s="1"/>
  <c r="L111" i="43"/>
  <c r="K259" i="43"/>
  <c r="K265" i="43" s="1"/>
  <c r="M80" i="43"/>
  <c r="M300" i="43" s="1"/>
  <c r="M30" i="43"/>
  <c r="P18" i="43"/>
  <c r="M18" i="43"/>
  <c r="M262" i="43"/>
  <c r="M290" i="43"/>
  <c r="M289" i="43"/>
  <c r="H262" i="43"/>
  <c r="E36" i="22"/>
  <c r="N264" i="43"/>
  <c r="L262" i="43"/>
  <c r="G240" i="43"/>
  <c r="H240" i="43"/>
  <c r="H242" i="43" s="1"/>
  <c r="H190" i="43"/>
  <c r="I190" i="43"/>
  <c r="R270" i="43"/>
  <c r="J262" i="43"/>
  <c r="Q259" i="43"/>
  <c r="Q265" i="43" s="1"/>
  <c r="N222" i="43"/>
  <c r="Q270" i="43"/>
  <c r="K264" i="43"/>
  <c r="I262" i="43"/>
  <c r="P259" i="43"/>
  <c r="P265" i="43" s="1"/>
  <c r="Q240" i="43"/>
  <c r="Q242" i="43" s="1"/>
  <c r="P221" i="43"/>
  <c r="P239" i="43"/>
  <c r="J264" i="43"/>
  <c r="O259" i="43"/>
  <c r="O265" i="43" s="1"/>
  <c r="G239" i="43"/>
  <c r="G262" i="43"/>
  <c r="P190" i="43"/>
  <c r="Q221" i="43"/>
  <c r="Q239" i="43"/>
  <c r="M240" i="43"/>
  <c r="M242" i="43" s="1"/>
  <c r="M221" i="43"/>
  <c r="M239" i="43"/>
  <c r="G264" i="43"/>
  <c r="P240" i="43"/>
  <c r="P242" i="43" s="1"/>
  <c r="G221" i="43"/>
  <c r="S232" i="43"/>
  <c r="I238" i="43"/>
  <c r="K240" i="43"/>
  <c r="K242" i="43" s="1"/>
  <c r="J221" i="43"/>
  <c r="J239" i="43"/>
  <c r="H221" i="43"/>
  <c r="H239" i="43"/>
  <c r="T231" i="43"/>
  <c r="O190" i="43"/>
  <c r="T111" i="43"/>
  <c r="U111" i="43"/>
  <c r="Q111" i="43"/>
  <c r="R111" i="43"/>
  <c r="P12" i="43"/>
  <c r="O239" i="43"/>
  <c r="O221" i="43"/>
  <c r="N239" i="43"/>
  <c r="I2" i="43"/>
  <c r="J3" i="43"/>
  <c r="S166" i="43"/>
  <c r="K221" i="43"/>
  <c r="L80" i="43"/>
  <c r="L300" i="43" s="1"/>
  <c r="I11" i="43"/>
  <c r="H8" i="43"/>
  <c r="H81" i="43" s="1"/>
  <c r="H2" i="43"/>
  <c r="O32" i="43"/>
  <c r="L29" i="43"/>
  <c r="L18" i="43"/>
  <c r="M12" i="43"/>
  <c r="N111" i="43"/>
  <c r="L12" i="43"/>
  <c r="K8" i="43"/>
  <c r="K81" i="43" s="1"/>
  <c r="K193" i="43" s="1"/>
  <c r="K12" i="43"/>
  <c r="L32" i="43"/>
  <c r="H18" i="43"/>
  <c r="J12" i="43"/>
  <c r="J18" i="43"/>
  <c r="K32" i="43"/>
  <c r="L8" i="43"/>
  <c r="L81" i="43" s="1"/>
  <c r="L193" i="43" s="1"/>
  <c r="J8" i="43"/>
  <c r="J81" i="43" s="1"/>
  <c r="J193" i="43" s="1"/>
  <c r="N19" i="43" l="1"/>
  <c r="Q278" i="43"/>
  <c r="Q271" i="43" s="1"/>
  <c r="Q283" i="43" s="1"/>
  <c r="R278" i="43"/>
  <c r="R282" i="43" s="1"/>
  <c r="R240" i="43"/>
  <c r="O19" i="43"/>
  <c r="O189" i="43"/>
  <c r="N189" i="43"/>
  <c r="N192" i="43"/>
  <c r="N194" i="43"/>
  <c r="L194" i="43"/>
  <c r="L192" i="43"/>
  <c r="O82" i="43"/>
  <c r="O87" i="43" s="1"/>
  <c r="O193" i="43"/>
  <c r="K194" i="43"/>
  <c r="K192" i="43"/>
  <c r="Q275" i="43"/>
  <c r="Q192" i="43"/>
  <c r="Q194" i="43"/>
  <c r="P82" i="43"/>
  <c r="P306" i="43" s="1"/>
  <c r="P193" i="43"/>
  <c r="H194" i="43"/>
  <c r="H192" i="43"/>
  <c r="M194" i="43"/>
  <c r="M192" i="43"/>
  <c r="P275" i="43"/>
  <c r="P192" i="43"/>
  <c r="P194" i="43"/>
  <c r="O192" i="43"/>
  <c r="O194" i="43"/>
  <c r="H82" i="43"/>
  <c r="H306" i="43" s="1"/>
  <c r="H193" i="43"/>
  <c r="I192" i="43"/>
  <c r="I194" i="43"/>
  <c r="J189" i="43"/>
  <c r="J194" i="43"/>
  <c r="J192" i="43"/>
  <c r="N289" i="43"/>
  <c r="J82" i="43"/>
  <c r="J87" i="43" s="1"/>
  <c r="P189" i="43"/>
  <c r="Q189" i="43"/>
  <c r="O241" i="43"/>
  <c r="O243" i="43" s="1"/>
  <c r="G19" i="43"/>
  <c r="J290" i="43"/>
  <c r="M44" i="43"/>
  <c r="M53" i="43"/>
  <c r="M56" i="43" s="1"/>
  <c r="H19" i="43"/>
  <c r="G145" i="43"/>
  <c r="H14" i="43"/>
  <c r="H20" i="43" s="1"/>
  <c r="I189" i="43"/>
  <c r="I82" i="43"/>
  <c r="I306" i="43" s="1"/>
  <c r="N82" i="43"/>
  <c r="N306" i="43" s="1"/>
  <c r="N281" i="43"/>
  <c r="Q282" i="43"/>
  <c r="G82" i="43"/>
  <c r="G87" i="43" s="1"/>
  <c r="L289" i="43"/>
  <c r="L290" i="43"/>
  <c r="K82" i="43"/>
  <c r="K87" i="43" s="1"/>
  <c r="H189" i="43"/>
  <c r="P290" i="43"/>
  <c r="P289" i="43"/>
  <c r="P241" i="43"/>
  <c r="P243" i="43" s="1"/>
  <c r="O290" i="43"/>
  <c r="O289" i="43"/>
  <c r="Q85" i="43"/>
  <c r="Q12" i="43"/>
  <c r="Q14" i="43" s="1"/>
  <c r="Q145" i="43"/>
  <c r="K189" i="43"/>
  <c r="R88" i="43"/>
  <c r="R117" i="43" s="1"/>
  <c r="Q81" i="43"/>
  <c r="Q193" i="43" s="1"/>
  <c r="Q262" i="43"/>
  <c r="M82" i="43"/>
  <c r="K262" i="43"/>
  <c r="M189" i="43"/>
  <c r="K19" i="43"/>
  <c r="K14" i="43"/>
  <c r="K222" i="43"/>
  <c r="O16" i="43"/>
  <c r="O21" i="43" s="1"/>
  <c r="O20" i="43"/>
  <c r="S141" i="43"/>
  <c r="F36" i="22"/>
  <c r="N20" i="43"/>
  <c r="N16" i="43"/>
  <c r="N21" i="43" s="1"/>
  <c r="Q222" i="43"/>
  <c r="M14" i="43"/>
  <c r="M19" i="43"/>
  <c r="L82" i="43"/>
  <c r="L189" i="43"/>
  <c r="I221" i="43"/>
  <c r="I239" i="43"/>
  <c r="J240" i="43"/>
  <c r="J242" i="43" s="1"/>
  <c r="I240" i="43"/>
  <c r="I242" i="43" s="1"/>
  <c r="P262" i="43"/>
  <c r="L14" i="43"/>
  <c r="L19" i="43"/>
  <c r="U231" i="43"/>
  <c r="G16" i="43"/>
  <c r="G21" i="43" s="1"/>
  <c r="G20" i="43"/>
  <c r="P222" i="43"/>
  <c r="J19" i="43"/>
  <c r="J14" i="43"/>
  <c r="H222" i="43"/>
  <c r="G222" i="43"/>
  <c r="Q241" i="43"/>
  <c r="Q243" i="43" s="1"/>
  <c r="O222" i="43"/>
  <c r="T166" i="43"/>
  <c r="J222" i="43"/>
  <c r="I12" i="43"/>
  <c r="I85" i="43"/>
  <c r="K3" i="43"/>
  <c r="J2" i="43"/>
  <c r="P14" i="43"/>
  <c r="P19" i="43"/>
  <c r="M222" i="43"/>
  <c r="O262" i="43"/>
  <c r="R271" i="43" l="1"/>
  <c r="R277" i="43" s="1"/>
  <c r="Q277" i="43"/>
  <c r="P87" i="43"/>
  <c r="P307" i="43" s="1"/>
  <c r="O306" i="43"/>
  <c r="H87" i="43"/>
  <c r="H223" i="43" s="1"/>
  <c r="H224" i="43" s="1"/>
  <c r="J306" i="43"/>
  <c r="I87" i="43"/>
  <c r="I223" i="43" s="1"/>
  <c r="I224" i="43" s="1"/>
  <c r="H16" i="43"/>
  <c r="H21" i="43" s="1"/>
  <c r="Q19" i="43"/>
  <c r="G306" i="43"/>
  <c r="N42" i="43"/>
  <c r="M62" i="43"/>
  <c r="M45" i="43"/>
  <c r="M55" i="43" s="1"/>
  <c r="N87" i="43"/>
  <c r="N307" i="43" s="1"/>
  <c r="Q281" i="43"/>
  <c r="K306" i="43"/>
  <c r="N241" i="43"/>
  <c r="N243" i="43" s="1"/>
  <c r="Q82" i="43"/>
  <c r="Q87" i="43" s="1"/>
  <c r="O93" i="43"/>
  <c r="O307" i="43"/>
  <c r="O223" i="43"/>
  <c r="O224" i="43" s="1"/>
  <c r="G307" i="43"/>
  <c r="G93" i="43"/>
  <c r="G223" i="43"/>
  <c r="G224" i="43" s="1"/>
  <c r="M87" i="43"/>
  <c r="M306" i="43"/>
  <c r="I222" i="43"/>
  <c r="M241" i="43"/>
  <c r="M243" i="43" s="1"/>
  <c r="T141" i="43"/>
  <c r="P20" i="43"/>
  <c r="P16" i="43"/>
  <c r="V231" i="43"/>
  <c r="Q273" i="43"/>
  <c r="U166" i="43"/>
  <c r="Q20" i="43"/>
  <c r="Q16" i="43"/>
  <c r="J16" i="43"/>
  <c r="J21" i="43" s="1"/>
  <c r="J20" i="43"/>
  <c r="K93" i="43"/>
  <c r="K223" i="43"/>
  <c r="K224" i="43" s="1"/>
  <c r="K307" i="43"/>
  <c r="L3" i="43"/>
  <c r="K2" i="43"/>
  <c r="L16" i="43"/>
  <c r="L21" i="43" s="1"/>
  <c r="L20" i="43"/>
  <c r="K16" i="43"/>
  <c r="K21" i="43" s="1"/>
  <c r="K20" i="43"/>
  <c r="I19" i="43"/>
  <c r="I14" i="43"/>
  <c r="J93" i="43"/>
  <c r="J223" i="43"/>
  <c r="J224" i="43" s="1"/>
  <c r="J307" i="43"/>
  <c r="M16" i="43"/>
  <c r="M21" i="43" s="1"/>
  <c r="M20" i="43"/>
  <c r="L87" i="43"/>
  <c r="L306" i="43"/>
  <c r="G36" i="22"/>
  <c r="H93" i="43" l="1"/>
  <c r="H308" i="43" s="1"/>
  <c r="H307" i="43"/>
  <c r="I307" i="43"/>
  <c r="I93" i="43"/>
  <c r="I96" i="43" s="1"/>
  <c r="P223" i="43"/>
  <c r="P226" i="43" s="1"/>
  <c r="P93" i="43"/>
  <c r="P96" i="43" s="1"/>
  <c r="P101" i="43" s="1"/>
  <c r="R241" i="43"/>
  <c r="Q306" i="43"/>
  <c r="N44" i="43"/>
  <c r="N53" i="43"/>
  <c r="N56" i="43" s="1"/>
  <c r="O226" i="43"/>
  <c r="N223" i="43"/>
  <c r="N93" i="43"/>
  <c r="O225" i="43"/>
  <c r="O308" i="43"/>
  <c r="O96" i="43"/>
  <c r="M93" i="43"/>
  <c r="M223" i="43"/>
  <c r="M307" i="43"/>
  <c r="Q93" i="43"/>
  <c r="Q223" i="43"/>
  <c r="Q226" i="43" s="1"/>
  <c r="Q307" i="43"/>
  <c r="G308" i="43"/>
  <c r="G96" i="43"/>
  <c r="K225" i="43"/>
  <c r="G225" i="43"/>
  <c r="L93" i="43"/>
  <c r="L223" i="43"/>
  <c r="L307" i="43"/>
  <c r="I225" i="43"/>
  <c r="H36" i="22"/>
  <c r="J225" i="43"/>
  <c r="H225" i="43"/>
  <c r="U141" i="43"/>
  <c r="L241" i="43"/>
  <c r="L243" i="43" s="1"/>
  <c r="W231" i="43"/>
  <c r="P270" i="43"/>
  <c r="O275" i="43"/>
  <c r="K96" i="43"/>
  <c r="K308" i="43"/>
  <c r="I20" i="43"/>
  <c r="I16" i="43"/>
  <c r="I21" i="43" s="1"/>
  <c r="J96" i="43"/>
  <c r="J308" i="43"/>
  <c r="V166" i="43"/>
  <c r="P21" i="43"/>
  <c r="L2" i="43"/>
  <c r="M3" i="43"/>
  <c r="Q21" i="43"/>
  <c r="H96" i="43" l="1"/>
  <c r="H100" i="43" s="1"/>
  <c r="I308" i="43"/>
  <c r="P98" i="43"/>
  <c r="P308" i="43"/>
  <c r="P100" i="43"/>
  <c r="P224" i="43"/>
  <c r="P225" i="43"/>
  <c r="O42" i="43"/>
  <c r="N62" i="43"/>
  <c r="N45" i="43"/>
  <c r="N55" i="43" s="1"/>
  <c r="N96" i="43"/>
  <c r="N308" i="43"/>
  <c r="N224" i="43"/>
  <c r="N225" i="43"/>
  <c r="M9" i="22"/>
  <c r="O98" i="43"/>
  <c r="O100" i="43"/>
  <c r="O101" i="43"/>
  <c r="Q224" i="43"/>
  <c r="Q225" i="43"/>
  <c r="Q96" i="43"/>
  <c r="Q308" i="43"/>
  <c r="G100" i="43"/>
  <c r="G98" i="43"/>
  <c r="G101" i="43"/>
  <c r="M224" i="43"/>
  <c r="M225" i="43"/>
  <c r="M96" i="43"/>
  <c r="M308" i="43"/>
  <c r="I101" i="43"/>
  <c r="I98" i="43"/>
  <c r="I100" i="43"/>
  <c r="V141" i="43"/>
  <c r="P278" i="43"/>
  <c r="P105" i="43"/>
  <c r="P309" i="43"/>
  <c r="P299" i="43" s="1"/>
  <c r="P302" i="43" s="1"/>
  <c r="K101" i="43"/>
  <c r="K100" i="43"/>
  <c r="K98" i="43"/>
  <c r="J100" i="43"/>
  <c r="J98" i="43"/>
  <c r="J101" i="43"/>
  <c r="L224" i="43"/>
  <c r="L225" i="43"/>
  <c r="X231" i="43"/>
  <c r="P297" i="43"/>
  <c r="P296" i="43"/>
  <c r="K241" i="43"/>
  <c r="K243" i="43" s="1"/>
  <c r="L96" i="43"/>
  <c r="L308" i="43"/>
  <c r="M2" i="43"/>
  <c r="N3" i="43"/>
  <c r="W166" i="43"/>
  <c r="I36" i="22"/>
  <c r="H98" i="43" l="1"/>
  <c r="H101" i="43"/>
  <c r="H309" i="43" s="1"/>
  <c r="O44" i="43"/>
  <c r="O53" i="43"/>
  <c r="O56" i="43" s="1"/>
  <c r="N101" i="43"/>
  <c r="N100" i="43"/>
  <c r="N98" i="43"/>
  <c r="P282" i="43"/>
  <c r="P271" i="43"/>
  <c r="O297" i="43"/>
  <c r="O296" i="43"/>
  <c r="O309" i="43"/>
  <c r="O299" i="43" s="1"/>
  <c r="O302" i="43" s="1"/>
  <c r="O105" i="43"/>
  <c r="M98" i="43"/>
  <c r="M101" i="43"/>
  <c r="M100" i="43"/>
  <c r="G309" i="43"/>
  <c r="G105" i="43"/>
  <c r="G116" i="43" s="1"/>
  <c r="G121" i="43" s="1"/>
  <c r="Q101" i="43"/>
  <c r="Q100" i="43"/>
  <c r="Q98" i="43"/>
  <c r="L101" i="43"/>
  <c r="L100" i="43"/>
  <c r="L98" i="43"/>
  <c r="W141" i="43"/>
  <c r="H105" i="43"/>
  <c r="H116" i="43" s="1"/>
  <c r="H121" i="43" s="1"/>
  <c r="I105" i="43"/>
  <c r="I116" i="43" s="1"/>
  <c r="I121" i="43" s="1"/>
  <c r="I309" i="43"/>
  <c r="J105" i="43"/>
  <c r="J309" i="43"/>
  <c r="J299" i="43" s="1"/>
  <c r="J302" i="43" s="1"/>
  <c r="J36" i="22"/>
  <c r="X166" i="43"/>
  <c r="O3" i="43"/>
  <c r="N2" i="43"/>
  <c r="J297" i="43"/>
  <c r="J296" i="43"/>
  <c r="Y231" i="43"/>
  <c r="K297" i="43"/>
  <c r="K296" i="43"/>
  <c r="K105" i="43"/>
  <c r="K309" i="43"/>
  <c r="K299" i="43" s="1"/>
  <c r="K302" i="43" s="1"/>
  <c r="P116" i="43"/>
  <c r="P121" i="43" s="1"/>
  <c r="P108" i="43"/>
  <c r="J241" i="43"/>
  <c r="J243" i="43" s="1"/>
  <c r="P283" i="43" l="1"/>
  <c r="P281" i="43" s="1"/>
  <c r="P277" i="43"/>
  <c r="P42" i="43"/>
  <c r="O62" i="43"/>
  <c r="O45" i="43"/>
  <c r="O55" i="43" s="1"/>
  <c r="N297" i="43"/>
  <c r="N296" i="43"/>
  <c r="N309" i="43"/>
  <c r="N299" i="43" s="1"/>
  <c r="N302" i="43" s="1"/>
  <c r="N105" i="43"/>
  <c r="O116" i="43"/>
  <c r="O121" i="43" s="1"/>
  <c r="O108" i="43"/>
  <c r="P109" i="43" s="1"/>
  <c r="Q105" i="43"/>
  <c r="Q309" i="43"/>
  <c r="Q299" i="43" s="1"/>
  <c r="Q302" i="43" s="1"/>
  <c r="Q296" i="43"/>
  <c r="Q297" i="43"/>
  <c r="M309" i="43"/>
  <c r="M299" i="43" s="1"/>
  <c r="M302" i="43" s="1"/>
  <c r="M105" i="43"/>
  <c r="M297" i="43"/>
  <c r="M296" i="43"/>
  <c r="P112" i="43"/>
  <c r="P207" i="43"/>
  <c r="P214" i="43"/>
  <c r="P216" i="43" s="1"/>
  <c r="P291" i="43"/>
  <c r="Z231" i="43"/>
  <c r="X141" i="43"/>
  <c r="J108" i="43"/>
  <c r="J116" i="43"/>
  <c r="J121" i="43" s="1"/>
  <c r="K116" i="43"/>
  <c r="K121" i="43" s="1"/>
  <c r="K108" i="43"/>
  <c r="K36" i="22"/>
  <c r="P3" i="43"/>
  <c r="O2" i="43"/>
  <c r="L296" i="43"/>
  <c r="L297" i="43"/>
  <c r="I241" i="43"/>
  <c r="I243" i="43" s="1"/>
  <c r="Y166" i="43"/>
  <c r="P273" i="43"/>
  <c r="L105" i="43"/>
  <c r="L309" i="43"/>
  <c r="L299" i="43" s="1"/>
  <c r="L302" i="43" s="1"/>
  <c r="H241" i="43"/>
  <c r="H243" i="43" s="1"/>
  <c r="P44" i="43" l="1"/>
  <c r="P53" i="43"/>
  <c r="P56" i="43" s="1"/>
  <c r="N108" i="43"/>
  <c r="O109" i="43" s="1"/>
  <c r="N116" i="43"/>
  <c r="N121" i="43" s="1"/>
  <c r="K9" i="22"/>
  <c r="L9" i="22"/>
  <c r="J9" i="22"/>
  <c r="O291" i="43"/>
  <c r="O214" i="43"/>
  <c r="O216" i="43" s="1"/>
  <c r="O207" i="43"/>
  <c r="O112" i="43"/>
  <c r="M108" i="43"/>
  <c r="M116" i="43"/>
  <c r="M121" i="43" s="1"/>
  <c r="Q108" i="43"/>
  <c r="Q116" i="43"/>
  <c r="Q121" i="43" s="1"/>
  <c r="P2" i="43"/>
  <c r="Q3" i="43"/>
  <c r="Z166" i="43"/>
  <c r="J109" i="43"/>
  <c r="J112" i="43"/>
  <c r="J207" i="43"/>
  <c r="J214" i="43"/>
  <c r="J216" i="43" s="1"/>
  <c r="J291" i="43"/>
  <c r="P292" i="43"/>
  <c r="P293" i="43"/>
  <c r="AA231" i="43"/>
  <c r="K109" i="43"/>
  <c r="K112" i="43"/>
  <c r="K207" i="43"/>
  <c r="K214" i="43"/>
  <c r="K216" i="43" s="1"/>
  <c r="K291" i="43"/>
  <c r="L108" i="43"/>
  <c r="L116" i="43"/>
  <c r="L121" i="43" s="1"/>
  <c r="L36" i="22"/>
  <c r="Y141" i="43"/>
  <c r="Q42" i="43" l="1"/>
  <c r="P62" i="43"/>
  <c r="P45" i="43"/>
  <c r="P55" i="43" s="1"/>
  <c r="N112" i="43"/>
  <c r="N207" i="43"/>
  <c r="N291" i="43"/>
  <c r="N214" i="43"/>
  <c r="N216" i="43" s="1"/>
  <c r="O293" i="43"/>
  <c r="O292" i="43"/>
  <c r="Q207" i="43"/>
  <c r="Q291" i="43"/>
  <c r="Q112" i="43"/>
  <c r="Q109" i="43"/>
  <c r="Q214" i="43"/>
  <c r="M112" i="43"/>
  <c r="M207" i="43"/>
  <c r="M214" i="43"/>
  <c r="M216" i="43" s="1"/>
  <c r="M291" i="43"/>
  <c r="N109" i="43"/>
  <c r="Z141" i="43"/>
  <c r="M36" i="22"/>
  <c r="K69" i="22"/>
  <c r="R3" i="43"/>
  <c r="R2" i="43" s="1"/>
  <c r="Q2" i="43"/>
  <c r="K292" i="43"/>
  <c r="K293" i="43"/>
  <c r="AB231" i="43"/>
  <c r="AC231" i="43" s="1"/>
  <c r="AA166" i="43"/>
  <c r="L112" i="43"/>
  <c r="L214" i="43"/>
  <c r="L216" i="43" s="1"/>
  <c r="L109" i="43"/>
  <c r="L207" i="43"/>
  <c r="L291" i="43"/>
  <c r="M109" i="43"/>
  <c r="Q44" i="43" l="1"/>
  <c r="Q53" i="43"/>
  <c r="Q56" i="43" s="1"/>
  <c r="N293" i="43"/>
  <c r="N292" i="43"/>
  <c r="Q216" i="43"/>
  <c r="M293" i="43"/>
  <c r="M292" i="43"/>
  <c r="Q293" i="43"/>
  <c r="Q292" i="43"/>
  <c r="L292" i="43"/>
  <c r="L293" i="43"/>
  <c r="AB166" i="43"/>
  <c r="AC166" i="43" s="1"/>
  <c r="S3" i="43"/>
  <c r="AA141" i="43"/>
  <c r="S2" i="43" l="1"/>
  <c r="AC141" i="43"/>
  <c r="R42" i="43"/>
  <c r="Q62" i="43"/>
  <c r="Q45" i="43"/>
  <c r="Q55" i="43" s="1"/>
  <c r="AB141" i="43"/>
  <c r="T3" i="43"/>
  <c r="T2" i="43" s="1"/>
  <c r="D47" i="22" l="1"/>
  <c r="R44" i="43"/>
  <c r="R53" i="43"/>
  <c r="R56" i="43" s="1"/>
  <c r="U3" i="43"/>
  <c r="U2" i="43" s="1"/>
  <c r="R62" i="43" l="1"/>
  <c r="AG44" i="43"/>
  <c r="AF44" i="43"/>
  <c r="R45" i="43"/>
  <c r="S42" i="43"/>
  <c r="S44" i="43" s="1"/>
  <c r="S45" i="43" s="1"/>
  <c r="V3" i="43"/>
  <c r="V2" i="43" s="1"/>
  <c r="T62" i="43" l="1"/>
  <c r="U62" i="43" s="1"/>
  <c r="V62" i="43" s="1"/>
  <c r="W62" i="43" s="1"/>
  <c r="X62" i="43" s="1"/>
  <c r="Y62" i="43" s="1"/>
  <c r="Z62" i="43" s="1"/>
  <c r="AA62" i="43" s="1"/>
  <c r="AB62" i="43" s="1"/>
  <c r="AC62" i="43" s="1"/>
  <c r="S59" i="43"/>
  <c r="R55" i="43"/>
  <c r="AG55" i="43" s="1"/>
  <c r="AG45" i="43"/>
  <c r="S47" i="43"/>
  <c r="T42" i="43"/>
  <c r="T44" i="43" s="1"/>
  <c r="T45" i="43" s="1"/>
  <c r="W3" i="43"/>
  <c r="W2" i="43" s="1"/>
  <c r="S60" i="43" l="1"/>
  <c r="T59" i="43"/>
  <c r="S61" i="43"/>
  <c r="U42" i="43"/>
  <c r="U44" i="43" s="1"/>
  <c r="U45" i="43" s="1"/>
  <c r="X3" i="43"/>
  <c r="X2" i="43" s="1"/>
  <c r="U59" i="43" l="1"/>
  <c r="U61" i="43"/>
  <c r="T60" i="43"/>
  <c r="T61" i="43"/>
  <c r="V42" i="43"/>
  <c r="V44" i="43" s="1"/>
  <c r="V45" i="43" s="1"/>
  <c r="Y3" i="43"/>
  <c r="Y2" i="43" s="1"/>
  <c r="V59" i="43" l="1"/>
  <c r="U60" i="43"/>
  <c r="V61" i="43"/>
  <c r="W42" i="43"/>
  <c r="W44" i="43" s="1"/>
  <c r="W45" i="43" s="1"/>
  <c r="Z3" i="43"/>
  <c r="W59" i="43" l="1"/>
  <c r="V60" i="43"/>
  <c r="AA3" i="43"/>
  <c r="Z2" i="43"/>
  <c r="X42" i="43"/>
  <c r="X44" i="43" s="1"/>
  <c r="X45" i="43" s="1"/>
  <c r="E47" i="22"/>
  <c r="D50" i="22"/>
  <c r="C50" i="22"/>
  <c r="G47" i="22"/>
  <c r="I47" i="22"/>
  <c r="F47" i="22"/>
  <c r="J47" i="22"/>
  <c r="H47" i="22"/>
  <c r="K47" i="22"/>
  <c r="W60" i="43" l="1"/>
  <c r="X59" i="43"/>
  <c r="W61" i="43"/>
  <c r="AB3" i="43"/>
  <c r="AA2" i="43"/>
  <c r="Y42" i="43"/>
  <c r="Y44" i="43" s="1"/>
  <c r="Y45" i="43" s="1"/>
  <c r="X60" i="43" l="1"/>
  <c r="Y59" i="43"/>
  <c r="X61" i="43"/>
  <c r="AB2" i="43"/>
  <c r="AC3" i="43"/>
  <c r="AC2" i="43" s="1"/>
  <c r="L47" i="22"/>
  <c r="M47" i="22"/>
  <c r="Z42" i="43"/>
  <c r="Z44" i="43" s="1"/>
  <c r="Z45" i="43" s="1"/>
  <c r="Y60" i="43" l="1"/>
  <c r="Z59" i="43"/>
  <c r="Z61" i="43" s="1"/>
  <c r="Y61" i="43"/>
  <c r="AA42" i="43"/>
  <c r="AA44" i="43" s="1"/>
  <c r="AA45" i="43" s="1"/>
  <c r="W110" i="43"/>
  <c r="W111" i="43" s="1"/>
  <c r="X110" i="43"/>
  <c r="Y110" i="43"/>
  <c r="Z110" i="43"/>
  <c r="AA110" i="43"/>
  <c r="AB110" i="43"/>
  <c r="AC111" i="43" s="1"/>
  <c r="Z60" i="43" l="1"/>
  <c r="AA59" i="43"/>
  <c r="AA61" i="43"/>
  <c r="Z111" i="43"/>
  <c r="AA111" i="43"/>
  <c r="AB111" i="43"/>
  <c r="AB42" i="43"/>
  <c r="AB44" i="43" s="1"/>
  <c r="X111" i="43"/>
  <c r="Y111" i="43"/>
  <c r="AB59" i="43" l="1"/>
  <c r="AA60" i="43"/>
  <c r="AC42" i="43"/>
  <c r="AC44" i="43" s="1"/>
  <c r="AE44" i="43" s="1"/>
  <c r="AB45" i="43"/>
  <c r="R7" i="43"/>
  <c r="AB61" i="43" l="1"/>
  <c r="AB60" i="43"/>
  <c r="AC59" i="43"/>
  <c r="AC60" i="43" s="1"/>
  <c r="AC61" i="43"/>
  <c r="R264" i="43"/>
  <c r="AG7" i="43"/>
  <c r="AF7" i="43"/>
  <c r="AC45" i="43"/>
  <c r="AE45" i="43" s="1"/>
  <c r="R31" i="43"/>
  <c r="R29" i="43"/>
  <c r="R30" i="43"/>
  <c r="S53" i="43"/>
  <c r="R80" i="43"/>
  <c r="R9" i="43"/>
  <c r="R267" i="43"/>
  <c r="R268" i="43"/>
  <c r="AF9" i="43" l="1"/>
  <c r="AG9" i="43"/>
  <c r="AG80" i="43"/>
  <c r="AF80" i="43"/>
  <c r="R192" i="43"/>
  <c r="R194" i="43"/>
  <c r="R189" i="43"/>
  <c r="R172" i="43"/>
  <c r="R18" i="43"/>
  <c r="R8" i="43"/>
  <c r="R27" i="43"/>
  <c r="R228" i="43"/>
  <c r="R81" i="43" l="1"/>
  <c r="R82" i="43" s="1"/>
  <c r="AG8" i="43"/>
  <c r="AF8" i="43"/>
  <c r="AG189" i="43"/>
  <c r="AF189" i="43"/>
  <c r="R32" i="43"/>
  <c r="AG27" i="43"/>
  <c r="AF27" i="43"/>
  <c r="R11" i="43"/>
  <c r="AF11" i="43" l="1"/>
  <c r="AG11" i="43"/>
  <c r="R306" i="43"/>
  <c r="AF82" i="43"/>
  <c r="AG82" i="43"/>
  <c r="R193" i="43"/>
  <c r="AF81" i="43"/>
  <c r="AG81" i="43"/>
  <c r="R85" i="43"/>
  <c r="R87" i="43" s="1"/>
  <c r="AF87" i="43" s="1"/>
  <c r="R12" i="43"/>
  <c r="AF12" i="43" l="1"/>
  <c r="AG12" i="43"/>
  <c r="R223" i="43"/>
  <c r="AG87" i="43"/>
  <c r="R19" i="43"/>
  <c r="R14" i="43"/>
  <c r="R93" i="43"/>
  <c r="R307" i="43"/>
  <c r="AF14" i="43" l="1"/>
  <c r="AG14" i="43"/>
  <c r="AG93" i="43"/>
  <c r="AF93" i="43"/>
  <c r="R308" i="43"/>
  <c r="R20" i="43"/>
  <c r="R96" i="43" l="1"/>
  <c r="R179" i="43"/>
  <c r="AF96" i="43" l="1"/>
  <c r="AG96" i="43"/>
  <c r="R100" i="43"/>
  <c r="R98" i="43"/>
  <c r="R101" i="43"/>
  <c r="AF101" i="43" l="1"/>
  <c r="AG101" i="43"/>
  <c r="C17" i="22"/>
  <c r="C18" i="22" s="1"/>
  <c r="C47" i="22"/>
  <c r="R119" i="43"/>
  <c r="R161" i="43"/>
  <c r="R105" i="43"/>
  <c r="R309" i="43"/>
  <c r="R299" i="43" s="1"/>
  <c r="AG105" i="43" l="1"/>
  <c r="AF105" i="43"/>
  <c r="R116" i="43"/>
  <c r="R288" i="43" l="1"/>
  <c r="R294" i="43"/>
  <c r="R296" i="43" s="1"/>
  <c r="R184" i="43"/>
  <c r="R122" i="43" l="1"/>
  <c r="R121" i="43" l="1"/>
  <c r="AG122" i="43"/>
  <c r="AF122" i="43"/>
  <c r="R295" i="43"/>
  <c r="R297" i="43" l="1"/>
  <c r="R156" i="43"/>
  <c r="R164" i="43" s="1"/>
  <c r="R300" i="43" s="1"/>
  <c r="R301" i="43" l="1"/>
  <c r="R302" i="43" s="1"/>
  <c r="R185" i="43"/>
  <c r="S209" i="43"/>
  <c r="R140" i="43"/>
  <c r="R142" i="43" s="1"/>
  <c r="R203" i="43"/>
  <c r="R209" i="43"/>
  <c r="R204" i="43" l="1"/>
  <c r="R205" i="43" s="1"/>
  <c r="R206" i="43" s="1"/>
  <c r="R145" i="43"/>
  <c r="R107" i="43"/>
  <c r="R108" i="43" s="1"/>
  <c r="R289" i="43"/>
  <c r="R290" i="43"/>
  <c r="R126" i="43" l="1"/>
  <c r="AG126" i="43"/>
  <c r="R207" i="43"/>
  <c r="AG108" i="43"/>
  <c r="AG107" i="43"/>
  <c r="R112" i="43"/>
  <c r="R291" i="43"/>
  <c r="R293" i="43" s="1"/>
  <c r="R109" i="43"/>
  <c r="R214" i="43"/>
  <c r="S259" i="43"/>
  <c r="S261" i="43" s="1"/>
  <c r="S13" i="43" s="1"/>
  <c r="R262" i="43"/>
  <c r="R216" i="43" l="1"/>
  <c r="AG214" i="43"/>
  <c r="R292" i="43"/>
  <c r="S263" i="43"/>
  <c r="S157" i="43" s="1"/>
  <c r="S88" i="43"/>
  <c r="C49" i="22" s="1"/>
  <c r="T259" i="43" l="1"/>
  <c r="S274" i="43"/>
  <c r="T270" i="43" s="1"/>
  <c r="T261" i="43"/>
  <c r="T263" i="43" s="1"/>
  <c r="S117" i="43"/>
  <c r="S162" i="43" l="1"/>
  <c r="S176" i="43" s="1"/>
  <c r="T278" i="43"/>
  <c r="T282" i="43" s="1"/>
  <c r="T271" i="43"/>
  <c r="T157" i="43"/>
  <c r="U259" i="43"/>
  <c r="T274" i="43"/>
  <c r="T13" i="43"/>
  <c r="T88" i="43" s="1"/>
  <c r="D49" i="22" s="1"/>
  <c r="T117" i="43" l="1"/>
  <c r="T162" i="43"/>
  <c r="T176" i="43" s="1"/>
  <c r="U270" i="43"/>
  <c r="U261" i="43"/>
  <c r="U278" i="43" l="1"/>
  <c r="U282" i="43" s="1"/>
  <c r="U271" i="43"/>
  <c r="T283" i="43"/>
  <c r="T281" i="43" s="1"/>
  <c r="U13" i="43"/>
  <c r="U88" i="43" s="1"/>
  <c r="E49" i="22" s="1"/>
  <c r="U117" i="43" l="1"/>
  <c r="R221" i="43"/>
  <c r="R222" i="43" l="1"/>
  <c r="R224" i="43"/>
  <c r="R226" i="43" l="1"/>
  <c r="R225" i="43"/>
  <c r="R16" i="43" l="1"/>
  <c r="R244" i="43"/>
  <c r="R242" i="43" s="1"/>
  <c r="R243" i="43" s="1"/>
  <c r="S270" i="43"/>
  <c r="R275" i="43"/>
  <c r="R276" i="43"/>
  <c r="R21" i="43" l="1"/>
  <c r="AF16" i="43"/>
  <c r="AG16" i="43"/>
  <c r="S278" i="43"/>
  <c r="S282" i="43" s="1"/>
  <c r="S271" i="43"/>
  <c r="R273" i="43"/>
  <c r="R283" i="43"/>
  <c r="R281" i="43" s="1"/>
  <c r="U283" i="43"/>
  <c r="U281" i="43" s="1"/>
  <c r="S283" i="43" l="1"/>
  <c r="S281" i="43" s="1"/>
  <c r="T194" i="43" l="1"/>
  <c r="U194" i="43" l="1"/>
  <c r="V194" i="43" s="1"/>
  <c r="W194" i="43" s="1"/>
  <c r="X194" i="43" s="1"/>
  <c r="Y194" i="43" s="1"/>
  <c r="Z194" i="43" s="1"/>
  <c r="AA194" i="43" s="1"/>
  <c r="AB194" i="43" s="1"/>
  <c r="AC194" i="43" s="1"/>
  <c r="AC74" i="43" l="1"/>
  <c r="AC49" i="43" s="1"/>
  <c r="S74" i="43"/>
  <c r="S49" i="43" s="1"/>
  <c r="L10" i="22" l="1"/>
  <c r="M10" i="22"/>
  <c r="C19" i="22"/>
  <c r="K19" i="22"/>
  <c r="K20" i="22"/>
  <c r="C21" i="22"/>
  <c r="D21" i="22"/>
  <c r="D22" i="22"/>
  <c r="K22" i="22"/>
  <c r="C23" i="22"/>
  <c r="D23" i="22"/>
  <c r="C25" i="22"/>
  <c r="K26" i="22"/>
  <c r="C27" i="22"/>
  <c r="K27" i="22"/>
  <c r="C31" i="22"/>
  <c r="D31" i="22"/>
  <c r="E31" i="22"/>
  <c r="F31" i="22"/>
  <c r="G31" i="22"/>
  <c r="H31" i="22"/>
  <c r="I31" i="22"/>
  <c r="J31" i="22"/>
  <c r="K31" i="22"/>
  <c r="L31" i="22"/>
  <c r="M31" i="22"/>
  <c r="C38" i="22"/>
  <c r="D38" i="22"/>
  <c r="E38" i="22"/>
  <c r="F38" i="22"/>
  <c r="G38" i="22"/>
  <c r="H38" i="22"/>
  <c r="I38" i="22"/>
  <c r="J38" i="22"/>
  <c r="K38" i="22"/>
  <c r="L38" i="22"/>
  <c r="M38" i="22"/>
  <c r="O38" i="22"/>
  <c r="D39" i="22"/>
  <c r="E39" i="22"/>
  <c r="F39" i="22"/>
  <c r="G39" i="22"/>
  <c r="H39" i="22"/>
  <c r="I39" i="22"/>
  <c r="J39" i="22"/>
  <c r="K39" i="22"/>
  <c r="L39" i="22"/>
  <c r="M39" i="22"/>
  <c r="C40" i="22"/>
  <c r="D40" i="22"/>
  <c r="E40" i="22"/>
  <c r="F40" i="22"/>
  <c r="G40" i="22"/>
  <c r="H40" i="22"/>
  <c r="I40" i="22"/>
  <c r="J40" i="22"/>
  <c r="K40" i="22"/>
  <c r="L40" i="22"/>
  <c r="M40" i="22"/>
  <c r="O40" i="22"/>
  <c r="D41" i="22"/>
  <c r="E41" i="22"/>
  <c r="F41" i="22"/>
  <c r="G41" i="22"/>
  <c r="H41" i="22"/>
  <c r="I41" i="22"/>
  <c r="J41" i="22"/>
  <c r="K41" i="22"/>
  <c r="L41" i="22"/>
  <c r="M41" i="22"/>
  <c r="C42" i="22"/>
  <c r="D42" i="22"/>
  <c r="E42" i="22"/>
  <c r="F42" i="22"/>
  <c r="G42" i="22"/>
  <c r="H42" i="22"/>
  <c r="I42" i="22"/>
  <c r="J42" i="22"/>
  <c r="K42" i="22"/>
  <c r="L42" i="22"/>
  <c r="M42" i="22"/>
  <c r="C43" i="22"/>
  <c r="D43" i="22"/>
  <c r="E43" i="22"/>
  <c r="F43" i="22"/>
  <c r="G43" i="22"/>
  <c r="H43" i="22"/>
  <c r="I43" i="22"/>
  <c r="J43" i="22"/>
  <c r="K43" i="22"/>
  <c r="L43" i="22"/>
  <c r="M43" i="22"/>
  <c r="O43" i="22"/>
  <c r="D44" i="22"/>
  <c r="E44" i="22"/>
  <c r="F44" i="22"/>
  <c r="G44" i="22"/>
  <c r="H44" i="22"/>
  <c r="I44" i="22"/>
  <c r="J44" i="22"/>
  <c r="K44" i="22"/>
  <c r="L44" i="22"/>
  <c r="M44" i="22"/>
  <c r="C46" i="22"/>
  <c r="D46" i="22"/>
  <c r="E46" i="22"/>
  <c r="F46" i="22"/>
  <c r="G46" i="22"/>
  <c r="H46" i="22"/>
  <c r="I46" i="22"/>
  <c r="J46" i="22"/>
  <c r="K46" i="22"/>
  <c r="L46" i="22"/>
  <c r="M46" i="22"/>
  <c r="C48" i="22"/>
  <c r="D48" i="22"/>
  <c r="E48" i="22"/>
  <c r="F48" i="22"/>
  <c r="G48" i="22"/>
  <c r="H48" i="22"/>
  <c r="I48" i="22"/>
  <c r="J48" i="22"/>
  <c r="K48" i="22"/>
  <c r="L48" i="22"/>
  <c r="M48" i="22"/>
  <c r="F49" i="22"/>
  <c r="G49" i="22"/>
  <c r="H49" i="22"/>
  <c r="I49" i="22"/>
  <c r="J49" i="22"/>
  <c r="K49" i="22"/>
  <c r="L49" i="22"/>
  <c r="M49" i="22"/>
  <c r="E50" i="22"/>
  <c r="F50" i="22"/>
  <c r="G50" i="22"/>
  <c r="H50" i="22"/>
  <c r="I50" i="22"/>
  <c r="J50" i="22"/>
  <c r="K50" i="22"/>
  <c r="L50" i="22"/>
  <c r="M50" i="22"/>
  <c r="C51" i="22"/>
  <c r="D51" i="22"/>
  <c r="E51" i="22"/>
  <c r="F51" i="22"/>
  <c r="G51" i="22"/>
  <c r="H51" i="22"/>
  <c r="I51" i="22"/>
  <c r="J51" i="22"/>
  <c r="K51" i="22"/>
  <c r="L51" i="22"/>
  <c r="M51" i="22"/>
  <c r="C52" i="22"/>
  <c r="D52" i="22"/>
  <c r="E52" i="22"/>
  <c r="F52" i="22"/>
  <c r="G52" i="22"/>
  <c r="H52" i="22"/>
  <c r="I52" i="22"/>
  <c r="J52" i="22"/>
  <c r="K52" i="22"/>
  <c r="L52" i="22"/>
  <c r="M52" i="22"/>
  <c r="C53" i="22"/>
  <c r="D53" i="22"/>
  <c r="E53" i="22"/>
  <c r="F53" i="22"/>
  <c r="G53" i="22"/>
  <c r="H53" i="22"/>
  <c r="I53" i="22"/>
  <c r="J53" i="22"/>
  <c r="K53" i="22"/>
  <c r="L53" i="22"/>
  <c r="M53" i="22"/>
  <c r="D54" i="22"/>
  <c r="E54" i="22"/>
  <c r="F54" i="22"/>
  <c r="G54" i="22"/>
  <c r="H54" i="22"/>
  <c r="I54" i="22"/>
  <c r="J54" i="22"/>
  <c r="K54" i="22"/>
  <c r="L54" i="22"/>
  <c r="M54" i="22"/>
  <c r="C56" i="22"/>
  <c r="D56" i="22"/>
  <c r="E56" i="22"/>
  <c r="F56" i="22"/>
  <c r="G56" i="22"/>
  <c r="H56" i="22"/>
  <c r="I56" i="22"/>
  <c r="J56" i="22"/>
  <c r="K56" i="22"/>
  <c r="L56" i="22"/>
  <c r="C57" i="22"/>
  <c r="D57" i="22"/>
  <c r="E57" i="22"/>
  <c r="F57" i="22"/>
  <c r="G57" i="22"/>
  <c r="H57" i="22"/>
  <c r="I57" i="22"/>
  <c r="J57" i="22"/>
  <c r="K57" i="22"/>
  <c r="L57" i="22"/>
  <c r="C58" i="22"/>
  <c r="D58" i="22"/>
  <c r="E58" i="22"/>
  <c r="F58" i="22"/>
  <c r="G58" i="22"/>
  <c r="H58" i="22"/>
  <c r="I58" i="22"/>
  <c r="J58" i="22"/>
  <c r="K58" i="22"/>
  <c r="L58" i="22"/>
  <c r="C60" i="22"/>
  <c r="L60" i="22"/>
  <c r="C61" i="22"/>
  <c r="L61" i="22"/>
  <c r="C64" i="22"/>
  <c r="L64" i="22"/>
  <c r="C65" i="22"/>
  <c r="L65" i="22"/>
  <c r="C66" i="22"/>
  <c r="L66" i="22"/>
  <c r="C67" i="22"/>
  <c r="L67" i="22"/>
  <c r="C68" i="22"/>
  <c r="L68" i="22"/>
  <c r="L69" i="22"/>
  <c r="D1" i="43"/>
  <c r="S7" i="43"/>
  <c r="T7" i="43"/>
  <c r="U7" i="43"/>
  <c r="V7" i="43"/>
  <c r="W7" i="43"/>
  <c r="X7" i="43"/>
  <c r="Y7" i="43"/>
  <c r="Z7" i="43"/>
  <c r="AA7" i="43"/>
  <c r="AB7" i="43"/>
  <c r="AC7" i="43"/>
  <c r="AE7" i="43"/>
  <c r="S8" i="43"/>
  <c r="T8" i="43"/>
  <c r="U8" i="43"/>
  <c r="V8" i="43"/>
  <c r="W8" i="43"/>
  <c r="X8" i="43"/>
  <c r="Y8" i="43"/>
  <c r="Z8" i="43"/>
  <c r="AA8" i="43"/>
  <c r="AB8" i="43"/>
  <c r="AC8" i="43"/>
  <c r="AE8" i="43"/>
  <c r="S9" i="43"/>
  <c r="T9" i="43"/>
  <c r="U9" i="43"/>
  <c r="V9" i="43"/>
  <c r="W9" i="43"/>
  <c r="X9" i="43"/>
  <c r="Y9" i="43"/>
  <c r="Z9" i="43"/>
  <c r="AA9" i="43"/>
  <c r="AB9" i="43"/>
  <c r="AC9" i="43"/>
  <c r="AE9" i="43"/>
  <c r="S11" i="43"/>
  <c r="T11" i="43"/>
  <c r="U11" i="43"/>
  <c r="V11" i="43"/>
  <c r="W11" i="43"/>
  <c r="X11" i="43"/>
  <c r="Y11" i="43"/>
  <c r="Z11" i="43"/>
  <c r="AA11" i="43"/>
  <c r="AB11" i="43"/>
  <c r="AC11" i="43"/>
  <c r="AE11" i="43"/>
  <c r="S12" i="43"/>
  <c r="T12" i="43"/>
  <c r="U12" i="43"/>
  <c r="V12" i="43"/>
  <c r="W12" i="43"/>
  <c r="X12" i="43"/>
  <c r="Y12" i="43"/>
  <c r="Z12" i="43"/>
  <c r="AA12" i="43"/>
  <c r="AB12" i="43"/>
  <c r="AC12" i="43"/>
  <c r="AE12" i="43"/>
  <c r="V13" i="43"/>
  <c r="W13" i="43"/>
  <c r="X13" i="43"/>
  <c r="Y13" i="43"/>
  <c r="Z13" i="43"/>
  <c r="AA13" i="43"/>
  <c r="AB13" i="43"/>
  <c r="AC13" i="43"/>
  <c r="AE13" i="43"/>
  <c r="S14" i="43"/>
  <c r="T14" i="43"/>
  <c r="U14" i="43"/>
  <c r="V14" i="43"/>
  <c r="W14" i="43"/>
  <c r="X14" i="43"/>
  <c r="Y14" i="43"/>
  <c r="Z14" i="43"/>
  <c r="AA14" i="43"/>
  <c r="AB14" i="43"/>
  <c r="AC14" i="43"/>
  <c r="AE14" i="43"/>
  <c r="S15" i="43"/>
  <c r="T15" i="43"/>
  <c r="U15" i="43"/>
  <c r="V15" i="43"/>
  <c r="W15" i="43"/>
  <c r="X15" i="43"/>
  <c r="Y15" i="43"/>
  <c r="Z15" i="43"/>
  <c r="AA15" i="43"/>
  <c r="AB15" i="43"/>
  <c r="AC15" i="43"/>
  <c r="AE15" i="43"/>
  <c r="S16" i="43"/>
  <c r="T16" i="43"/>
  <c r="U16" i="43"/>
  <c r="V16" i="43"/>
  <c r="W16" i="43"/>
  <c r="X16" i="43"/>
  <c r="Y16" i="43"/>
  <c r="Z16" i="43"/>
  <c r="AA16" i="43"/>
  <c r="AB16" i="43"/>
  <c r="AC16" i="43"/>
  <c r="AE16" i="43"/>
  <c r="S18" i="43"/>
  <c r="T18" i="43"/>
  <c r="U18" i="43"/>
  <c r="V18" i="43"/>
  <c r="W18" i="43"/>
  <c r="X18" i="43"/>
  <c r="Y18" i="43"/>
  <c r="Z18" i="43"/>
  <c r="AA18" i="43"/>
  <c r="AB18" i="43"/>
  <c r="AC18" i="43"/>
  <c r="S19" i="43"/>
  <c r="T19" i="43"/>
  <c r="U19" i="43"/>
  <c r="V19" i="43"/>
  <c r="W19" i="43"/>
  <c r="X19" i="43"/>
  <c r="Y19" i="43"/>
  <c r="Z19" i="43"/>
  <c r="AA19" i="43"/>
  <c r="AB19" i="43"/>
  <c r="AC19" i="43"/>
  <c r="S20" i="43"/>
  <c r="T20" i="43"/>
  <c r="U20" i="43"/>
  <c r="V20" i="43"/>
  <c r="W20" i="43"/>
  <c r="X20" i="43"/>
  <c r="Y20" i="43"/>
  <c r="Z20" i="43"/>
  <c r="AA20" i="43"/>
  <c r="AB20" i="43"/>
  <c r="AC20" i="43"/>
  <c r="S21" i="43"/>
  <c r="T21" i="43"/>
  <c r="U21" i="43"/>
  <c r="V21" i="43"/>
  <c r="W21" i="43"/>
  <c r="X21" i="43"/>
  <c r="Y21" i="43"/>
  <c r="Z21" i="43"/>
  <c r="AA21" i="43"/>
  <c r="AB21" i="43"/>
  <c r="AC21" i="43"/>
  <c r="S24" i="43"/>
  <c r="T24" i="43"/>
  <c r="U24" i="43"/>
  <c r="V24" i="43"/>
  <c r="W24" i="43"/>
  <c r="X24" i="43"/>
  <c r="Y24" i="43"/>
  <c r="Z24" i="43"/>
  <c r="AA24" i="43"/>
  <c r="AB24" i="43"/>
  <c r="AC24" i="43"/>
  <c r="AE24" i="43"/>
  <c r="S25" i="43"/>
  <c r="T25" i="43"/>
  <c r="U25" i="43"/>
  <c r="V25" i="43"/>
  <c r="W25" i="43"/>
  <c r="X25" i="43"/>
  <c r="Y25" i="43"/>
  <c r="Z25" i="43"/>
  <c r="AA25" i="43"/>
  <c r="AB25" i="43"/>
  <c r="AC25" i="43"/>
  <c r="AE25" i="43"/>
  <c r="S26" i="43"/>
  <c r="T26" i="43"/>
  <c r="U26" i="43"/>
  <c r="V26" i="43"/>
  <c r="W26" i="43"/>
  <c r="X26" i="43"/>
  <c r="Y26" i="43"/>
  <c r="Z26" i="43"/>
  <c r="AA26" i="43"/>
  <c r="AB26" i="43"/>
  <c r="AC26" i="43"/>
  <c r="AE26" i="43"/>
  <c r="S27" i="43"/>
  <c r="T27" i="43"/>
  <c r="U27" i="43"/>
  <c r="V27" i="43"/>
  <c r="W27" i="43"/>
  <c r="X27" i="43"/>
  <c r="Y27" i="43"/>
  <c r="Z27" i="43"/>
  <c r="AA27" i="43"/>
  <c r="AB27" i="43"/>
  <c r="AC27" i="43"/>
  <c r="AE27" i="43"/>
  <c r="S31" i="43"/>
  <c r="T31" i="43"/>
  <c r="U31" i="43"/>
  <c r="V31" i="43"/>
  <c r="W31" i="43"/>
  <c r="X31" i="43"/>
  <c r="Y31" i="43"/>
  <c r="Z31" i="43"/>
  <c r="AA31" i="43"/>
  <c r="AB31" i="43"/>
  <c r="AC31" i="43"/>
  <c r="S32" i="43"/>
  <c r="T32" i="43"/>
  <c r="U32" i="43"/>
  <c r="V32" i="43"/>
  <c r="W32" i="43"/>
  <c r="X32" i="43"/>
  <c r="Y32" i="43"/>
  <c r="Z32" i="43"/>
  <c r="AA32" i="43"/>
  <c r="AB32" i="43"/>
  <c r="AC32" i="43"/>
  <c r="S36" i="43"/>
  <c r="T36" i="43"/>
  <c r="U36" i="43"/>
  <c r="V36" i="43"/>
  <c r="W36" i="43"/>
  <c r="X36" i="43"/>
  <c r="Y36" i="43"/>
  <c r="Z36" i="43"/>
  <c r="AA36" i="43"/>
  <c r="AB36" i="43"/>
  <c r="AC36" i="43"/>
  <c r="AE36" i="43"/>
  <c r="S38" i="43"/>
  <c r="T38" i="43"/>
  <c r="U38" i="43"/>
  <c r="V38" i="43"/>
  <c r="W38" i="43"/>
  <c r="X38" i="43"/>
  <c r="Y38" i="43"/>
  <c r="Z38" i="43"/>
  <c r="AA38" i="43"/>
  <c r="AB38" i="43"/>
  <c r="AC38" i="43"/>
  <c r="AE38" i="43"/>
  <c r="U39" i="43"/>
  <c r="V39" i="43"/>
  <c r="W39" i="43"/>
  <c r="X39" i="43"/>
  <c r="Y39" i="43"/>
  <c r="Z39" i="43"/>
  <c r="AA39" i="43"/>
  <c r="AB39" i="43"/>
  <c r="T47" i="43"/>
  <c r="U47" i="43"/>
  <c r="V47" i="43"/>
  <c r="W47" i="43"/>
  <c r="X47" i="43"/>
  <c r="Y47" i="43"/>
  <c r="Z47" i="43"/>
  <c r="AA47" i="43"/>
  <c r="AB47" i="43"/>
  <c r="AC47" i="43"/>
  <c r="S48" i="43"/>
  <c r="T48" i="43"/>
  <c r="U48" i="43"/>
  <c r="V48" i="43"/>
  <c r="W48" i="43"/>
  <c r="X48" i="43"/>
  <c r="Y48" i="43"/>
  <c r="Z48" i="43"/>
  <c r="AA48" i="43"/>
  <c r="AB48" i="43"/>
  <c r="AC48" i="43"/>
  <c r="T49" i="43"/>
  <c r="U49" i="43"/>
  <c r="V49" i="43"/>
  <c r="W49" i="43"/>
  <c r="X49" i="43"/>
  <c r="Y49" i="43"/>
  <c r="Z49" i="43"/>
  <c r="AA49" i="43"/>
  <c r="AB49" i="43"/>
  <c r="S50" i="43"/>
  <c r="T50" i="43"/>
  <c r="U50" i="43"/>
  <c r="V50" i="43"/>
  <c r="W50" i="43"/>
  <c r="X50" i="43"/>
  <c r="Y50" i="43"/>
  <c r="Z50" i="43"/>
  <c r="AA50" i="43"/>
  <c r="AB50" i="43"/>
  <c r="AC50" i="43"/>
  <c r="T53" i="43"/>
  <c r="U53" i="43"/>
  <c r="V53" i="43"/>
  <c r="W53" i="43"/>
  <c r="X53" i="43"/>
  <c r="Y53" i="43"/>
  <c r="Z53" i="43"/>
  <c r="AA53" i="43"/>
  <c r="AB53" i="43"/>
  <c r="AC53" i="43"/>
  <c r="S54" i="43"/>
  <c r="T54" i="43"/>
  <c r="U54" i="43"/>
  <c r="V54" i="43"/>
  <c r="W54" i="43"/>
  <c r="X54" i="43"/>
  <c r="Y54" i="43"/>
  <c r="Z54" i="43"/>
  <c r="AA54" i="43"/>
  <c r="AB54" i="43"/>
  <c r="AC54" i="43"/>
  <c r="S55" i="43"/>
  <c r="T55" i="43"/>
  <c r="U55" i="43"/>
  <c r="V55" i="43"/>
  <c r="W55" i="43"/>
  <c r="X55" i="43"/>
  <c r="Y55" i="43"/>
  <c r="Z55" i="43"/>
  <c r="AA55" i="43"/>
  <c r="AB55" i="43"/>
  <c r="AC55" i="43"/>
  <c r="AE55" i="43"/>
  <c r="S64" i="43"/>
  <c r="T64" i="43"/>
  <c r="U64" i="43"/>
  <c r="V64" i="43"/>
  <c r="W64" i="43"/>
  <c r="X64" i="43"/>
  <c r="Y64" i="43"/>
  <c r="Z64" i="43"/>
  <c r="AA64" i="43"/>
  <c r="AB64" i="43"/>
  <c r="AC64" i="43"/>
  <c r="U66" i="43"/>
  <c r="V66" i="43"/>
  <c r="W66" i="43"/>
  <c r="X66" i="43"/>
  <c r="Y66" i="43"/>
  <c r="Z66" i="43"/>
  <c r="AA66" i="43"/>
  <c r="AB66" i="43"/>
  <c r="T73" i="43"/>
  <c r="U73" i="43"/>
  <c r="V73" i="43"/>
  <c r="W73" i="43"/>
  <c r="X73" i="43"/>
  <c r="Y73" i="43"/>
  <c r="Z73" i="43"/>
  <c r="AA73" i="43"/>
  <c r="AB73" i="43"/>
  <c r="T74" i="43"/>
  <c r="U74" i="43"/>
  <c r="V74" i="43"/>
  <c r="W74" i="43"/>
  <c r="X74" i="43"/>
  <c r="Y74" i="43"/>
  <c r="Z74" i="43"/>
  <c r="AA74" i="43"/>
  <c r="AB74" i="43"/>
  <c r="S80" i="43"/>
  <c r="T80" i="43"/>
  <c r="U80" i="43"/>
  <c r="V80" i="43"/>
  <c r="W80" i="43"/>
  <c r="X80" i="43"/>
  <c r="Y80" i="43"/>
  <c r="Z80" i="43"/>
  <c r="AA80" i="43"/>
  <c r="AB80" i="43"/>
  <c r="AC80" i="43"/>
  <c r="AE80" i="43"/>
  <c r="S81" i="43"/>
  <c r="T81" i="43"/>
  <c r="U81" i="43"/>
  <c r="V81" i="43"/>
  <c r="W81" i="43"/>
  <c r="X81" i="43"/>
  <c r="Y81" i="43"/>
  <c r="Z81" i="43"/>
  <c r="AA81" i="43"/>
  <c r="AB81" i="43"/>
  <c r="AC81" i="43"/>
  <c r="AE81" i="43"/>
  <c r="S82" i="43"/>
  <c r="T82" i="43"/>
  <c r="U82" i="43"/>
  <c r="V82" i="43"/>
  <c r="W82" i="43"/>
  <c r="X82" i="43"/>
  <c r="Y82" i="43"/>
  <c r="Z82" i="43"/>
  <c r="AA82" i="43"/>
  <c r="AB82" i="43"/>
  <c r="AC82" i="43"/>
  <c r="AE82" i="43"/>
  <c r="S85" i="43"/>
  <c r="T85" i="43"/>
  <c r="U85" i="43"/>
  <c r="V85" i="43"/>
  <c r="W85" i="43"/>
  <c r="X85" i="43"/>
  <c r="Y85" i="43"/>
  <c r="Z85" i="43"/>
  <c r="AA85" i="43"/>
  <c r="AB85" i="43"/>
  <c r="AC85" i="43"/>
  <c r="S87" i="43"/>
  <c r="T87" i="43"/>
  <c r="U87" i="43"/>
  <c r="V87" i="43"/>
  <c r="W87" i="43"/>
  <c r="X87" i="43"/>
  <c r="Y87" i="43"/>
  <c r="Z87" i="43"/>
  <c r="AA87" i="43"/>
  <c r="AB87" i="43"/>
  <c r="AC87" i="43"/>
  <c r="AE87" i="43"/>
  <c r="V88" i="43"/>
  <c r="W88" i="43"/>
  <c r="X88" i="43"/>
  <c r="Y88" i="43"/>
  <c r="Z88" i="43"/>
  <c r="AA88" i="43"/>
  <c r="AB88" i="43"/>
  <c r="AC88" i="43"/>
  <c r="S93" i="43"/>
  <c r="T93" i="43"/>
  <c r="U93" i="43"/>
  <c r="V93" i="43"/>
  <c r="W93" i="43"/>
  <c r="X93" i="43"/>
  <c r="Y93" i="43"/>
  <c r="Z93" i="43"/>
  <c r="AA93" i="43"/>
  <c r="AB93" i="43"/>
  <c r="AC93" i="43"/>
  <c r="AE93" i="43"/>
  <c r="S95" i="43"/>
  <c r="T95" i="43"/>
  <c r="U95" i="43"/>
  <c r="V95" i="43"/>
  <c r="W95" i="43"/>
  <c r="X95" i="43"/>
  <c r="Y95" i="43"/>
  <c r="Z95" i="43"/>
  <c r="AA95" i="43"/>
  <c r="AB95" i="43"/>
  <c r="AC95" i="43"/>
  <c r="S96" i="43"/>
  <c r="T96" i="43"/>
  <c r="U96" i="43"/>
  <c r="V96" i="43"/>
  <c r="W96" i="43"/>
  <c r="X96" i="43"/>
  <c r="Y96" i="43"/>
  <c r="Z96" i="43"/>
  <c r="AA96" i="43"/>
  <c r="AB96" i="43"/>
  <c r="AC96" i="43"/>
  <c r="AE96" i="43"/>
  <c r="S97" i="43"/>
  <c r="T97" i="43"/>
  <c r="U97" i="43"/>
  <c r="V97" i="43"/>
  <c r="W97" i="43"/>
  <c r="X97" i="43"/>
  <c r="Y97" i="43"/>
  <c r="Z97" i="43"/>
  <c r="AA97" i="43"/>
  <c r="AB97" i="43"/>
  <c r="AC97" i="43"/>
  <c r="S99" i="43"/>
  <c r="T99" i="43"/>
  <c r="U99" i="43"/>
  <c r="V99" i="43"/>
  <c r="W99" i="43"/>
  <c r="X99" i="43"/>
  <c r="Y99" i="43"/>
  <c r="Z99" i="43"/>
  <c r="AA99" i="43"/>
  <c r="AB99" i="43"/>
  <c r="AC99" i="43"/>
  <c r="S101" i="43"/>
  <c r="T101" i="43"/>
  <c r="U101" i="43"/>
  <c r="V101" i="43"/>
  <c r="W101" i="43"/>
  <c r="X101" i="43"/>
  <c r="Y101" i="43"/>
  <c r="Z101" i="43"/>
  <c r="AA101" i="43"/>
  <c r="AB101" i="43"/>
  <c r="AC101" i="43"/>
  <c r="AE101" i="43"/>
  <c r="S105" i="43"/>
  <c r="T105" i="43"/>
  <c r="U105" i="43"/>
  <c r="V105" i="43"/>
  <c r="W105" i="43"/>
  <c r="X105" i="43"/>
  <c r="Y105" i="43"/>
  <c r="Z105" i="43"/>
  <c r="AA105" i="43"/>
  <c r="AB105" i="43"/>
  <c r="AC105" i="43"/>
  <c r="AE105" i="43"/>
  <c r="S107" i="43"/>
  <c r="T107" i="43"/>
  <c r="U107" i="43"/>
  <c r="V107" i="43"/>
  <c r="W107" i="43"/>
  <c r="X107" i="43"/>
  <c r="Y107" i="43"/>
  <c r="Z107" i="43"/>
  <c r="AA107" i="43"/>
  <c r="AB107" i="43"/>
  <c r="AC107" i="43"/>
  <c r="AE107" i="43"/>
  <c r="S108" i="43"/>
  <c r="T108" i="43"/>
  <c r="U108" i="43"/>
  <c r="V108" i="43"/>
  <c r="W108" i="43"/>
  <c r="X108" i="43"/>
  <c r="Y108" i="43"/>
  <c r="Z108" i="43"/>
  <c r="AA108" i="43"/>
  <c r="AB108" i="43"/>
  <c r="AC108" i="43"/>
  <c r="AE108" i="43"/>
  <c r="S109" i="43"/>
  <c r="T109" i="43"/>
  <c r="U109" i="43"/>
  <c r="V109" i="43"/>
  <c r="W109" i="43"/>
  <c r="X109" i="43"/>
  <c r="Y109" i="43"/>
  <c r="Z109" i="43"/>
  <c r="AA109" i="43"/>
  <c r="AB109" i="43"/>
  <c r="AC109" i="43"/>
  <c r="S112" i="43"/>
  <c r="T112" i="43"/>
  <c r="U112" i="43"/>
  <c r="V112" i="43"/>
  <c r="W112" i="43"/>
  <c r="X112" i="43"/>
  <c r="Y112" i="43"/>
  <c r="Z112" i="43"/>
  <c r="AA112" i="43"/>
  <c r="AB112" i="43"/>
  <c r="AC112" i="43"/>
  <c r="S116" i="43"/>
  <c r="T116" i="43"/>
  <c r="U116" i="43"/>
  <c r="V116" i="43"/>
  <c r="W116" i="43"/>
  <c r="X116" i="43"/>
  <c r="Y116" i="43"/>
  <c r="Z116" i="43"/>
  <c r="AA116" i="43"/>
  <c r="AB116" i="43"/>
  <c r="AC116" i="43"/>
  <c r="V117" i="43"/>
  <c r="W117" i="43"/>
  <c r="X117" i="43"/>
  <c r="Y117" i="43"/>
  <c r="Z117" i="43"/>
  <c r="AA117" i="43"/>
  <c r="AB117" i="43"/>
  <c r="AC117" i="43"/>
  <c r="S119" i="43"/>
  <c r="T119" i="43"/>
  <c r="U119" i="43"/>
  <c r="V119" i="43"/>
  <c r="W119" i="43"/>
  <c r="X119" i="43"/>
  <c r="Y119" i="43"/>
  <c r="Z119" i="43"/>
  <c r="AA119" i="43"/>
  <c r="AB119" i="43"/>
  <c r="AC119" i="43"/>
  <c r="S122" i="43"/>
  <c r="T122" i="43"/>
  <c r="U122" i="43"/>
  <c r="V122" i="43"/>
  <c r="W122" i="43"/>
  <c r="X122" i="43"/>
  <c r="Y122" i="43"/>
  <c r="Z122" i="43"/>
  <c r="AA122" i="43"/>
  <c r="AB122" i="43"/>
  <c r="AC122" i="43"/>
  <c r="AE122" i="43"/>
  <c r="S124" i="43"/>
  <c r="T124" i="43"/>
  <c r="U124" i="43"/>
  <c r="V124" i="43"/>
  <c r="W124" i="43"/>
  <c r="X124" i="43"/>
  <c r="Y124" i="43"/>
  <c r="Z124" i="43"/>
  <c r="AA124" i="43"/>
  <c r="AB124" i="43"/>
  <c r="AC124" i="43"/>
  <c r="S125" i="43"/>
  <c r="T125" i="43"/>
  <c r="U125" i="43"/>
  <c r="V125" i="43"/>
  <c r="W125" i="43"/>
  <c r="X125" i="43"/>
  <c r="Y125" i="43"/>
  <c r="Z125" i="43"/>
  <c r="AA125" i="43"/>
  <c r="AB125" i="43"/>
  <c r="AC125" i="43"/>
  <c r="S126" i="43"/>
  <c r="T126" i="43"/>
  <c r="U126" i="43"/>
  <c r="V126" i="43"/>
  <c r="W126" i="43"/>
  <c r="X126" i="43"/>
  <c r="Y126" i="43"/>
  <c r="Z126" i="43"/>
  <c r="AA126" i="43"/>
  <c r="AB126" i="43"/>
  <c r="AC126" i="43"/>
  <c r="AE126" i="43"/>
  <c r="U128" i="43"/>
  <c r="V128" i="43"/>
  <c r="W128" i="43"/>
  <c r="X128" i="43"/>
  <c r="Y128" i="43"/>
  <c r="Z128" i="43"/>
  <c r="AA128" i="43"/>
  <c r="AB128" i="43"/>
  <c r="AC128" i="43"/>
  <c r="U132" i="43"/>
  <c r="V132" i="43"/>
  <c r="W132" i="43"/>
  <c r="X132" i="43"/>
  <c r="Y132" i="43"/>
  <c r="Z132" i="43"/>
  <c r="AA132" i="43"/>
  <c r="AB132" i="43"/>
  <c r="AC132" i="43"/>
  <c r="AE132" i="43"/>
  <c r="S134" i="43"/>
  <c r="T134" i="43"/>
  <c r="U134" i="43"/>
  <c r="V134" i="43"/>
  <c r="W134" i="43"/>
  <c r="X134" i="43"/>
  <c r="Y134" i="43"/>
  <c r="Z134" i="43"/>
  <c r="AA134" i="43"/>
  <c r="AB134" i="43"/>
  <c r="AC134" i="43"/>
  <c r="S140" i="43"/>
  <c r="T140" i="43"/>
  <c r="U140" i="43"/>
  <c r="V140" i="43"/>
  <c r="W140" i="43"/>
  <c r="X140" i="43"/>
  <c r="Y140" i="43"/>
  <c r="Z140" i="43"/>
  <c r="AA140" i="43"/>
  <c r="AB140" i="43"/>
  <c r="AC140" i="43"/>
  <c r="S142" i="43"/>
  <c r="T142" i="43"/>
  <c r="U142" i="43"/>
  <c r="V142" i="43"/>
  <c r="W142" i="43"/>
  <c r="X142" i="43"/>
  <c r="Y142" i="43"/>
  <c r="Z142" i="43"/>
  <c r="AA142" i="43"/>
  <c r="AB142" i="43"/>
  <c r="AC142" i="43"/>
  <c r="S145" i="43"/>
  <c r="T145" i="43"/>
  <c r="U145" i="43"/>
  <c r="V145" i="43"/>
  <c r="W145" i="43"/>
  <c r="X145" i="43"/>
  <c r="Y145" i="43"/>
  <c r="Z145" i="43"/>
  <c r="AA145" i="43"/>
  <c r="AB145" i="43"/>
  <c r="AC145" i="43"/>
  <c r="S150" i="43"/>
  <c r="T150" i="43"/>
  <c r="U150" i="43"/>
  <c r="V150" i="43"/>
  <c r="W150" i="43"/>
  <c r="X150" i="43"/>
  <c r="Y150" i="43"/>
  <c r="Z150" i="43"/>
  <c r="AA150" i="43"/>
  <c r="AB150" i="43"/>
  <c r="AC150" i="43"/>
  <c r="S151" i="43"/>
  <c r="T151" i="43"/>
  <c r="U151" i="43"/>
  <c r="V151" i="43"/>
  <c r="W151" i="43"/>
  <c r="X151" i="43"/>
  <c r="Y151" i="43"/>
  <c r="Z151" i="43"/>
  <c r="AA151" i="43"/>
  <c r="AB151" i="43"/>
  <c r="AC151" i="43"/>
  <c r="S152" i="43"/>
  <c r="T152" i="43"/>
  <c r="U152" i="43"/>
  <c r="V152" i="43"/>
  <c r="W152" i="43"/>
  <c r="X152" i="43"/>
  <c r="Y152" i="43"/>
  <c r="Z152" i="43"/>
  <c r="AA152" i="43"/>
  <c r="AB152" i="43"/>
  <c r="AC152" i="43"/>
  <c r="S156" i="43"/>
  <c r="T156" i="43"/>
  <c r="U156" i="43"/>
  <c r="V156" i="43"/>
  <c r="W156" i="43"/>
  <c r="X156" i="43"/>
  <c r="Y156" i="43"/>
  <c r="Z156" i="43"/>
  <c r="AA156" i="43"/>
  <c r="AB156" i="43"/>
  <c r="AC156" i="43"/>
  <c r="U157" i="43"/>
  <c r="V157" i="43"/>
  <c r="W157" i="43"/>
  <c r="X157" i="43"/>
  <c r="Y157" i="43"/>
  <c r="Z157" i="43"/>
  <c r="AA157" i="43"/>
  <c r="AB157" i="43"/>
  <c r="AC157" i="43"/>
  <c r="S161" i="43"/>
  <c r="T161" i="43"/>
  <c r="U161" i="43"/>
  <c r="V161" i="43"/>
  <c r="W161" i="43"/>
  <c r="X161" i="43"/>
  <c r="Y161" i="43"/>
  <c r="Z161" i="43"/>
  <c r="AA161" i="43"/>
  <c r="AB161" i="43"/>
  <c r="AC161" i="43"/>
  <c r="U162" i="43"/>
  <c r="V162" i="43"/>
  <c r="W162" i="43"/>
  <c r="X162" i="43"/>
  <c r="Y162" i="43"/>
  <c r="Z162" i="43"/>
  <c r="AA162" i="43"/>
  <c r="AB162" i="43"/>
  <c r="AC162" i="43"/>
  <c r="S164" i="43"/>
  <c r="T164" i="43"/>
  <c r="U164" i="43"/>
  <c r="V164" i="43"/>
  <c r="W164" i="43"/>
  <c r="X164" i="43"/>
  <c r="Y164" i="43"/>
  <c r="Z164" i="43"/>
  <c r="AA164" i="43"/>
  <c r="AB164" i="43"/>
  <c r="AC164" i="43"/>
  <c r="S167" i="43"/>
  <c r="T167" i="43"/>
  <c r="U167" i="43"/>
  <c r="V167" i="43"/>
  <c r="W167" i="43"/>
  <c r="X167" i="43"/>
  <c r="Y167" i="43"/>
  <c r="Z167" i="43"/>
  <c r="AA167" i="43"/>
  <c r="AB167" i="43"/>
  <c r="AC167" i="43"/>
  <c r="S172" i="43"/>
  <c r="T172" i="43"/>
  <c r="U172" i="43"/>
  <c r="V172" i="43"/>
  <c r="W172" i="43"/>
  <c r="X172" i="43"/>
  <c r="Y172" i="43"/>
  <c r="Z172" i="43"/>
  <c r="AA172" i="43"/>
  <c r="AB172" i="43"/>
  <c r="AC172" i="43"/>
  <c r="S173" i="43"/>
  <c r="T173" i="43"/>
  <c r="U173" i="43"/>
  <c r="V173" i="43"/>
  <c r="W173" i="43"/>
  <c r="X173" i="43"/>
  <c r="Y173" i="43"/>
  <c r="Z173" i="43"/>
  <c r="AA173" i="43"/>
  <c r="AB173" i="43"/>
  <c r="AC173" i="43"/>
  <c r="U176" i="43"/>
  <c r="V176" i="43"/>
  <c r="W176" i="43"/>
  <c r="X176" i="43"/>
  <c r="Y176" i="43"/>
  <c r="Z176" i="43"/>
  <c r="AA176" i="43"/>
  <c r="AB176" i="43"/>
  <c r="AC176" i="43"/>
  <c r="S179" i="43"/>
  <c r="T179" i="43"/>
  <c r="U179" i="43"/>
  <c r="V179" i="43"/>
  <c r="W179" i="43"/>
  <c r="X179" i="43"/>
  <c r="Y179" i="43"/>
  <c r="Z179" i="43"/>
  <c r="AA179" i="43"/>
  <c r="AB179" i="43"/>
  <c r="AC179" i="43"/>
  <c r="S182" i="43"/>
  <c r="T182" i="43"/>
  <c r="U182" i="43"/>
  <c r="V182" i="43"/>
  <c r="W182" i="43"/>
  <c r="X182" i="43"/>
  <c r="Y182" i="43"/>
  <c r="Z182" i="43"/>
  <c r="AA182" i="43"/>
  <c r="AB182" i="43"/>
  <c r="AC182" i="43"/>
  <c r="S184" i="43"/>
  <c r="T184" i="43"/>
  <c r="U184" i="43"/>
  <c r="V184" i="43"/>
  <c r="W184" i="43"/>
  <c r="X184" i="43"/>
  <c r="Y184" i="43"/>
  <c r="Z184" i="43"/>
  <c r="AA184" i="43"/>
  <c r="AB184" i="43"/>
  <c r="AC184" i="43"/>
  <c r="S185" i="43"/>
  <c r="T185" i="43"/>
  <c r="U185" i="43"/>
  <c r="V185" i="43"/>
  <c r="W185" i="43"/>
  <c r="X185" i="43"/>
  <c r="Y185" i="43"/>
  <c r="Z185" i="43"/>
  <c r="AA185" i="43"/>
  <c r="AB185" i="43"/>
  <c r="AC185" i="43"/>
  <c r="S186" i="43"/>
  <c r="T186" i="43"/>
  <c r="U186" i="43"/>
  <c r="V186" i="43"/>
  <c r="W186" i="43"/>
  <c r="X186" i="43"/>
  <c r="Y186" i="43"/>
  <c r="Z186" i="43"/>
  <c r="AA186" i="43"/>
  <c r="AB186" i="43"/>
  <c r="AC186" i="43"/>
  <c r="S188" i="43"/>
  <c r="T188" i="43"/>
  <c r="U188" i="43"/>
  <c r="V188" i="43"/>
  <c r="W188" i="43"/>
  <c r="X188" i="43"/>
  <c r="Y188" i="43"/>
  <c r="Z188" i="43"/>
  <c r="AA188" i="43"/>
  <c r="AB188" i="43"/>
  <c r="AC188" i="43"/>
  <c r="S189" i="43"/>
  <c r="T189" i="43"/>
  <c r="U189" i="43"/>
  <c r="V189" i="43"/>
  <c r="W189" i="43"/>
  <c r="X189" i="43"/>
  <c r="Y189" i="43"/>
  <c r="Z189" i="43"/>
  <c r="AA189" i="43"/>
  <c r="AB189" i="43"/>
  <c r="AC189" i="43"/>
  <c r="AE189" i="43"/>
  <c r="S190" i="43"/>
  <c r="T190" i="43"/>
  <c r="U190" i="43"/>
  <c r="V190" i="43"/>
  <c r="W190" i="43"/>
  <c r="X190" i="43"/>
  <c r="Y190" i="43"/>
  <c r="Z190" i="43"/>
  <c r="AA190" i="43"/>
  <c r="AB190" i="43"/>
  <c r="AC190" i="43"/>
  <c r="S197" i="43"/>
  <c r="T197" i="43"/>
  <c r="U197" i="43"/>
  <c r="V197" i="43"/>
  <c r="W197" i="43"/>
  <c r="X197" i="43"/>
  <c r="Y197" i="43"/>
  <c r="Z197" i="43"/>
  <c r="AA197" i="43"/>
  <c r="AB197" i="43"/>
  <c r="AC197" i="43"/>
  <c r="S198" i="43"/>
  <c r="T198" i="43"/>
  <c r="U198" i="43"/>
  <c r="V198" i="43"/>
  <c r="W198" i="43"/>
  <c r="X198" i="43"/>
  <c r="Y198" i="43"/>
  <c r="Z198" i="43"/>
  <c r="AA198" i="43"/>
  <c r="AB198" i="43"/>
  <c r="AC198" i="43"/>
  <c r="S199" i="43"/>
  <c r="T199" i="43"/>
  <c r="U199" i="43"/>
  <c r="V199" i="43"/>
  <c r="W199" i="43"/>
  <c r="X199" i="43"/>
  <c r="Y199" i="43"/>
  <c r="Z199" i="43"/>
  <c r="AA199" i="43"/>
  <c r="AB199" i="43"/>
  <c r="AC199" i="43"/>
  <c r="S203" i="43"/>
  <c r="T203" i="43"/>
  <c r="U203" i="43"/>
  <c r="V203" i="43"/>
  <c r="W203" i="43"/>
  <c r="X203" i="43"/>
  <c r="Y203" i="43"/>
  <c r="Z203" i="43"/>
  <c r="AA203" i="43"/>
  <c r="AB203" i="43"/>
  <c r="AC203" i="43"/>
  <c r="S204" i="43"/>
  <c r="T204" i="43"/>
  <c r="U204" i="43"/>
  <c r="V204" i="43"/>
  <c r="W204" i="43"/>
  <c r="X204" i="43"/>
  <c r="Y204" i="43"/>
  <c r="Z204" i="43"/>
  <c r="AA204" i="43"/>
  <c r="AB204" i="43"/>
  <c r="AC204" i="43"/>
  <c r="S205" i="43"/>
  <c r="T205" i="43"/>
  <c r="U205" i="43"/>
  <c r="V205" i="43"/>
  <c r="W205" i="43"/>
  <c r="X205" i="43"/>
  <c r="Y205" i="43"/>
  <c r="Z205" i="43"/>
  <c r="AA205" i="43"/>
  <c r="AB205" i="43"/>
  <c r="AC205" i="43"/>
  <c r="T207" i="43"/>
  <c r="U207" i="43"/>
  <c r="V207" i="43"/>
  <c r="W207" i="43"/>
  <c r="X207" i="43"/>
  <c r="Y207" i="43"/>
  <c r="Z207" i="43"/>
  <c r="AA207" i="43"/>
  <c r="AB207" i="43"/>
  <c r="T208" i="43"/>
  <c r="U208" i="43"/>
  <c r="V208" i="43"/>
  <c r="W208" i="43"/>
  <c r="X208" i="43"/>
  <c r="Y208" i="43"/>
  <c r="Z208" i="43"/>
  <c r="AA208" i="43"/>
  <c r="AB208" i="43"/>
  <c r="AC208" i="43"/>
  <c r="T209" i="43"/>
  <c r="U209" i="43"/>
  <c r="V209" i="43"/>
  <c r="W209" i="43"/>
  <c r="X209" i="43"/>
  <c r="Y209" i="43"/>
  <c r="Z209" i="43"/>
  <c r="AA209" i="43"/>
  <c r="AB209" i="43"/>
  <c r="AC209" i="43"/>
  <c r="S211" i="43"/>
  <c r="T211" i="43"/>
  <c r="U211" i="43"/>
  <c r="V211" i="43"/>
  <c r="W211" i="43"/>
  <c r="X211" i="43"/>
  <c r="Y211" i="43"/>
  <c r="Z211" i="43"/>
  <c r="AA211" i="43"/>
  <c r="AB211" i="43"/>
  <c r="AC211" i="43"/>
  <c r="S212" i="43"/>
  <c r="T212" i="43"/>
  <c r="U212" i="43"/>
  <c r="V212" i="43"/>
  <c r="W212" i="43"/>
  <c r="X212" i="43"/>
  <c r="Y212" i="43"/>
  <c r="Z212" i="43"/>
  <c r="AA212" i="43"/>
  <c r="AB212" i="43"/>
  <c r="AC212" i="43"/>
  <c r="S214" i="43"/>
  <c r="T214" i="43"/>
  <c r="U214" i="43"/>
  <c r="V214" i="43"/>
  <c r="W214" i="43"/>
  <c r="X214" i="43"/>
  <c r="Y214" i="43"/>
  <c r="Z214" i="43"/>
  <c r="AA214" i="43"/>
  <c r="AB214" i="43"/>
  <c r="AC214" i="43"/>
  <c r="AE214" i="43"/>
  <c r="S216" i="43"/>
  <c r="T216" i="43"/>
  <c r="U216" i="43"/>
  <c r="V216" i="43"/>
  <c r="W216" i="43"/>
  <c r="X216" i="43"/>
  <c r="Y216" i="43"/>
  <c r="Z216" i="43"/>
  <c r="AA216" i="43"/>
  <c r="AB216" i="43"/>
  <c r="AC216" i="43"/>
  <c r="S221" i="43"/>
  <c r="T221" i="43"/>
  <c r="U221" i="43"/>
  <c r="V221" i="43"/>
  <c r="W221" i="43"/>
  <c r="X221" i="43"/>
  <c r="Y221" i="43"/>
  <c r="Z221" i="43"/>
  <c r="AA221" i="43"/>
  <c r="AB221" i="43"/>
  <c r="AC221" i="43"/>
  <c r="S222" i="43"/>
  <c r="T222" i="43"/>
  <c r="U222" i="43"/>
  <c r="V222" i="43"/>
  <c r="W222" i="43"/>
  <c r="X222" i="43"/>
  <c r="Y222" i="43"/>
  <c r="Z222" i="43"/>
  <c r="AA222" i="43"/>
  <c r="AB222" i="43"/>
  <c r="AC222" i="43"/>
  <c r="S223" i="43"/>
  <c r="T223" i="43"/>
  <c r="U223" i="43"/>
  <c r="V223" i="43"/>
  <c r="W223" i="43"/>
  <c r="X223" i="43"/>
  <c r="Y223" i="43"/>
  <c r="Z223" i="43"/>
  <c r="AA223" i="43"/>
  <c r="AB223" i="43"/>
  <c r="AC223" i="43"/>
  <c r="S225" i="43"/>
  <c r="T225" i="43"/>
  <c r="U225" i="43"/>
  <c r="V225" i="43"/>
  <c r="W225" i="43"/>
  <c r="X225" i="43"/>
  <c r="Y225" i="43"/>
  <c r="Z225" i="43"/>
  <c r="AA225" i="43"/>
  <c r="AB225" i="43"/>
  <c r="AC225" i="43"/>
  <c r="S226" i="43"/>
  <c r="T226" i="43"/>
  <c r="U226" i="43"/>
  <c r="V226" i="43"/>
  <c r="W226" i="43"/>
  <c r="X226" i="43"/>
  <c r="Y226" i="43"/>
  <c r="Z226" i="43"/>
  <c r="AA226" i="43"/>
  <c r="AB226" i="43"/>
  <c r="AC226" i="43"/>
  <c r="S227" i="43"/>
  <c r="T227" i="43"/>
  <c r="U227" i="43"/>
  <c r="V227" i="43"/>
  <c r="W227" i="43"/>
  <c r="X227" i="43"/>
  <c r="Y227" i="43"/>
  <c r="Z227" i="43"/>
  <c r="AA227" i="43"/>
  <c r="AB227" i="43"/>
  <c r="AC227" i="43"/>
  <c r="S228" i="43"/>
  <c r="T228" i="43"/>
  <c r="U228" i="43"/>
  <c r="V228" i="43"/>
  <c r="W228" i="43"/>
  <c r="X228" i="43"/>
  <c r="Y228" i="43"/>
  <c r="Z228" i="43"/>
  <c r="AA228" i="43"/>
  <c r="AB228" i="43"/>
  <c r="AC228" i="43"/>
  <c r="S237" i="43"/>
  <c r="T237" i="43"/>
  <c r="U237" i="43"/>
  <c r="V237" i="43"/>
  <c r="W237" i="43"/>
  <c r="X237" i="43"/>
  <c r="Y237" i="43"/>
  <c r="Z237" i="43"/>
  <c r="AA237" i="43"/>
  <c r="AB237" i="43"/>
  <c r="AC237" i="43"/>
  <c r="S238" i="43"/>
  <c r="T238" i="43"/>
  <c r="U238" i="43"/>
  <c r="V238" i="43"/>
  <c r="W238" i="43"/>
  <c r="X238" i="43"/>
  <c r="Y238" i="43"/>
  <c r="Z238" i="43"/>
  <c r="AA238" i="43"/>
  <c r="AB238" i="43"/>
  <c r="AC238" i="43"/>
  <c r="S239" i="43"/>
  <c r="T239" i="43"/>
  <c r="U239" i="43"/>
  <c r="V239" i="43"/>
  <c r="W239" i="43"/>
  <c r="X239" i="43"/>
  <c r="Y239" i="43"/>
  <c r="Z239" i="43"/>
  <c r="AA239" i="43"/>
  <c r="AB239" i="43"/>
  <c r="AC239" i="43"/>
  <c r="S240" i="43"/>
  <c r="T240" i="43"/>
  <c r="U240" i="43"/>
  <c r="V240" i="43"/>
  <c r="W240" i="43"/>
  <c r="X240" i="43"/>
  <c r="Y240" i="43"/>
  <c r="Z240" i="43"/>
  <c r="AA240" i="43"/>
  <c r="AB240" i="43"/>
  <c r="AC240" i="43"/>
  <c r="S241" i="43"/>
  <c r="T241" i="43"/>
  <c r="U241" i="43"/>
  <c r="V241" i="43"/>
  <c r="W241" i="43"/>
  <c r="X241" i="43"/>
  <c r="Y241" i="43"/>
  <c r="Z241" i="43"/>
  <c r="AA241" i="43"/>
  <c r="AB241" i="43"/>
  <c r="AC241" i="43"/>
  <c r="S242" i="43"/>
  <c r="T242" i="43"/>
  <c r="U242" i="43"/>
  <c r="V242" i="43"/>
  <c r="W242" i="43"/>
  <c r="X242" i="43"/>
  <c r="Y242" i="43"/>
  <c r="Z242" i="43"/>
  <c r="AA242" i="43"/>
  <c r="AB242" i="43"/>
  <c r="AC242" i="43"/>
  <c r="S244" i="43"/>
  <c r="T244" i="43"/>
  <c r="U244" i="43"/>
  <c r="V244" i="43"/>
  <c r="W244" i="43"/>
  <c r="X244" i="43"/>
  <c r="Y244" i="43"/>
  <c r="Z244" i="43"/>
  <c r="AA244" i="43"/>
  <c r="AB244" i="43"/>
  <c r="AC244" i="43"/>
  <c r="V259" i="43"/>
  <c r="W259" i="43"/>
  <c r="X259" i="43"/>
  <c r="Y259" i="43"/>
  <c r="Z259" i="43"/>
  <c r="AA259" i="43"/>
  <c r="AB259" i="43"/>
  <c r="AC259" i="43"/>
  <c r="U260" i="43"/>
  <c r="V260" i="43"/>
  <c r="W260" i="43"/>
  <c r="X260" i="43"/>
  <c r="Y260" i="43"/>
  <c r="Z260" i="43"/>
  <c r="AA260" i="43"/>
  <c r="AB260" i="43"/>
  <c r="AC260" i="43"/>
  <c r="V261" i="43"/>
  <c r="W261" i="43"/>
  <c r="X261" i="43"/>
  <c r="Y261" i="43"/>
  <c r="Z261" i="43"/>
  <c r="AA261" i="43"/>
  <c r="AB261" i="43"/>
  <c r="AC261" i="43"/>
  <c r="U263" i="43"/>
  <c r="V263" i="43"/>
  <c r="W263" i="43"/>
  <c r="X263" i="43"/>
  <c r="Y263" i="43"/>
  <c r="Z263" i="43"/>
  <c r="AA263" i="43"/>
  <c r="AB263" i="43"/>
  <c r="AC263" i="43"/>
  <c r="S264" i="43"/>
  <c r="T264" i="43"/>
  <c r="U264" i="43"/>
  <c r="V264" i="43"/>
  <c r="W264" i="43"/>
  <c r="X264" i="43"/>
  <c r="Y264" i="43"/>
  <c r="Z264" i="43"/>
  <c r="AA264" i="43"/>
  <c r="AB264" i="43"/>
  <c r="AC264" i="43"/>
  <c r="S267" i="43"/>
  <c r="T267" i="43"/>
  <c r="U267" i="43"/>
  <c r="V267" i="43"/>
  <c r="W267" i="43"/>
  <c r="X267" i="43"/>
  <c r="Y267" i="43"/>
  <c r="Z267" i="43"/>
  <c r="AA267" i="43"/>
  <c r="AB267" i="43"/>
  <c r="AC267" i="43"/>
  <c r="S268" i="43"/>
  <c r="T268" i="43"/>
  <c r="U268" i="43"/>
  <c r="V268" i="43"/>
  <c r="W268" i="43"/>
  <c r="X268" i="43"/>
  <c r="Y268" i="43"/>
  <c r="Z268" i="43"/>
  <c r="AA268" i="43"/>
  <c r="AB268" i="43"/>
  <c r="O270" i="43"/>
  <c r="V270" i="43"/>
  <c r="W270" i="43"/>
  <c r="X270" i="43"/>
  <c r="Y270" i="43"/>
  <c r="Z270" i="43"/>
  <c r="AA270" i="43"/>
  <c r="AB270" i="43"/>
  <c r="AC270" i="43"/>
  <c r="O271" i="43"/>
  <c r="V271" i="43"/>
  <c r="W271" i="43"/>
  <c r="X271" i="43"/>
  <c r="Y271" i="43"/>
  <c r="Z271" i="43"/>
  <c r="AA271" i="43"/>
  <c r="AB271" i="43"/>
  <c r="AC271" i="43"/>
  <c r="O273" i="43"/>
  <c r="N274" i="43"/>
  <c r="U274" i="43"/>
  <c r="V274" i="43"/>
  <c r="W274" i="43"/>
  <c r="X274" i="43"/>
  <c r="Y274" i="43"/>
  <c r="Z274" i="43"/>
  <c r="AA274" i="43"/>
  <c r="AB274" i="43"/>
  <c r="AC274" i="43"/>
  <c r="N275" i="43"/>
  <c r="S275" i="43"/>
  <c r="T275" i="43"/>
  <c r="U275" i="43"/>
  <c r="V275" i="43"/>
  <c r="W275" i="43"/>
  <c r="X275" i="43"/>
  <c r="Y275" i="43"/>
  <c r="Z275" i="43"/>
  <c r="AA275" i="43"/>
  <c r="AB275" i="43"/>
  <c r="AC275" i="43"/>
  <c r="N276" i="43"/>
  <c r="O277" i="43"/>
  <c r="O278" i="43"/>
  <c r="V278" i="43"/>
  <c r="W278" i="43"/>
  <c r="X278" i="43"/>
  <c r="Y278" i="43"/>
  <c r="Z278" i="43"/>
  <c r="AA278" i="43"/>
  <c r="AB278" i="43"/>
  <c r="AC278" i="43"/>
  <c r="O281" i="43"/>
  <c r="V281" i="43"/>
  <c r="W281" i="43"/>
  <c r="X281" i="43"/>
  <c r="Y281" i="43"/>
  <c r="Z281" i="43"/>
  <c r="AA281" i="43"/>
  <c r="AB281" i="43"/>
  <c r="AC281" i="43"/>
  <c r="O282" i="43"/>
  <c r="V282" i="43"/>
  <c r="W282" i="43"/>
  <c r="X282" i="43"/>
  <c r="Y282" i="43"/>
  <c r="Z282" i="43"/>
  <c r="AA282" i="43"/>
  <c r="AB282" i="43"/>
  <c r="AC282" i="43"/>
  <c r="O283" i="43"/>
  <c r="V283" i="43"/>
  <c r="W283" i="43"/>
  <c r="X283" i="43"/>
  <c r="Y283" i="43"/>
  <c r="Z283" i="43"/>
  <c r="AA283" i="43"/>
  <c r="AB283" i="43"/>
  <c r="AC283" i="43"/>
  <c r="S288" i="43"/>
  <c r="T288" i="43"/>
  <c r="U288" i="43"/>
  <c r="V288" i="43"/>
  <c r="W288" i="43"/>
  <c r="X288" i="43"/>
  <c r="Y288" i="43"/>
  <c r="Z288" i="43"/>
  <c r="AA288" i="43"/>
  <c r="AB288" i="43"/>
  <c r="AC288" i="43"/>
  <c r="S289" i="43"/>
  <c r="T289" i="43"/>
  <c r="U289" i="43"/>
  <c r="V289" i="43"/>
  <c r="W289" i="43"/>
  <c r="X289" i="43"/>
  <c r="Y289" i="43"/>
  <c r="Z289" i="43"/>
  <c r="AA289" i="43"/>
  <c r="AB289" i="43"/>
  <c r="AC289" i="43"/>
  <c r="S290" i="43"/>
  <c r="T290" i="43"/>
  <c r="U290" i="43"/>
  <c r="V290" i="43"/>
  <c r="W290" i="43"/>
  <c r="X290" i="43"/>
  <c r="Y290" i="43"/>
  <c r="Z290" i="43"/>
  <c r="AA290" i="43"/>
  <c r="AB290" i="43"/>
  <c r="AC290" i="43"/>
  <c r="S291" i="43"/>
  <c r="T291" i="43"/>
  <c r="U291" i="43"/>
  <c r="V291" i="43"/>
  <c r="W291" i="43"/>
  <c r="X291" i="43"/>
  <c r="Y291" i="43"/>
  <c r="Z291" i="43"/>
  <c r="AA291" i="43"/>
  <c r="AB291" i="43"/>
  <c r="AC291" i="43"/>
  <c r="S292" i="43"/>
  <c r="T292" i="43"/>
  <c r="U292" i="43"/>
  <c r="V292" i="43"/>
  <c r="W292" i="43"/>
  <c r="X292" i="43"/>
  <c r="Y292" i="43"/>
  <c r="Z292" i="43"/>
  <c r="AA292" i="43"/>
  <c r="AB292" i="43"/>
  <c r="AC292" i="43"/>
  <c r="S293" i="43"/>
  <c r="T293" i="43"/>
  <c r="U293" i="43"/>
  <c r="V293" i="43"/>
  <c r="W293" i="43"/>
  <c r="X293" i="43"/>
  <c r="Y293" i="43"/>
  <c r="Z293" i="43"/>
  <c r="AA293" i="43"/>
  <c r="AB293" i="43"/>
  <c r="AC293" i="43"/>
  <c r="S294" i="43"/>
  <c r="T294" i="43"/>
  <c r="U294" i="43"/>
  <c r="V294" i="43"/>
  <c r="W294" i="43"/>
  <c r="X294" i="43"/>
  <c r="Y294" i="43"/>
  <c r="Z294" i="43"/>
  <c r="AA294" i="43"/>
  <c r="AB294" i="43"/>
  <c r="AC294" i="43"/>
  <c r="S295" i="43"/>
  <c r="T295" i="43"/>
  <c r="U295" i="43"/>
  <c r="V295" i="43"/>
  <c r="W295" i="43"/>
  <c r="X295" i="43"/>
  <c r="Y295" i="43"/>
  <c r="Z295" i="43"/>
  <c r="AA295" i="43"/>
  <c r="AB295" i="43"/>
  <c r="AC295" i="43"/>
  <c r="S296" i="43"/>
  <c r="T296" i="43"/>
  <c r="U296" i="43"/>
  <c r="V296" i="43"/>
  <c r="W296" i="43"/>
  <c r="X296" i="43"/>
  <c r="Y296" i="43"/>
  <c r="Z296" i="43"/>
  <c r="AA296" i="43"/>
  <c r="AB296" i="43"/>
  <c r="AC296" i="43"/>
  <c r="S297" i="43"/>
  <c r="T297" i="43"/>
  <c r="U297" i="43"/>
  <c r="V297" i="43"/>
  <c r="W297" i="43"/>
  <c r="X297" i="43"/>
  <c r="Y297" i="43"/>
  <c r="Z297" i="43"/>
  <c r="AA297" i="43"/>
  <c r="AB297" i="43"/>
  <c r="AC297" i="43"/>
  <c r="S299" i="43"/>
  <c r="T299" i="43"/>
  <c r="U299" i="43"/>
  <c r="V299" i="43"/>
  <c r="W299" i="43"/>
  <c r="X299" i="43"/>
  <c r="Y299" i="43"/>
  <c r="Z299" i="43"/>
  <c r="AA299" i="43"/>
  <c r="AB299" i="43"/>
  <c r="AC299" i="43"/>
  <c r="S300" i="43"/>
  <c r="T300" i="43"/>
  <c r="U300" i="43"/>
  <c r="V300" i="43"/>
  <c r="W300" i="43"/>
  <c r="X300" i="43"/>
  <c r="Y300" i="43"/>
  <c r="Z300" i="43"/>
  <c r="AA300" i="43"/>
  <c r="AB300" i="43"/>
  <c r="AC300" i="43"/>
  <c r="S301" i="43"/>
  <c r="T301" i="43"/>
  <c r="U301" i="43"/>
  <c r="V301" i="43"/>
  <c r="W301" i="43"/>
  <c r="X301" i="43"/>
  <c r="Y301" i="43"/>
  <c r="Z301" i="43"/>
  <c r="AA301" i="43"/>
  <c r="AB301" i="43"/>
  <c r="AC301" i="43"/>
  <c r="S302" i="43"/>
  <c r="T302" i="43"/>
  <c r="U302" i="43"/>
  <c r="V302" i="43"/>
  <c r="W302" i="43"/>
  <c r="X302" i="43"/>
  <c r="Y302" i="43"/>
  <c r="Z302" i="43"/>
  <c r="AA302" i="43"/>
  <c r="AB302" i="43"/>
  <c r="AC302" i="43"/>
  <c r="S306" i="43"/>
  <c r="T306" i="43"/>
  <c r="U306" i="43"/>
  <c r="V306" i="43"/>
  <c r="W306" i="43"/>
  <c r="X306" i="43"/>
  <c r="Y306" i="43"/>
  <c r="Z306" i="43"/>
  <c r="AA306" i="43"/>
  <c r="AB306" i="43"/>
  <c r="AC306" i="43"/>
  <c r="S307" i="43"/>
  <c r="T307" i="43"/>
  <c r="U307" i="43"/>
  <c r="V307" i="43"/>
  <c r="W307" i="43"/>
  <c r="X307" i="43"/>
  <c r="Y307" i="43"/>
  <c r="Z307" i="43"/>
  <c r="AA307" i="43"/>
  <c r="AB307" i="43"/>
  <c r="AC307" i="43"/>
  <c r="S308" i="43"/>
  <c r="T308" i="43"/>
  <c r="U308" i="43"/>
  <c r="V308" i="43"/>
  <c r="W308" i="43"/>
  <c r="X308" i="43"/>
  <c r="Y308" i="43"/>
  <c r="Z308" i="43"/>
  <c r="AA308" i="43"/>
  <c r="AB308" i="43"/>
  <c r="AC308" i="43"/>
  <c r="S309" i="43"/>
  <c r="T309" i="43"/>
  <c r="U309" i="43"/>
  <c r="V309" i="43"/>
  <c r="W309" i="43"/>
  <c r="X309" i="43"/>
  <c r="Y309" i="43"/>
  <c r="Z309" i="43"/>
  <c r="AA309" i="43"/>
  <c r="AB309" i="43"/>
  <c r="AC309" i="43"/>
</calcChain>
</file>

<file path=xl/sharedStrings.xml><?xml version="1.0" encoding="utf-8"?>
<sst xmlns="http://schemas.openxmlformats.org/spreadsheetml/2006/main" count="415" uniqueCount="318">
  <si>
    <t>ROE</t>
  </si>
  <si>
    <t>Cost of Equity</t>
  </si>
  <si>
    <t>Beta</t>
  </si>
  <si>
    <t>EBIT</t>
  </si>
  <si>
    <t>Tax Rate</t>
  </si>
  <si>
    <t>EBIT*(1-Tax Rate)</t>
  </si>
  <si>
    <t>DD&amp;A</t>
  </si>
  <si>
    <t>Year</t>
  </si>
  <si>
    <t>Period</t>
  </si>
  <si>
    <t>Free Cash Flow to Firm</t>
  </si>
  <si>
    <t>WACC</t>
  </si>
  <si>
    <t>Discount Factor</t>
  </si>
  <si>
    <t>Current period adjustment</t>
  </si>
  <si>
    <t>PV FCFF</t>
  </si>
  <si>
    <t>Enterprise Value</t>
  </si>
  <si>
    <t>Less: Debt</t>
  </si>
  <si>
    <t>Less: Prefs</t>
  </si>
  <si>
    <t>Less: Minority Interest</t>
  </si>
  <si>
    <t>Plus: Net Cash</t>
  </si>
  <si>
    <t>Equity Value</t>
  </si>
  <si>
    <t>Shares Outstanding</t>
  </si>
  <si>
    <t>Intrinsic value/share</t>
  </si>
  <si>
    <t>Exit Share Price</t>
  </si>
  <si>
    <t>EPS</t>
  </si>
  <si>
    <t>FV FCFF</t>
  </si>
  <si>
    <t>Y/Y EPS Growth</t>
  </si>
  <si>
    <t>Y/Y FCFF Growth</t>
  </si>
  <si>
    <t>Current year</t>
  </si>
  <si>
    <t>Risk free rate</t>
  </si>
  <si>
    <t>Cost of Prefs</t>
  </si>
  <si>
    <t>Cost of Debt</t>
  </si>
  <si>
    <t>Current Price</t>
  </si>
  <si>
    <t>Pref Value</t>
  </si>
  <si>
    <t>Debt Value</t>
  </si>
  <si>
    <t>Override</t>
  </si>
  <si>
    <t>WACC - Model</t>
  </si>
  <si>
    <t>na</t>
  </si>
  <si>
    <t>Terminal Value Assumptions - EV</t>
  </si>
  <si>
    <t>Terminal Growth Rate</t>
  </si>
  <si>
    <t>Cost of Capital</t>
  </si>
  <si>
    <t>Excess ROIC</t>
  </si>
  <si>
    <t>Terminal Growth</t>
  </si>
  <si>
    <t>n=</t>
  </si>
  <si>
    <t>ROIC</t>
  </si>
  <si>
    <t>Avg. ROIC</t>
  </si>
  <si>
    <t>Avg. ROE</t>
  </si>
  <si>
    <t>Actual Company History</t>
  </si>
  <si>
    <t>Implied ROIC</t>
  </si>
  <si>
    <t>Implied Exit P/E (1Y Forward)</t>
  </si>
  <si>
    <t>ND/EBITDA</t>
  </si>
  <si>
    <t>Forecast</t>
  </si>
  <si>
    <t>Avg.</t>
  </si>
  <si>
    <t>Reinvest. Rate (Capex/EBIT)</t>
  </si>
  <si>
    <t>Date:</t>
  </si>
  <si>
    <t>Exchange:</t>
  </si>
  <si>
    <t>Ticker:</t>
  </si>
  <si>
    <t>Terminal Enterprise Value</t>
  </si>
  <si>
    <t>Terminal Equity Value</t>
  </si>
  <si>
    <t>Terminal Growth Spread</t>
  </si>
  <si>
    <t>Cap./EBIT</t>
  </si>
  <si>
    <t>Credit Spread</t>
  </si>
  <si>
    <t>Ticker Details</t>
  </si>
  <si>
    <t>CAGR</t>
  </si>
  <si>
    <t>EBITDA</t>
  </si>
  <si>
    <t>EBITDA Margin</t>
  </si>
  <si>
    <t>Income Statement</t>
  </si>
  <si>
    <t>SG&amp;A (incl. stock-based comp)</t>
  </si>
  <si>
    <t>Impairment</t>
  </si>
  <si>
    <t>FX</t>
  </si>
  <si>
    <t>Interest income</t>
  </si>
  <si>
    <t>Interest expense</t>
  </si>
  <si>
    <t>EBT</t>
  </si>
  <si>
    <t>Current tax</t>
  </si>
  <si>
    <t>Current tax rate</t>
  </si>
  <si>
    <t>Deferred tax</t>
  </si>
  <si>
    <t>Deferred tax rate</t>
  </si>
  <si>
    <t>Net Income</t>
  </si>
  <si>
    <t>Discontinued operations</t>
  </si>
  <si>
    <t>Minority Interest</t>
  </si>
  <si>
    <t>Prefs</t>
  </si>
  <si>
    <t>Net Income to Common</t>
  </si>
  <si>
    <t>Check</t>
  </si>
  <si>
    <t>W.A. shares outstanding (diluted)</t>
  </si>
  <si>
    <t>EPS to common</t>
  </si>
  <si>
    <t>EPS growth rate</t>
  </si>
  <si>
    <t>DPS</t>
  </si>
  <si>
    <t>DPS growth rate</t>
  </si>
  <si>
    <t>Payout ratio</t>
  </si>
  <si>
    <t>Cash Flow Statement</t>
  </si>
  <si>
    <t>Deferred taxes</t>
  </si>
  <si>
    <t>Share Based Comp</t>
  </si>
  <si>
    <t>Other</t>
  </si>
  <si>
    <t>Change in NWC</t>
  </si>
  <si>
    <t>Cash Flow from Operations</t>
  </si>
  <si>
    <t>Capex</t>
  </si>
  <si>
    <t>M&amp;A</t>
  </si>
  <si>
    <t>Cash Flow from Investing</t>
  </si>
  <si>
    <t>Change in debt</t>
  </si>
  <si>
    <t>Change in converts</t>
  </si>
  <si>
    <t>Change in prefs</t>
  </si>
  <si>
    <t>Preferred dividends</t>
  </si>
  <si>
    <t>Common dividends (net of DRIP)</t>
  </si>
  <si>
    <t>Cash Flow from Financing</t>
  </si>
  <si>
    <t>Gross Dividends</t>
  </si>
  <si>
    <t>Net Dividends</t>
  </si>
  <si>
    <t>DRIP Proceeds</t>
  </si>
  <si>
    <t>DRIP Participation</t>
  </si>
  <si>
    <t>Target P/E</t>
  </si>
  <si>
    <t>Esimated Share Price</t>
  </si>
  <si>
    <t>Other changes in cash</t>
  </si>
  <si>
    <t>Total change in cash</t>
  </si>
  <si>
    <t>Balance Sheet</t>
  </si>
  <si>
    <t>Cash &amp; equivalents</t>
  </si>
  <si>
    <t>Accounts receivable</t>
  </si>
  <si>
    <t>Investment Securities</t>
  </si>
  <si>
    <t>Current assets</t>
  </si>
  <si>
    <t>PP&amp;E</t>
  </si>
  <si>
    <t>Goodwill</t>
  </si>
  <si>
    <t>Intangibles</t>
  </si>
  <si>
    <t>Total assets</t>
  </si>
  <si>
    <t>Short-term debt</t>
  </si>
  <si>
    <t>Trade &amp; other payables</t>
  </si>
  <si>
    <t>Accrued expenses &amp; other liabilities</t>
  </si>
  <si>
    <t>Current liabilities</t>
  </si>
  <si>
    <t>Total liabilities</t>
  </si>
  <si>
    <t>Common equity</t>
  </si>
  <si>
    <t>Retained earnings and OCI</t>
  </si>
  <si>
    <t>Total liabilities &amp; equity</t>
  </si>
  <si>
    <t>non-cash NWC</t>
  </si>
  <si>
    <t>Segment Summary</t>
  </si>
  <si>
    <t>Gross Margin</t>
  </si>
  <si>
    <t>Net Margin</t>
  </si>
  <si>
    <t>Debt &amp; Interest Expense</t>
  </si>
  <si>
    <t>Total debt</t>
  </si>
  <si>
    <t>Net debt</t>
  </si>
  <si>
    <t>D/EBITDA</t>
  </si>
  <si>
    <t>Debt</t>
  </si>
  <si>
    <t>Interest rate</t>
  </si>
  <si>
    <t>Weighted-average basic (mln)</t>
  </si>
  <si>
    <t>Weighted-average diluted (mln)</t>
  </si>
  <si>
    <t>EPS (Diluted/share)</t>
  </si>
  <si>
    <t>Payout</t>
  </si>
  <si>
    <t>PP&amp;E &amp; Other Assets</t>
  </si>
  <si>
    <t>Ratios</t>
  </si>
  <si>
    <t>Book Value of Equity</t>
  </si>
  <si>
    <t>BVPS</t>
  </si>
  <si>
    <t>Invested Capital</t>
  </si>
  <si>
    <t>EBIT Margin</t>
  </si>
  <si>
    <t>Net margin (NI/S)</t>
  </si>
  <si>
    <t>Asset turnover (S/A)</t>
  </si>
  <si>
    <t>Leverage (A/E)</t>
  </si>
  <si>
    <t>Financial Statements</t>
  </si>
  <si>
    <t>Gross Revenue</t>
  </si>
  <si>
    <t>Cost of Revenue</t>
  </si>
  <si>
    <t>Operating Costs</t>
  </si>
  <si>
    <t>W.A. Shares Outstanding</t>
  </si>
  <si>
    <t>EPS Growth Rate</t>
  </si>
  <si>
    <t>DPS Growth Rate</t>
  </si>
  <si>
    <t>DPS Payout Ratio</t>
  </si>
  <si>
    <t>Cash Flow From Investing</t>
  </si>
  <si>
    <t>Cash Flow From Financing</t>
  </si>
  <si>
    <t>Change in Investments</t>
  </si>
  <si>
    <t>Current Assets</t>
  </si>
  <si>
    <t>Cash &amp; Equivalents</t>
  </si>
  <si>
    <t>Total Assets</t>
  </si>
  <si>
    <t>Short-term Debt</t>
  </si>
  <si>
    <t>Current Liabilities</t>
  </si>
  <si>
    <t>Total Liabilities</t>
  </si>
  <si>
    <t>Long-term Debt</t>
  </si>
  <si>
    <t>Convertibles</t>
  </si>
  <si>
    <t>Convertible Debt</t>
  </si>
  <si>
    <t>Common Equity</t>
  </si>
  <si>
    <t>Segment Analysis</t>
  </si>
  <si>
    <t>Balance Sheet Drivers</t>
  </si>
  <si>
    <t>Profitability (Return)</t>
  </si>
  <si>
    <t>Profitability (Margins)</t>
  </si>
  <si>
    <t>Revenue</t>
  </si>
  <si>
    <t>EBITDA Margins</t>
  </si>
  <si>
    <t>Capex, M&amp;A</t>
  </si>
  <si>
    <t>Y/Y Revenue Growth</t>
  </si>
  <si>
    <t>Y/Y EBITDA Growth</t>
  </si>
  <si>
    <t>Cash Flow from Operating Activities</t>
  </si>
  <si>
    <t>Inventory</t>
  </si>
  <si>
    <t>Change in non-cash NWC</t>
  </si>
  <si>
    <t>ROIC (excl. excess cash)</t>
  </si>
  <si>
    <t>Gain(loss) assets held for sale</t>
  </si>
  <si>
    <t>Deferred revenue</t>
  </si>
  <si>
    <t>Revolver</t>
  </si>
  <si>
    <t>BVPS - ex.cash</t>
  </si>
  <si>
    <t>ROE - exc.cash</t>
  </si>
  <si>
    <t>Invested Capital - ex.cash</t>
  </si>
  <si>
    <t>Terminal WACC</t>
  </si>
  <si>
    <t>Terminal WACC Assumptions</t>
  </si>
  <si>
    <t>Terminal D/EBITDA</t>
  </si>
  <si>
    <t>Terminal D/Cap</t>
  </si>
  <si>
    <t>Change in common equity (net)</t>
  </si>
  <si>
    <t>Impairments</t>
  </si>
  <si>
    <t>Restricted Cash</t>
  </si>
  <si>
    <t>Other (prepaids, deferred COGS)</t>
  </si>
  <si>
    <t>AwABTAVMT0NBTAFI/////wFQEgAAADtDSVFBVkcuTkFTREFRR1M6VFRXTy5JUV9MQVNUU0FMRVBSSUNFLjAxLzAxLzIwMTAuMzEvMTIvMjAxMAEAAABRqgUAAgAAABAxMC4yODI0NjAzMTc0NjAzAHD7R4YQcdgIZfFLhhBx2Ag7Q0lRQVZHLk5BU0RBUUdTOlRUV08uSVFfTEFTVFNBTEVQUklDRS4wMS8wMS8yMDE0LjMxLzEyLzIwMTQBAAAAUaoFAAIAAAAQMjIuMDY3OTE2NjY2NjY2NwBw+0eGEHHYCITKS4YQcdgIO0NJUUFWRy5OQVNEQVFHUzpUVFdPLklRX0xBU1RTQUxFUFJJQ0UuMDEvMDEvMjAxMi4zMS8xMi8yMDEyAQAAAFGqBQACAAAACjEyLjI4MDc3OTYAcPtHhhBx2Ahl8UuGEHHYCDtDSVFBVkcuTkFTREFRR1M6VFRXTy5JUV9MQVNUU0FMRVBSSUNFLjAxLzAxLzIwMDUuMzEvMTIvMjAwNQEAAABRqgUAAgAAABAyMy41MDQxNjc1Mzk2ODI1AHD7R4YQcdgIZfFLhhBx2Ag7Q0lRQVZHLk5BU0RBUUdTOlRUV08uSVFfTEFTVFNBTEVQUklDRS4wMS8wMS8yMDE3LjMxLzEyLzIwMTcBAAAAUaoFAAIAAAAQODAuODYwMTU5MzYyNTQ5OABw+0eGEHHYCIqjS4YQcdgIK0NJUS5OQVNEQVE6VFRXTy5JUV9MQVNUU0FMRVBSSUNFLjE1LzEwLzIwMjABAAAAUaoFAAIAAAAHMTY4LjAwNQBw+0eGEHHYCN92s4YQcdgIIUNJUS5OQVNEQVE6VFRXTy5JUV9MQVNUU0FMRVBSSUNFLgEAAABRqgUAAgAAAAcxNjguMDA1</t>
  </si>
  <si>
    <t>AKxEsIYQcdgI33azhhBx2Ag7Q0lRQVZHLk5BU0RBUUdTOlRUV08uSVFfTEFTVFNBTEVQUklDRS4wMS8wMS8yMDE5LjMxLzEyLzIwMTkBAAAAUaoFAAIAAAAQMTExLjgwMjIyMjIyMjIyMgBw+0eGEHHYCITKS4YQcdgIO0NJUUFWRy5OQVNEQVFHUzpUVFdPLklRX0xBU1RTQUxFUFJJQ0UuMDEvMDEvMjAwOS4zMS8xMi8yMDA5AQAAAFGqBQACAAAAEDkuMjEzNjcwNjM0OTIwNjQAcPtHhhBx2Ahl8UuGEHHYCDtDSVFBVkcuTkFTREFRR1M6VFRXTy5JUV9MQVNUU0FMRVBSSUNFLjAxLzAxLzIwMTEuMzEvMTIvMjAxMQEAAABRqgUAAgAAABAxNC4zNzQyMDYzNDkyMDYzAHD7R4YQcdgIZfFLhhBx2Ag7Q0lRQVZHLk5BU0RBUUdTOlRUV08uSVFfTEFTVFNBTEVQUklDRS4wMS8wMS8yMDE2LjMxLzEyLzIwMTYBAAAAUaoFAAIAAAAQNDAuMjQ4NTMxNzQ2MDMxNwBw+0eGEHHYCITKS4YQcdgIO0NJUUFWRy5OQVNEQVFHUzpUVFdPLklRX0xBU1RTQUxFUFJJQ0UuMDEvMDEvMjAyMC4zMS8xMi8yMDIwAQAAAFGqBQACAAAAEDEzOC43MTIzMzY2ODM0MTcAcPtHhhBx2AiEykuGEHHYCDtDSVFBVkcuTkFTREFRR1M6VFRXTy5JUV9MQVNUU0FMRVBSSUNFLjAxLzAxLzIwMDcuMzEvMTIvMjAwNwEAAABRqgUAAgAAABAxOC4yNjM3NDAyMzkwNDM4AHD7R4YQcdgIZfFLhhBx2Ag7Q0lRQVZHLk5BU0RBUUdTOlRUV08uSVFfTEFT</t>
  </si>
  <si>
    <t>VFNBTEVQUklDRS4wMS8wMS8yMDE4LjMxLzEyLzIwMTgBAAAAUaoFAAIAAAAQMTE1Ljg5NzUwOTk2MDE1OQBw+0eGEHHYCITKS4YQcdgIO0NJUUFWRy5OQVNEQVFHUzpUVFdPLklRX0xBU1RTQUxFUFJJQ0UuMDEvMDEvMjAwOC4zMS8xMi8yMDA4AQAAAFGqBQACAAAAEDIwLjEyMzI4MDYzMjQxMTEAcPtHhhBx2AgpF0yGEHHYCDtDSVFBVkcuTkFTREFRR1M6VFRXTy5JUV9MQVNUU0FMRVBSSUNFLjAxLzAxLzIwMTUuMzEvMTIvMjAxNQEAAABRqgUAAgAAABAyOS4yNjcxNDI4NTcxNDI5AHD7R4YQcdgIhMpLhhBx2Ag7Q0lRQVZHLk5BU0RBUUdTOlRUV08uSVFfTEFTVFNBTEVQUklDRS4wMS8wMS8yMDEzLjMxLzEyLzIwMTMBAAAAUaoFAAIAAAAQMTYuMTc2MTc0NjAzMTc0NgBw+0eGEHHYCITKS4YQcdgIO0NJUUFWRy5OQVNEQVFHUzpUVFdPLklRX0xBU1RTQUxFUFJJQ0UuMDEvMDEvMjAwNi4zMS8xMi8yMDA2AQAAAFGqBQACAAAAEDE1LjE5NDU0MTQzNDI2MjkAcPtHhhBx2Ahl8UuGEHHYCA==</t>
  </si>
  <si>
    <t>NYSE</t>
  </si>
  <si>
    <t>CAF</t>
  </si>
  <si>
    <t>Total Revenue</t>
  </si>
  <si>
    <t>Gross Profit</t>
  </si>
  <si>
    <t>Gross Profit Margin</t>
  </si>
  <si>
    <t>COGS</t>
  </si>
  <si>
    <t>Operating lease</t>
  </si>
  <si>
    <t>Non-recourse notes payable</t>
  </si>
  <si>
    <t>Additions</t>
  </si>
  <si>
    <t>SG&amp;A</t>
  </si>
  <si>
    <t>Interest Expense</t>
  </si>
  <si>
    <t>Expense Forecast</t>
  </si>
  <si>
    <t>Change in non-recourse notes payable</t>
  </si>
  <si>
    <t>Operating/Finance lease</t>
  </si>
  <si>
    <t>non-cash NWC as % of revenue</t>
  </si>
  <si>
    <t>Term Loan</t>
  </si>
  <si>
    <t>Financing obligations</t>
  </si>
  <si>
    <t>New Debt</t>
  </si>
  <si>
    <t>Ending PP&amp;E</t>
  </si>
  <si>
    <t>Beginning PP&amp;E</t>
  </si>
  <si>
    <t>PP&amp;E as % of Revenue</t>
  </si>
  <si>
    <t>Remaining Useful Life</t>
  </si>
  <si>
    <t>Land</t>
  </si>
  <si>
    <t>Cost</t>
  </si>
  <si>
    <t>Less accumulated DD&amp;A</t>
  </si>
  <si>
    <t>PP&amp;E, net</t>
  </si>
  <si>
    <t>Beginning ROU</t>
  </si>
  <si>
    <t>Lease Principle Payments</t>
  </si>
  <si>
    <t>Ending ROU</t>
  </si>
  <si>
    <t>D&amp;A</t>
  </si>
  <si>
    <t>ROU as a % of Revenue</t>
  </si>
  <si>
    <t>ROU as a % of PP&amp;E</t>
  </si>
  <si>
    <t>Remaining Useful Life (yrs)</t>
  </si>
  <si>
    <t>Operating Lease Interest</t>
  </si>
  <si>
    <t>Operating Lease Interest Rate (%)</t>
  </si>
  <si>
    <t>Net Additions</t>
  </si>
  <si>
    <t>Implied Interest Rate</t>
  </si>
  <si>
    <t>Difference</t>
  </si>
  <si>
    <t>Total Operating Lease Payments</t>
  </si>
  <si>
    <t>Interest</t>
  </si>
  <si>
    <t>Included in SG&amp;A (Occupancy Costs)</t>
  </si>
  <si>
    <t>Average debt</t>
  </si>
  <si>
    <t>SG&amp;A Total</t>
  </si>
  <si>
    <t># Shares issued or repurchased</t>
  </si>
  <si>
    <t>selling and store operating</t>
  </si>
  <si>
    <t>general and administrative</t>
  </si>
  <si>
    <t>pre-opening</t>
  </si>
  <si>
    <t>EBT Margin</t>
  </si>
  <si>
    <t>Revenue and Gross Profit Drivers</t>
  </si>
  <si>
    <t>Retail Stores</t>
  </si>
  <si>
    <t>sales per avg store</t>
  </si>
  <si>
    <t>total square footage</t>
  </si>
  <si>
    <t>sq ft growth%</t>
  </si>
  <si>
    <t>average square footage</t>
  </si>
  <si>
    <t>sales per average sq ft</t>
  </si>
  <si>
    <t>Preferred equity</t>
  </si>
  <si>
    <t>-</t>
  </si>
  <si>
    <t>CFO/share</t>
  </si>
  <si>
    <t>Term Loan and Line of Credit</t>
  </si>
  <si>
    <t>Leasehold Improvements</t>
  </si>
  <si>
    <t>Other Property, Plant and Equipment</t>
  </si>
  <si>
    <t>Machinery</t>
  </si>
  <si>
    <t>Right of Use Assets</t>
  </si>
  <si>
    <t>Assets under Capital Lease</t>
  </si>
  <si>
    <t>Gross PPE</t>
  </si>
  <si>
    <t>20XX Notes</t>
  </si>
  <si>
    <t>FND</t>
  </si>
  <si>
    <t>Half-year adjustment</t>
  </si>
  <si>
    <t>Capex as % of Revenue</t>
  </si>
  <si>
    <t>DD&amp;A as % of Revenue</t>
  </si>
  <si>
    <t>ND/EBITDAR</t>
  </si>
  <si>
    <t>Rent Payment</t>
  </si>
  <si>
    <t>Rent % of Sales</t>
  </si>
  <si>
    <t>sq ft per store</t>
  </si>
  <si>
    <t>Existing Store Sales</t>
  </si>
  <si>
    <t>New Store Sales</t>
  </si>
  <si>
    <t>Total Sales</t>
  </si>
  <si>
    <t>Productivity</t>
  </si>
  <si>
    <t>New Stores</t>
  </si>
  <si>
    <t>New/All Stores</t>
  </si>
  <si>
    <t>New/Mature Stores</t>
  </si>
  <si>
    <t>Peer Comparisons</t>
  </si>
  <si>
    <t>'02-21</t>
  </si>
  <si>
    <t>Home Depot Inc/The</t>
  </si>
  <si>
    <t>Lowe's Cos Inc</t>
  </si>
  <si>
    <t>Tile Shop Holdings Inc</t>
  </si>
  <si>
    <t>LL Flooring Holdings Inc</t>
  </si>
  <si>
    <t>Discount to IV</t>
  </si>
  <si>
    <t>CAGR 22-32</t>
  </si>
  <si>
    <t>Average Stores</t>
  </si>
  <si>
    <t>Period End Stores</t>
  </si>
  <si>
    <t>Beginning Stores</t>
  </si>
  <si>
    <t>Working Capital Schedule</t>
  </si>
  <si>
    <t>Days</t>
  </si>
  <si>
    <t>AR Days</t>
  </si>
  <si>
    <t>Inventory Days</t>
  </si>
  <si>
    <t>AP Days</t>
  </si>
  <si>
    <t>Accounts Recievable Balance</t>
  </si>
  <si>
    <t>Inventory Balance</t>
  </si>
  <si>
    <t>Accounts Payable Balance</t>
  </si>
  <si>
    <t>&gt;1 Year Old Stores</t>
  </si>
  <si>
    <t>Commercial Sales</t>
  </si>
  <si>
    <t>Representatives</t>
  </si>
  <si>
    <t>Sales Per Representative $m</t>
  </si>
  <si>
    <t>Total Estimated Commercial Sales</t>
  </si>
  <si>
    <t>'23-33</t>
  </si>
  <si>
    <t>'17-22</t>
  </si>
  <si>
    <t>Shareholder Schedule</t>
  </si>
  <si>
    <t>SSS%</t>
  </si>
  <si>
    <t>Guidance</t>
  </si>
  <si>
    <t>'13-22</t>
  </si>
  <si>
    <t>Intrinsic Value/Share</t>
  </si>
  <si>
    <t>Equity Risk Premium</t>
  </si>
  <si>
    <t>Risk Free Rate</t>
  </si>
  <si>
    <t>After-Tax Cost of Debt</t>
  </si>
  <si>
    <t>Discounted Cash Flow (DCF - FCFF)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</si>
</sst>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[Red]\-&quot;$&quot;#,##0.0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0.0%"/>
    <numFmt numFmtId="172" formatCode="0.0\x"/>
    <numFmt numFmtId="173" formatCode="&quot;$&quot;#,##0.00"/>
    <numFmt numFmtId="174" formatCode=";;;"/>
    <numFmt numFmtId="175" formatCode="yy\-mm\-dd;@"/>
    <numFmt numFmtId="176" formatCode="&quot;$&quot;#,##0"/>
    <numFmt numFmtId="177" formatCode="#,##0.000"/>
    <numFmt numFmtId="178" formatCode="0.0000"/>
    <numFmt numFmtId="179" formatCode="#,##0.0"/>
    <numFmt numFmtId="180" formatCode="0.0"/>
    <numFmt numFmtId="181" formatCode="_(* #,##0_);_(* \(#,##0\);_(* &quot;-&quot;??_);_(@_)"/>
    <numFmt numFmtId="182" formatCode="#,##0;\(#,##0\);\-"/>
    <numFmt numFmtId="183" formatCode="#,##0.0\ ;\(#,##0.0\)"/>
    <numFmt numFmtId="184" formatCode="#,##0,;;;&quot;$K&quot;"/>
    <numFmt numFmtId="185" formatCode="_ * #,##0.00_ ;_ * \-#,##0.00_ ;_ * &quot;-&quot;??_ ;_ @_ "/>
    <numFmt numFmtId="186" formatCode="#,##0.0_);\(#,##0.0\);0_._0_)"/>
    <numFmt numFmtId="187" formatCode="0.0_)\%;\(0.0\)\%;0.0_)\%;@_)_%"/>
    <numFmt numFmtId="188" formatCode="#,##0.0_)_%;\(#,##0.0\)_%;0.0_)_%;@_)_%"/>
    <numFmt numFmtId="189" formatCode="#,##0.0_);\(#,##0.0\);#,##0.0_);@_)"/>
    <numFmt numFmtId="190" formatCode="dd\-mmm\-yy_)"/>
    <numFmt numFmtId="191" formatCode="#,##0.0_);\(#,##0.0\)"/>
    <numFmt numFmtId="192" formatCode="&quot;$&quot;_(#,##0.00_);&quot;$&quot;\(#,##0.00\);&quot;$&quot;_(0.00_);@_)"/>
    <numFmt numFmtId="193" formatCode="&quot;$&quot;_(#,##0.00_);&quot;$&quot;\(#,##0.00\)"/>
    <numFmt numFmtId="194" formatCode="&quot;$&quot;#,##0.000_);[Red]\(&quot;$&quot;#,##0.000\)"/>
    <numFmt numFmtId="195" formatCode="&quot;£&quot;_(#,##0.00_);&quot;£&quot;\(#,##0.00\)"/>
    <numFmt numFmtId="196" formatCode="&quot;£&quot;_(#,##0.00_);&quot;£&quot;\(#,##0.00\);&quot;£&quot;_(0.00_);@_)"/>
    <numFmt numFmtId="197" formatCode="#,##0.00_);\(#,##0.00\);0.00_);@_)"/>
    <numFmt numFmtId="198" formatCode="0.0_)"/>
    <numFmt numFmtId="199" formatCode="\€_(#,##0.00_);\€\(#,##0.00\);\€_(0.00_);@_)"/>
    <numFmt numFmtId="200" formatCode="0.00_)"/>
    <numFmt numFmtId="201" formatCode="#,##0_)\x;\(#,##0\)\x;0_)\x;@_)_x"/>
    <numFmt numFmtId="202" formatCode="#,##0.0_)\x;\(#,##0.0\)\x;0.0_)\x;@_)_x"/>
    <numFmt numFmtId="203" formatCode="#,##0.0_)\x;\(#,##0.0\)\x"/>
    <numFmt numFmtId="204" formatCode="&quot;$&quot;#,##0.0000_);[Red]\(&quot;$&quot;#,##0.0000\)"/>
    <numFmt numFmtId="205" formatCode="#,##0_)_x;\(#,##0\)_x;0_)_x;@_)_x"/>
    <numFmt numFmtId="206" formatCode="#,##0.0_)_x;\(#,##0.0\)_x;0.0_)_x;@_)_x"/>
    <numFmt numFmtId="207" formatCode="#,##0.0_)_x;\(#,##0.0\)_x"/>
    <numFmt numFmtId="208" formatCode="&quot;$&quot;#,##0.0_);[Red]\(&quot;$&quot;#,##0.0\)"/>
    <numFmt numFmtId="209" formatCode="0.0_)\%;\(0.0\)\%"/>
    <numFmt numFmtId="210" formatCode="#,##0.000_);\(#,##0.000\)"/>
    <numFmt numFmtId="211" formatCode="#,##0.0_)_%;\(#,##0.0\)_%"/>
    <numFmt numFmtId="212" formatCode="&quot;!&quot;#,##0_);\(&quot;!&quot;#,##0\)"/>
    <numFmt numFmtId="213" formatCode="_(* #,##0_);_(* \(#,##0\);_(* &quot; - &quot;_);_(@_)"/>
    <numFmt numFmtId="214" formatCode="#,##0,\ ;[Red]\(#,##0,\);&quot;&quot;"/>
    <numFmt numFmtId="215" formatCode="#,##0,_$;\-#,##0,_$"/>
    <numFmt numFmtId="216" formatCode="#,##0;\-#,##0;&quot;-&quot;"/>
    <numFmt numFmtId="217" formatCode="0.00000000%"/>
    <numFmt numFmtId="218" formatCode="0.0&quot;  &quot;"/>
    <numFmt numFmtId="219" formatCode="0.000&quot;  &quot;"/>
    <numFmt numFmtId="220" formatCode="0.0000&quot;  &quot;"/>
    <numFmt numFmtId="221" formatCode="0.00000&quot;  &quot;"/>
    <numFmt numFmtId="222" formatCode="0%;\(0%\)"/>
    <numFmt numFmtId="223" formatCode="0.00&quot;  &quot;"/>
    <numFmt numFmtId="224" formatCode="#,##0\ ;[Red]\(#,##0\)"/>
    <numFmt numFmtId="225" formatCode="[$-409]mmmm\ d\,\ yyyy;@"/>
    <numFmt numFmtId="226" formatCode="#,##0.00\ &quot;F&quot;;[Red]\-#,##0.00\ &quot;F&quot;"/>
    <numFmt numFmtId="227" formatCode="&quot;$&quot;#,##0.0_);\(&quot;$&quot;#,##0.0\)"/>
    <numFmt numFmtId="228" formatCode="_(&quot;$&quot;* #,##0.0_);_(&quot;$&quot;* \(#,##0.0\);_(&quot;$&quot;* &quot;-&quot;??_);_(@_)"/>
    <numFmt numFmtId="229" formatCode="_-* #,##0.0\ _F_-;\-* #,##0.0\ _F_-;_-* \-?\ _F_-;_-@_-"/>
    <numFmt numFmtId="230" formatCode="&quot;\&quot;#,##0;&quot;\&quot;&quot;\&quot;&quot;\&quot;&quot;\&quot;\-#,##0"/>
    <numFmt numFmtId="231" formatCode="&quot;$&quot;#,##0\ ;\(&quot;$&quot;#,##0\)"/>
    <numFmt numFmtId="232" formatCode="0.00000"/>
    <numFmt numFmtId="233" formatCode="_(* #,##0_);_(* \(#,##0\);_(* &quot;0&quot;??_);_(@_)"/>
    <numFmt numFmtId="234" formatCode="#,##0;\(#,##0\)"/>
    <numFmt numFmtId="235" formatCode="#,##0.00000"/>
    <numFmt numFmtId="236" formatCode="#,##0.0;\(#,##0.0\)"/>
    <numFmt numFmtId="237" formatCode="mmm\-d\-yyyy"/>
    <numFmt numFmtId="238" formatCode="_(* #,##0_);_(* \(#,##0\);_(* &quot;&quot;\ \-\ &quot;&quot;_);_(@_)"/>
    <numFmt numFmtId="239" formatCode="_(* #,##0_);[Red]_(* \(#,##0\);_(* &quot;&quot;\ \-\ &quot;&quot;_);_(@_)"/>
    <numFmt numFmtId="240" formatCode="#,##0,_$;[Red]\-#,##0,_$"/>
    <numFmt numFmtId="241" formatCode="#,##0.00,_$;[Red]\-#,##0.00,_$"/>
    <numFmt numFmtId="242" formatCode="_(* #,###.00_);_(* \(#,###.00\);_(* &quot;-&quot;??_);_(@_)"/>
    <numFmt numFmtId="243" formatCode="_(&quot;$&quot;* \ #,##0.00_);_(&quot;$&quot;* \ \(#,##0.00\);_(&quot;$&quot;* \ &quot;-&quot;??_);_(@_)"/>
    <numFmt numFmtId="244" formatCode="_(&quot;$&quot;* #,##0,_);_(&quot;$&quot;* \(#,##0,\);_(&quot;$&quot;* &quot;-&quot;_);_(@_)"/>
    <numFmt numFmtId="245" formatCode="_([$€]* #,##0.00_);_([$€]* \(#,##0.00\);_([$€]* &quot;-&quot;??_);_(@_)"/>
    <numFmt numFmtId="246" formatCode="_-* #,##0.00\ [$€]_-;\-* #,##0.00\ [$€]_-;_-* &quot;-&quot;??\ [$€]_-;_-@_-"/>
    <numFmt numFmtId="247" formatCode="_-* #,##0.00\ &quot;€&quot;_-;\-* #,##0.00\ &quot;€&quot;_-;_-* &quot;-&quot;??\ &quot;€&quot;_-;_-@_-"/>
    <numFmt numFmtId="248" formatCode="\$#,##0_);[Red]&quot;($&quot;#,##0\)"/>
    <numFmt numFmtId="249" formatCode="#,##0,,,\ ;;;&quot;Gb/s&quot;"/>
    <numFmt numFmtId="250" formatCode="&quot;$&quot;#,##0,_);\(&quot;$&quot;#,##0\)"/>
    <numFmt numFmtId="251" formatCode="0;;"/>
    <numFmt numFmtId="252" formatCode="_-* #,##0.00\ &quot;DM&quot;_-;\-* #,##0.00\ &quot;DM&quot;_-;_-* &quot;-&quot;??\ &quot;DM&quot;_-;_-@_-"/>
    <numFmt numFmtId="253" formatCode="#,##0.0_);[Red]\(#,##0.0\)"/>
    <numFmt numFmtId="254" formatCode="#,##0.000%_);[Red]\(#,##0.000%\)"/>
    <numFmt numFmtId="255" formatCode="mm/dd/yy;;;"/>
    <numFmt numFmtId="256" formatCode="#,##0,;;;&quot;Kb/s&quot;"/>
    <numFmt numFmtId="257" formatCode="#,##0,,;;;&quot;Mb/s&quot;"/>
    <numFmt numFmtId="258" formatCode="_-* #,##0\ _D_M_-;\-* #,##0\ _D_M_-;_-* &quot;-&quot;\ _D_M_-;_-@_-"/>
    <numFmt numFmtId="259" formatCode="_-* #,##0.00\ _D_M_-;\-* #,##0.00\ _D_M_-;_-* &quot;-&quot;??\ _D_M_-;_-@_-"/>
    <numFmt numFmtId="260" formatCode="&quot;$&quot;0.000"/>
    <numFmt numFmtId="261" formatCode="_-* #,##0\ &quot;DM&quot;_-;\-* #,##0\ &quot;DM&quot;_-;_-* &quot;-&quot;\ &quot;DM&quot;_-;_-@_-"/>
    <numFmt numFmtId="262" formatCode="_-&quot;£&quot;* #,##0.00_-;\-&quot;£&quot;* #,##0.00_-;_-&quot;£&quot;* &quot;-&quot;??_-;_-@_-"/>
    <numFmt numFmtId="263" formatCode="0.0;\(0.0\)"/>
    <numFmt numFmtId="264" formatCode="#,##0.0_);[Red]\(#,##0.0\);&quot;N/A &quot;"/>
    <numFmt numFmtId="265" formatCode="###0.0_x;\(###0.0\)_x"/>
    <numFmt numFmtId="266" formatCode="\$#,##0_);&quot;($&quot;#,##0\)"/>
    <numFmt numFmtId="267" formatCode="#,##0.0%_);\(#,##0.0&quot;%)&quot;"/>
    <numFmt numFmtId="268" formatCode="#,##0.0,,_);\(#,##0.0,,\);\-_)"/>
    <numFmt numFmtId="269" formatCode="#,##0_);\(#,##0\);\-_)"/>
    <numFmt numFmtId="270" formatCode="_-* #,##0.000000_-;\-* #,##0.000000_-;_-* \-??_-;_-@_-"/>
    <numFmt numFmtId="271" formatCode="#,##0.0,_);\(#,##0.0,\);\-_)"/>
    <numFmt numFmtId="272" formatCode="#,##0.00_);\(#,##0.00\);\-_)"/>
    <numFmt numFmtId="273" formatCode="0.0%&quot;NetPPE/sales&quot;"/>
    <numFmt numFmtId="274" formatCode="#,##0&quot; &quot;\ &quot; &quot;;[Red]\(#,##0\)\ &quot; &quot;;&quot;—&quot;&quot; &quot;&quot; &quot;&quot; &quot;&quot; &quot;"/>
    <numFmt numFmtId="275" formatCode="0.0%&quot;NWI/Sls&quot;"/>
    <numFmt numFmtId="276" formatCode="_(\$* #,##0.00_);_(\$* \(#,##0.00\);_(\$* \-??_);_(@_)"/>
    <numFmt numFmtId="277" formatCode="mmmm\ dd\,\ yyyy"/>
    <numFmt numFmtId="278" formatCode="0.000000000"/>
    <numFmt numFmtId="279" formatCode="_(* #,##0_);_(* \(#,##0\);_(* \-_);_(@_)"/>
    <numFmt numFmtId="280" formatCode="0.000000"/>
    <numFmt numFmtId="281" formatCode="0.0%&quot;Sales&quot;"/>
    <numFmt numFmtId="282" formatCode="0.0%_);\(0.0%\)"/>
    <numFmt numFmtId="283" formatCode="mm/dd/yy"/>
    <numFmt numFmtId="284" formatCode="#,##0.0\ ;[Red]\-#,##0.0\ "/>
    <numFmt numFmtId="285" formatCode="0.0000000000000"/>
    <numFmt numFmtId="286" formatCode="0.0%;[Red]\(0.0%\);&quot; &quot;"/>
    <numFmt numFmtId="287" formatCode="_-* #,##0.000_-;\-* #,##0.000_-;_-* &quot;-&quot;??_-;_-@_-"/>
    <numFmt numFmtId="288" formatCode="&quot;TFCF: &quot;#,##0_);[Red]&quot;No! &quot;\(#,##0\)"/>
    <numFmt numFmtId="289" formatCode="_(* #,##0,_);[Red]_(* \(#,##0,\);_(* 0_);_(@_)"/>
    <numFmt numFmtId="290" formatCode="_(* #,##0_);[Red]_(* \(#,##0\);_(* 0_);_(@_)"/>
    <numFmt numFmtId="291" formatCode="_-* #,##0\ _B_F_-;\-* #,##0\ _B_F_-;_-* &quot;-&quot;\ _B_F_-;_-@_-"/>
    <numFmt numFmtId="292" formatCode="_-* #,##0.00\ _B_F_-;\-* #,##0.00\ _B_F_-;_-* &quot;-&quot;??\ _B_F_-;_-@_-"/>
    <numFmt numFmtId="293" formatCode="&quot;\&quot;#,##0;[Red]&quot;\&quot;&quot;\&quot;\-#,##0"/>
    <numFmt numFmtId="294" formatCode="&quot;\&quot;#,##0.00;[Red]&quot;\&quot;&quot;\&quot;&quot;\&quot;&quot;\&quot;&quot;\&quot;&quot;\&quot;\-#,##0.00"/>
    <numFmt numFmtId="295" formatCode="&quot;\&quot;#,##0;[Red]&quot;\&quot;\-#,##0"/>
    <numFmt numFmtId="296" formatCode="_-* #,##0\ &quot;BF&quot;_-;\-* #,##0\ &quot;BF&quot;_-;_-* &quot;-&quot;\ &quot;BF&quot;_-;_-@_-"/>
    <numFmt numFmtId="297" formatCode="_-* #,##0.00\ &quot;BF&quot;_-;\-* #,##0.00\ &quot;BF&quot;_-;_-* &quot;-&quot;??\ &quot;BF&quot;_-;_-@_-"/>
    <numFmt numFmtId="298" formatCode="&quot;$&quot;#,##0.0"/>
    <numFmt numFmtId="299" formatCode="_-* #,##0_-;\-* #,##0_-;_-* &quot;-&quot;??_-;_-@_-"/>
    <numFmt numFmtId="300" formatCode="0.000"/>
    <numFmt numFmtId="301" formatCode="0.000%"/>
    <numFmt numFmtId="302" formatCode="0.00\x"/>
  </numFmts>
  <fonts count="28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Trebuchet MS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/>
      <sz val="9"/>
      <name val="Arial"/>
      <family val="2"/>
    </font>
    <font>
      <sz val="10"/>
      <color indexed="12"/>
      <name val="Arial"/>
      <family val="2"/>
    </font>
    <font>
      <sz val="10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8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name val="Helvetica-Narrow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4"/>
      <name val="AngsanaUPC"/>
      <family val="1"/>
    </font>
    <font>
      <sz val="10"/>
      <name val="MS Sans Serif"/>
      <family val="2"/>
    </font>
    <font>
      <sz val="10"/>
      <color indexed="8"/>
      <name val="Times New Roman"/>
      <family val="2"/>
    </font>
    <font>
      <sz val="11"/>
      <color indexed="8"/>
      <name val="宋体"/>
      <charset val="134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</font>
    <font>
      <sz val="10"/>
      <color indexed="9"/>
      <name val="Times New Roman"/>
      <family val="2"/>
    </font>
    <font>
      <sz val="11"/>
      <color indexed="9"/>
      <name val="宋体"/>
      <charset val="134"/>
    </font>
    <font>
      <sz val="12"/>
      <color indexed="9"/>
      <name val="新細明體"/>
      <family val="1"/>
      <charset val="136"/>
    </font>
    <font>
      <sz val="8"/>
      <name val="Tahoma"/>
      <family val="2"/>
    </font>
    <font>
      <sz val="10"/>
      <name val="TimesNewRomanPS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4"/>
      <color indexed="9"/>
      <name val="Univers (WN)"/>
      <family val="2"/>
    </font>
    <font>
      <b/>
      <sz val="14"/>
      <name val="Univers (WN)"/>
    </font>
    <font>
      <i/>
      <sz val="14"/>
      <color indexed="8"/>
      <name val="Arial"/>
      <family val="2"/>
    </font>
    <font>
      <b/>
      <i/>
      <u/>
      <sz val="14"/>
      <name val="Arial"/>
      <family val="2"/>
    </font>
    <font>
      <b/>
      <sz val="12"/>
      <color indexed="8"/>
      <name val="Times New Roman"/>
      <family val="1"/>
    </font>
    <font>
      <sz val="10"/>
      <name val="Century Gothic"/>
      <family val="2"/>
    </font>
    <font>
      <i/>
      <sz val="12"/>
      <color indexed="8"/>
      <name val="Arial"/>
      <family val="2"/>
    </font>
    <font>
      <sz val="8"/>
      <name val="Verdana"/>
      <family val="2"/>
    </font>
    <font>
      <b/>
      <sz val="10"/>
      <name val="MS Sans Serif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i/>
      <sz val="10"/>
      <name val="Arial"/>
      <family val="2"/>
    </font>
    <font>
      <b/>
      <sz val="10"/>
      <color indexed="9"/>
      <name val="Times New Roman"/>
      <family val="2"/>
    </font>
    <font>
      <sz val="10"/>
      <color indexed="8"/>
      <name val="ARIAL"/>
      <family val="2"/>
      <charset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Accounting"/>
      <sz val="8"/>
      <color indexed="8"/>
      <name val="Arial"/>
      <family val="2"/>
    </font>
    <font>
      <b/>
      <sz val="8"/>
      <color indexed="8"/>
      <name val="Courier New"/>
      <family val="3"/>
    </font>
    <font>
      <sz val="8"/>
      <color indexed="12"/>
      <name val="Helv"/>
    </font>
    <font>
      <sz val="10"/>
      <name val="MS Serif"/>
      <family val="1"/>
    </font>
    <font>
      <sz val="9"/>
      <name val="Helv"/>
    </font>
    <font>
      <sz val="11"/>
      <color indexed="12"/>
      <name val="Book Antiqua"/>
      <family val="1"/>
    </font>
    <font>
      <sz val="11"/>
      <name val="돋움"/>
      <family val="1"/>
      <charset val="136"/>
    </font>
    <font>
      <b/>
      <sz val="9"/>
      <color indexed="9"/>
      <name val="Arial"/>
      <family val="2"/>
    </font>
    <font>
      <sz val="8"/>
      <name val="MS Sans Serif"/>
      <family val="2"/>
    </font>
    <font>
      <sz val="8"/>
      <color indexed="18"/>
      <name val="Comic Sans MS"/>
      <family val="4"/>
    </font>
    <font>
      <b/>
      <sz val="8"/>
      <name val="Arial"/>
      <family val="2"/>
    </font>
    <font>
      <b/>
      <sz val="10"/>
      <name val="Tms Rmn"/>
    </font>
    <font>
      <sz val="10"/>
      <name val="Geneva"/>
      <family val="2"/>
    </font>
    <font>
      <sz val="10"/>
      <color indexed="18"/>
      <name val="Arial"/>
      <family val="2"/>
    </font>
    <font>
      <b/>
      <u/>
      <sz val="8"/>
      <name val="Arial"/>
      <family val="2"/>
    </font>
    <font>
      <sz val="1.25"/>
      <name val="Arial"/>
      <family val="2"/>
    </font>
    <font>
      <b/>
      <u val="double"/>
      <sz val="9"/>
      <name val="Arial"/>
      <family val="2"/>
    </font>
    <font>
      <u val="doubleAccounting"/>
      <sz val="10"/>
      <name val="Arial"/>
      <family val="2"/>
    </font>
    <font>
      <sz val="10"/>
      <name val="Univers"/>
      <family val="2"/>
    </font>
    <font>
      <sz val="10"/>
      <color indexed="16"/>
      <name val="MS Serif"/>
      <family val="1"/>
    </font>
    <font>
      <b/>
      <u/>
      <sz val="12"/>
      <name val="Arial Narrow"/>
      <family val="2"/>
    </font>
    <font>
      <sz val="10"/>
      <name val="Helvetica 45 Light"/>
    </font>
    <font>
      <i/>
      <sz val="11"/>
      <color indexed="23"/>
      <name val="Calibri"/>
      <family val="2"/>
    </font>
    <font>
      <b/>
      <sz val="7"/>
      <color indexed="12"/>
      <name val="Arial"/>
      <family val="2"/>
    </font>
    <font>
      <sz val="7"/>
      <name val="Palatino"/>
      <family val="1"/>
    </font>
    <font>
      <b/>
      <sz val="8"/>
      <name val="Helv"/>
    </font>
    <font>
      <sz val="9"/>
      <name val="Geneva"/>
      <family val="2"/>
    </font>
    <font>
      <sz val="11"/>
      <color indexed="17"/>
      <name val="Calibri"/>
      <family val="2"/>
    </font>
    <font>
      <b/>
      <sz val="10"/>
      <color indexed="58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u/>
      <sz val="8"/>
      <color indexed="8"/>
      <name val="Tahoma"/>
      <family val="2"/>
    </font>
    <font>
      <b/>
      <u/>
      <sz val="18"/>
      <name val="Geneva"/>
      <family val="2"/>
    </font>
    <font>
      <b/>
      <sz val="15"/>
      <color indexed="62"/>
      <name val="Calibri"/>
      <family val="2"/>
    </font>
    <font>
      <b/>
      <sz val="14"/>
      <name val="Univers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sz val="18"/>
      <name val="Helvetica-Black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sz val="10"/>
      <name val="Geneva"/>
      <family val="2"/>
    </font>
    <font>
      <b/>
      <sz val="10"/>
      <name val="Univers"/>
      <family val="2"/>
    </font>
    <font>
      <b/>
      <sz val="8"/>
      <name val="MS Sans Serif"/>
      <family val="2"/>
    </font>
    <font>
      <b/>
      <sz val="9"/>
      <name val="Helv"/>
    </font>
    <font>
      <sz val="10"/>
      <color indexed="9"/>
      <name val="Arial"/>
      <family val="2"/>
    </font>
    <font>
      <b/>
      <sz val="10.75"/>
      <name val="Arial"/>
      <family val="2"/>
    </font>
    <font>
      <b/>
      <i/>
      <sz val="20"/>
      <name val="Century Gothic"/>
      <family val="2"/>
    </font>
    <font>
      <sz val="9"/>
      <color indexed="17"/>
      <name val="Helv"/>
    </font>
    <font>
      <sz val="11"/>
      <color indexed="62"/>
      <name val="Calibri"/>
      <family val="2"/>
    </font>
    <font>
      <b/>
      <u/>
      <sz val="10"/>
      <color indexed="12"/>
      <name val="Times New Roman"/>
      <family val="1"/>
    </font>
    <font>
      <sz val="8"/>
      <color indexed="39"/>
      <name val="Arial"/>
      <family val="2"/>
    </font>
    <font>
      <sz val="8"/>
      <color indexed="12"/>
      <name val="Tahoma"/>
      <family val="2"/>
    </font>
    <font>
      <sz val="1"/>
      <color indexed="9"/>
      <name val="Symbol"/>
      <family val="1"/>
      <charset val="2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7.5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b/>
      <u val="singleAccounting"/>
      <sz val="9"/>
      <color indexed="9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sz val="8"/>
      <color indexed="23"/>
      <name val="Verdana"/>
      <family val="2"/>
    </font>
    <font>
      <sz val="10"/>
      <name val="Tahoma"/>
      <family val="2"/>
    </font>
    <font>
      <sz val="10"/>
      <name val="Arial CE"/>
    </font>
    <font>
      <sz val="10"/>
      <name val="Palatino"/>
      <family val="1"/>
    </font>
    <font>
      <i/>
      <sz val="10"/>
      <name val="Arial"/>
      <family val="2"/>
    </font>
    <font>
      <sz val="7"/>
      <color indexed="12"/>
      <name val="Arial"/>
      <family val="2"/>
    </font>
    <font>
      <i/>
      <sz val="10"/>
      <name val="Helv"/>
    </font>
    <font>
      <sz val="11"/>
      <name val="Times New Roman"/>
      <family val="1"/>
    </font>
    <font>
      <sz val="24"/>
      <name val="MS Sans Serif"/>
      <family val="2"/>
    </font>
    <font>
      <sz val="8"/>
      <color indexed="32"/>
      <name val="Comic Sans MS"/>
      <family val="4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8"/>
      <color indexed="18"/>
      <name val="Arial"/>
      <family val="2"/>
    </font>
    <font>
      <b/>
      <u/>
      <sz val="10"/>
      <name val="Arial"/>
      <family val="2"/>
    </font>
    <font>
      <sz val="7"/>
      <color indexed="10"/>
      <name val="MS Sans Serif"/>
      <family val="2"/>
    </font>
    <font>
      <sz val="10"/>
      <name val="Tms Rmn"/>
      <family val="1"/>
    </font>
    <font>
      <sz val="10"/>
      <name val="Tms Rmn"/>
    </font>
    <font>
      <sz val="16"/>
      <color indexed="9"/>
      <name val="Tahoma"/>
      <family val="2"/>
    </font>
    <font>
      <sz val="9"/>
      <color indexed="8"/>
      <name val="Helv"/>
    </font>
    <font>
      <sz val="8"/>
      <color indexed="10"/>
      <name val="Arial"/>
      <family val="2"/>
    </font>
    <font>
      <sz val="9"/>
      <color indexed="20"/>
      <name val="Helv"/>
    </font>
    <font>
      <sz val="8"/>
      <name val="Wingdings"/>
      <charset val="2"/>
    </font>
    <font>
      <b/>
      <sz val="12"/>
      <color indexed="8"/>
      <name val="Arial"/>
      <family val="2"/>
    </font>
    <font>
      <sz val="8"/>
      <name val="Helv"/>
      <family val="2"/>
    </font>
    <font>
      <sz val="8"/>
      <name val="Helv"/>
    </font>
    <font>
      <sz val="8"/>
      <name val="COUR"/>
    </font>
    <font>
      <sz val="8"/>
      <color indexed="8"/>
      <name val="Arial"/>
      <family val="2"/>
    </font>
    <font>
      <sz val="11"/>
      <color indexed="16"/>
      <name val="Arial"/>
      <family val="2"/>
    </font>
    <font>
      <sz val="9.5"/>
      <color indexed="23"/>
      <name val="Helvetica-Black"/>
    </font>
    <font>
      <b/>
      <sz val="8"/>
      <color indexed="9"/>
      <name val="Verdana"/>
      <family val="2"/>
    </font>
    <font>
      <sz val="10"/>
      <color indexed="8"/>
      <name val="Geneva"/>
      <family val="2"/>
    </font>
    <font>
      <sz val="9"/>
      <color indexed="18"/>
      <name val="Wingdings"/>
      <charset val="2"/>
    </font>
    <font>
      <sz val="10"/>
      <name val="ACaslon Regular"/>
    </font>
    <font>
      <b/>
      <i/>
      <sz val="14"/>
      <name val="Arial"/>
      <family val="2"/>
    </font>
    <font>
      <b/>
      <sz val="11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Helv"/>
      <family val="2"/>
    </font>
    <font>
      <b/>
      <sz val="8"/>
      <color indexed="8"/>
      <name val="Helv"/>
    </font>
    <font>
      <vertAlign val="superscript"/>
      <sz val="8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63"/>
      <name val="Verdana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i/>
      <sz val="8"/>
      <color indexed="8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Tahoma"/>
      <family val="2"/>
    </font>
    <font>
      <b/>
      <sz val="18"/>
      <color theme="3"/>
      <name val="Cambria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3"/>
      <name val="Century Gothic"/>
      <family val="2"/>
    </font>
    <font>
      <b/>
      <sz val="10"/>
      <color indexed="8"/>
      <name val="Times New Roman"/>
      <family val="2"/>
    </font>
    <font>
      <sz val="8"/>
      <color indexed="36"/>
      <name val="Comic Sans MS"/>
      <family val="4"/>
    </font>
    <font>
      <sz val="18"/>
      <name val="Arial"/>
      <family val="2"/>
    </font>
    <font>
      <sz val="2.25"/>
      <name val="Arial"/>
      <family val="2"/>
    </font>
    <font>
      <sz val="8"/>
      <color indexed="8"/>
      <name val="Wingdings"/>
      <charset val="2"/>
    </font>
    <font>
      <sz val="8"/>
      <color indexed="9"/>
      <name val="Tahoma"/>
      <family val="2"/>
    </font>
    <font>
      <b/>
      <sz val="8"/>
      <color indexed="22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Times New Roman"/>
      <family val="2"/>
    </font>
    <font>
      <sz val="12"/>
      <name val="바탕체"/>
      <family val="1"/>
      <charset val="129"/>
    </font>
    <font>
      <sz val="12"/>
      <name val="뼻뮝"/>
      <family val="1"/>
    </font>
    <font>
      <sz val="12"/>
      <color indexed="60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name val="굴림체"/>
      <family val="3"/>
    </font>
    <font>
      <sz val="12"/>
      <color indexed="17"/>
      <name val="新細明體"/>
      <family val="1"/>
      <charset val="136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color indexed="52"/>
      <name val="新細明體"/>
      <family val="1"/>
      <charset val="136"/>
    </font>
    <font>
      <sz val="11"/>
      <color indexed="52"/>
      <name val="宋体"/>
      <charset val="134"/>
    </font>
    <font>
      <i/>
      <sz val="10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b/>
      <sz val="9"/>
      <color indexed="8"/>
      <name val="Tahoma"/>
      <family val="2"/>
    </font>
    <font>
      <i/>
      <sz val="1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name val="Arial"/>
    </font>
  </fonts>
  <fills count="7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2F2F2"/>
        <bgColor indexed="64"/>
      </patternFill>
    </fill>
    <fill>
      <patternFill patternType="lightGray">
        <fgColor indexed="15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/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thin">
        <color indexed="64"/>
      </bottom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indexed="64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indexed="64"/>
      </bottom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55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58"/>
      </left>
      <right style="thin">
        <color indexed="58"/>
      </right>
      <top style="hair">
        <color indexed="58"/>
      </top>
      <bottom style="hair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</borders>
  <cellStyleXfs count="4390">
    <xf numFmtId="0" fontId="0" fillId="0" borderId="0"/>
    <xf numFmtId="0" fontId="10" fillId="3" borderId="0"/>
    <xf numFmtId="43" fontId="11" fillId="0" borderId="0" applyFont="0" applyFill="0" applyBorder="0" applyAlignment="0" applyProtection="0"/>
    <xf numFmtId="0" fontId="12" fillId="3" borderId="6">
      <alignment horizontal="right"/>
    </xf>
    <xf numFmtId="0" fontId="11" fillId="0" borderId="0"/>
    <xf numFmtId="0" fontId="13" fillId="0" borderId="0"/>
    <xf numFmtId="17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7" fillId="0" borderId="0"/>
    <xf numFmtId="0" fontId="11" fillId="0" borderId="0"/>
    <xf numFmtId="0" fontId="11" fillId="0" borderId="0"/>
    <xf numFmtId="0" fontId="11" fillId="0" borderId="0"/>
    <xf numFmtId="9" fontId="44" fillId="0" borderId="0">
      <alignment horizontal="right"/>
    </xf>
    <xf numFmtId="0" fontId="11" fillId="0" borderId="0"/>
    <xf numFmtId="0" fontId="41" fillId="0" borderId="0"/>
    <xf numFmtId="0" fontId="45" fillId="0" borderId="0"/>
    <xf numFmtId="3" fontId="11" fillId="0" borderId="0"/>
    <xf numFmtId="183" fontId="22" fillId="0" borderId="0"/>
    <xf numFmtId="184" fontId="46" fillId="0" borderId="0">
      <alignment horizontal="right"/>
    </xf>
    <xf numFmtId="0" fontId="11" fillId="0" borderId="0"/>
    <xf numFmtId="0" fontId="47" fillId="0" borderId="0"/>
    <xf numFmtId="0" fontId="11" fillId="0" borderId="0">
      <alignment vertical="top"/>
    </xf>
    <xf numFmtId="0" fontId="48" fillId="0" borderId="0"/>
    <xf numFmtId="18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11" fillId="0" borderId="0"/>
    <xf numFmtId="186" fontId="42" fillId="0" borderId="0"/>
    <xf numFmtId="187" fontId="11" fillId="0" borderId="0" applyFont="0" applyFill="0" applyBorder="0" applyAlignment="0" applyProtection="0"/>
    <xf numFmtId="171" fontId="49" fillId="0" borderId="0" applyFont="0" applyFill="0" applyBorder="0" applyAlignment="0" applyProtection="0"/>
    <xf numFmtId="188" fontId="11" fillId="0" borderId="0" applyFont="0" applyFill="0" applyBorder="0" applyAlignment="0" applyProtection="0"/>
    <xf numFmtId="174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9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90" fontId="49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49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49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32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2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49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49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49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49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49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49" fillId="0" borderId="0" applyFont="0" applyFill="0" applyBorder="0" applyAlignment="0" applyProtection="0"/>
    <xf numFmtId="19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49" fillId="0" borderId="0" applyFont="0" applyFill="0" applyBorder="0" applyAlignment="0" applyProtection="0"/>
    <xf numFmtId="19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49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49" fillId="0" borderId="0" applyFont="0" applyFill="0" applyBorder="0" applyAlignment="0" applyProtection="0"/>
    <xf numFmtId="191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9" fontId="11" fillId="0" borderId="0" applyFont="0" applyFill="0" applyBorder="0" applyAlignment="0" applyProtection="0"/>
    <xf numFmtId="200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/>
    <xf numFmtId="0" fontId="1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49" fillId="0" borderId="0" applyFont="0" applyFill="0" applyBorder="0" applyAlignment="0" applyProtection="0"/>
    <xf numFmtId="20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49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49" fillId="0" borderId="0" applyFont="0" applyFill="0" applyBorder="0" applyAlignment="0" applyProtection="0"/>
    <xf numFmtId="202" fontId="11" fillId="0" borderId="0" applyFont="0" applyFill="0" applyBorder="0" applyAlignment="0" applyProtection="0"/>
    <xf numFmtId="205" fontId="11" fillId="0" borderId="0" applyFont="0" applyFill="0" applyBorder="0" applyProtection="0">
      <alignment horizontal="right"/>
    </xf>
    <xf numFmtId="206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05" fontId="11" fillId="0" borderId="0" applyFont="0" applyFill="0" applyBorder="0" applyProtection="0">
      <alignment horizontal="right"/>
    </xf>
    <xf numFmtId="206" fontId="11" fillId="0" borderId="0" applyFont="0" applyFill="0" applyBorder="0" applyProtection="0">
      <alignment horizontal="right"/>
    </xf>
    <xf numFmtId="180" fontId="49" fillId="0" borderId="0" applyFont="0" applyFill="0" applyBorder="0" applyProtection="0">
      <alignment horizontal="right"/>
    </xf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49" fillId="0" borderId="0" applyFont="0" applyFill="0" applyBorder="0" applyAlignment="0" applyProtection="0"/>
    <xf numFmtId="207" fontId="11" fillId="0" borderId="0" applyFont="0" applyFill="0" applyBorder="0" applyAlignment="0" applyProtection="0"/>
    <xf numFmtId="205" fontId="11" fillId="0" borderId="0" applyFont="0" applyFill="0" applyBorder="0" applyProtection="0">
      <alignment horizontal="right"/>
    </xf>
    <xf numFmtId="205" fontId="11" fillId="0" borderId="0" applyFont="0" applyFill="0" applyBorder="0" applyProtection="0">
      <alignment horizontal="right"/>
    </xf>
    <xf numFmtId="180" fontId="49" fillId="0" borderId="0" applyFont="0" applyFill="0" applyBorder="0" applyProtection="0">
      <alignment horizontal="right"/>
    </xf>
    <xf numFmtId="205" fontId="11" fillId="0" borderId="0" applyFont="0" applyFill="0" applyBorder="0" applyProtection="0">
      <alignment horizontal="right"/>
    </xf>
    <xf numFmtId="180" fontId="49" fillId="0" borderId="0" applyFont="0" applyFill="0" applyBorder="0" applyProtection="0">
      <alignment horizontal="right"/>
    </xf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49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49" fillId="0" borderId="0" applyFont="0" applyFill="0" applyBorder="0" applyAlignment="0" applyProtection="0"/>
    <xf numFmtId="206" fontId="11" fillId="0" borderId="0" applyFont="0" applyFill="0" applyBorder="0" applyAlignment="0" applyProtection="0"/>
    <xf numFmtId="202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209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10" fontId="49" fillId="0" borderId="0" applyFont="0" applyFill="0" applyBorder="0" applyAlignment="0" applyProtection="0"/>
    <xf numFmtId="187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12" fontId="49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51" fillId="0" borderId="0" applyNumberFormat="0" applyFill="0" applyBorder="0" applyProtection="0">
      <alignment vertical="top"/>
    </xf>
    <xf numFmtId="0" fontId="29" fillId="0" borderId="39" applyNumberFormat="0" applyFill="0" applyAlignment="0" applyProtection="0"/>
    <xf numFmtId="0" fontId="29" fillId="0" borderId="40" applyNumberFormat="0" applyFill="0" applyAlignment="0" applyProtection="0"/>
    <xf numFmtId="0" fontId="29" fillId="0" borderId="39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40" applyNumberFormat="0" applyFill="0" applyAlignment="0" applyProtection="0"/>
    <xf numFmtId="0" fontId="52" fillId="0" borderId="41" applyNumberFormat="0" applyFill="0" applyProtection="0">
      <alignment horizontal="center"/>
    </xf>
    <xf numFmtId="0" fontId="52" fillId="0" borderId="41" applyNumberFormat="0" applyFill="0" applyProtection="0">
      <alignment horizontal="center"/>
    </xf>
    <xf numFmtId="0" fontId="52" fillId="0" borderId="41" applyNumberFormat="0" applyFill="0" applyProtection="0">
      <alignment horizontal="center"/>
    </xf>
    <xf numFmtId="0" fontId="52" fillId="0" borderId="41" applyNumberFormat="0" applyFill="0" applyProtection="0">
      <alignment horizontal="center"/>
    </xf>
    <xf numFmtId="0" fontId="52" fillId="0" borderId="41" applyNumberFormat="0" applyFill="0" applyProtection="0">
      <alignment horizontal="center"/>
    </xf>
    <xf numFmtId="0" fontId="52" fillId="0" borderId="41" applyNumberFormat="0" applyFill="0" applyProtection="0">
      <alignment horizontal="center"/>
    </xf>
    <xf numFmtId="0" fontId="11" fillId="0" borderId="42" applyNumberFormat="0" applyFont="0" applyFill="0" applyAlignment="0" applyProtection="0"/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2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54" fillId="0" borderId="0"/>
    <xf numFmtId="0" fontId="55" fillId="0" borderId="0"/>
    <xf numFmtId="0" fontId="47" fillId="0" borderId="0"/>
    <xf numFmtId="213" fontId="29" fillId="0" borderId="0">
      <alignment horizontal="right" vertical="top"/>
    </xf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6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6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6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6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6" fillId="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6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11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6" fillId="2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6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6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2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6" fillId="27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7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7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7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7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6" fillId="2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56" fillId="2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0" borderId="0" applyNumberFormat="0" applyBorder="0" applyAlignment="0" applyProtection="0"/>
    <xf numFmtId="0" fontId="57" fillId="22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60" fillId="3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3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3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3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3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32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60" fillId="33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60" fillId="34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6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6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6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6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6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60" fillId="35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36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36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36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36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36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60" fillId="37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38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38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38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38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38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60" fillId="39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4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4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4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4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40" borderId="0" applyNumberFormat="0" applyBorder="0" applyAlignment="0" applyProtection="0"/>
    <xf numFmtId="0" fontId="61" fillId="32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42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3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3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3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3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60" fillId="45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6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6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6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6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0" fillId="48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9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50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3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3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3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3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36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60" fillId="51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60" fillId="52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53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53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53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53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53" borderId="0" applyNumberFormat="0" applyBorder="0" applyAlignment="0" applyProtection="0"/>
    <xf numFmtId="168" fontId="11" fillId="0" borderId="0"/>
    <xf numFmtId="214" fontId="24" fillId="22" borderId="43">
      <alignment horizontal="center" vertical="center"/>
    </xf>
    <xf numFmtId="215" fontId="63" fillId="7" borderId="44" applyProtection="0">
      <alignment vertical="center"/>
    </xf>
    <xf numFmtId="215" fontId="63" fillId="7" borderId="44" applyProtection="0">
      <alignment vertical="center"/>
    </xf>
    <xf numFmtId="215" fontId="63" fillId="7" borderId="44" applyProtection="0">
      <alignment vertical="center"/>
    </xf>
    <xf numFmtId="215" fontId="63" fillId="7" borderId="44" applyProtection="0">
      <alignment vertical="center"/>
    </xf>
    <xf numFmtId="215" fontId="63" fillId="7" borderId="44" applyProtection="0">
      <alignment vertical="center"/>
    </xf>
    <xf numFmtId="215" fontId="63" fillId="7" borderId="44" applyProtection="0">
      <alignment vertical="center"/>
    </xf>
    <xf numFmtId="215" fontId="63" fillId="7" borderId="44" applyProtection="0">
      <alignment vertical="center"/>
    </xf>
    <xf numFmtId="215" fontId="63" fillId="7" borderId="44" applyProtection="0">
      <alignment vertical="center"/>
    </xf>
    <xf numFmtId="215" fontId="63" fillId="7" borderId="44" applyProtection="0">
      <alignment vertical="center"/>
    </xf>
    <xf numFmtId="215" fontId="63" fillId="7" borderId="44" applyProtection="0">
      <alignment vertical="center"/>
    </xf>
    <xf numFmtId="215" fontId="63" fillId="7" borderId="44" applyProtection="0">
      <alignment vertical="center"/>
    </xf>
    <xf numFmtId="215" fontId="63" fillId="7" borderId="44" applyProtection="0">
      <alignment vertical="center"/>
    </xf>
    <xf numFmtId="0" fontId="11" fillId="0" borderId="0">
      <alignment horizontal="center" wrapText="1"/>
      <protection locked="0"/>
    </xf>
    <xf numFmtId="0" fontId="41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11" fillId="54" borderId="0"/>
    <xf numFmtId="0" fontId="64" fillId="0" borderId="45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36" fillId="6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3" fontId="67" fillId="55" borderId="0">
      <alignment horizontal="center" vertical="justify"/>
    </xf>
    <xf numFmtId="3" fontId="68" fillId="56" borderId="46">
      <alignment horizontal="center"/>
    </xf>
    <xf numFmtId="0" fontId="25" fillId="0" borderId="33" applyNumberFormat="0" applyFont="0" applyAlignment="0" applyProtection="0"/>
    <xf numFmtId="0" fontId="12" fillId="54" borderId="47">
      <alignment horizontal="center" vertical="center"/>
    </xf>
    <xf numFmtId="0" fontId="12" fillId="54" borderId="48">
      <alignment horizontal="center"/>
    </xf>
    <xf numFmtId="182" fontId="69" fillId="23" borderId="49">
      <alignment horizontal="center" vertical="center" wrapText="1"/>
    </xf>
    <xf numFmtId="0" fontId="70" fillId="0" borderId="0">
      <alignment vertical="center"/>
    </xf>
    <xf numFmtId="182" fontId="71" fillId="23" borderId="49">
      <alignment horizontal="left" vertical="center" wrapText="1"/>
    </xf>
    <xf numFmtId="0" fontId="72" fillId="23" borderId="0">
      <alignment horizontal="center"/>
    </xf>
    <xf numFmtId="182" fontId="73" fillId="23" borderId="49">
      <alignment horizontal="center" vertical="center" wrapText="1"/>
    </xf>
    <xf numFmtId="0" fontId="74" fillId="47" borderId="0">
      <alignment horizontal="left" vertical="center" indent="1"/>
    </xf>
    <xf numFmtId="0" fontId="74" fillId="47" borderId="0">
      <alignment horizontal="left" vertical="center" indent="1"/>
    </xf>
    <xf numFmtId="0" fontId="74" fillId="47" borderId="0">
      <alignment horizontal="left" vertical="center" indent="1"/>
    </xf>
    <xf numFmtId="0" fontId="74" fillId="47" borderId="0">
      <alignment horizontal="left" vertical="center" indent="1"/>
    </xf>
    <xf numFmtId="0" fontId="74" fillId="47" borderId="0">
      <alignment horizontal="left" vertical="center" indent="1"/>
    </xf>
    <xf numFmtId="0" fontId="74" fillId="47" borderId="0">
      <alignment horizontal="left" vertical="center" indent="1"/>
    </xf>
    <xf numFmtId="0" fontId="74" fillId="47" borderId="0">
      <alignment horizontal="left" vertical="center" indent="1"/>
    </xf>
    <xf numFmtId="0" fontId="74" fillId="47" borderId="0">
      <alignment horizontal="left" vertical="center" indent="1"/>
    </xf>
    <xf numFmtId="0" fontId="74" fillId="47" borderId="0">
      <alignment horizontal="left" vertical="center" indent="1"/>
    </xf>
    <xf numFmtId="0" fontId="74" fillId="47" borderId="0">
      <alignment horizontal="left" vertical="center" indent="1"/>
    </xf>
    <xf numFmtId="0" fontId="74" fillId="47" borderId="0">
      <alignment horizontal="left" vertical="center" indent="1"/>
    </xf>
    <xf numFmtId="0" fontId="74" fillId="47" borderId="0">
      <alignment horizontal="left" vertical="center" indent="1"/>
    </xf>
    <xf numFmtId="164" fontId="75" fillId="0" borderId="1" applyAlignment="0" applyProtection="0"/>
    <xf numFmtId="0" fontId="41" fillId="0" borderId="33" applyNumberFormat="0" applyFont="0" applyFill="0" applyAlignment="0" applyProtection="0"/>
    <xf numFmtId="0" fontId="41" fillId="0" borderId="50" applyNumberFormat="0" applyFont="0" applyFill="0" applyAlignment="0" applyProtection="0"/>
    <xf numFmtId="0" fontId="76" fillId="0" borderId="0" applyFont="0" applyFill="0" applyBorder="0" applyAlignment="0" applyProtection="0"/>
    <xf numFmtId="216" fontId="77" fillId="0" borderId="0" applyFill="0" applyBorder="0" applyAlignment="0"/>
    <xf numFmtId="216" fontId="77" fillId="0" borderId="0" applyFill="0" applyBorder="0" applyAlignment="0"/>
    <xf numFmtId="217" fontId="11" fillId="0" borderId="0" applyFill="0" applyBorder="0" applyAlignment="0"/>
    <xf numFmtId="218" fontId="26" fillId="0" borderId="0" applyFill="0" applyBorder="0" applyAlignment="0"/>
    <xf numFmtId="0" fontId="11" fillId="0" borderId="0" applyFill="0" applyBorder="0" applyAlignment="0"/>
    <xf numFmtId="219" fontId="26" fillId="0" borderId="0" applyFill="0" applyBorder="0" applyAlignment="0"/>
    <xf numFmtId="173" fontId="11" fillId="0" borderId="0" applyFill="0" applyBorder="0" applyAlignment="0"/>
    <xf numFmtId="220" fontId="26" fillId="0" borderId="0" applyFill="0" applyBorder="0" applyAlignment="0"/>
    <xf numFmtId="210" fontId="78" fillId="0" borderId="0" applyFill="0" applyBorder="0" applyAlignment="0"/>
    <xf numFmtId="221" fontId="26" fillId="0" borderId="0" applyFill="0" applyBorder="0" applyAlignment="0"/>
    <xf numFmtId="222" fontId="11" fillId="0" borderId="0" applyFill="0" applyBorder="0" applyAlignment="0"/>
    <xf numFmtId="223" fontId="26" fillId="0" borderId="0" applyFill="0" applyBorder="0" applyAlignment="0"/>
    <xf numFmtId="0" fontId="11" fillId="0" borderId="0" applyFill="0" applyBorder="0" applyAlignment="0"/>
    <xf numFmtId="224" fontId="26" fillId="0" borderId="0" applyFill="0" applyBorder="0" applyAlignment="0"/>
    <xf numFmtId="217" fontId="11" fillId="0" borderId="0" applyFill="0" applyBorder="0" applyAlignment="0"/>
    <xf numFmtId="218" fontId="26" fillId="0" borderId="0" applyFill="0" applyBorder="0" applyAlignment="0"/>
    <xf numFmtId="0" fontId="79" fillId="0" borderId="51" applyNumberFormat="0" applyAlignment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40" fillId="57" borderId="26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1" fillId="23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1" fillId="23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1" fillId="23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1" fillId="23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0" fillId="7" borderId="52" applyNumberFormat="0" applyAlignment="0" applyProtection="0"/>
    <xf numFmtId="0" fontId="81" fillId="23" borderId="52" applyNumberFormat="0" applyAlignment="0" applyProtection="0"/>
    <xf numFmtId="0" fontId="34" fillId="0" borderId="0" applyNumberFormat="0" applyFill="0" applyBorder="0" applyAlignment="0"/>
    <xf numFmtId="37" fontId="82" fillId="58" borderId="0" applyNumberFormat="0" applyFont="0" applyBorder="0" applyAlignment="0">
      <alignment horizontal="center"/>
    </xf>
    <xf numFmtId="0" fontId="11" fillId="0" borderId="0"/>
    <xf numFmtId="225" fontId="23" fillId="0" borderId="0" applyFill="0" applyBorder="0" applyProtection="0">
      <alignment horizontal="center" vertical="center"/>
    </xf>
    <xf numFmtId="225" fontId="23" fillId="0" borderId="0" applyFill="0" applyBorder="0" applyProtection="0">
      <alignment horizontal="center" vertical="center"/>
    </xf>
    <xf numFmtId="0" fontId="11" fillId="0" borderId="0">
      <alignment horizontal="centerContinuous"/>
    </xf>
    <xf numFmtId="0" fontId="83" fillId="0" borderId="0" applyNumberFormat="0" applyFill="0" applyBorder="0" applyAlignment="0"/>
    <xf numFmtId="0" fontId="77" fillId="0" borderId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84" fillId="59" borderId="29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10" fillId="47" borderId="53" applyNumberFormat="0" applyAlignment="0" applyProtection="0"/>
    <xf numFmtId="0" fontId="85" fillId="0" borderId="0" applyNumberFormat="0" applyFill="0" applyBorder="0" applyAlignment="0" applyProtection="0">
      <alignment vertical="top"/>
    </xf>
    <xf numFmtId="168" fontId="12" fillId="60" borderId="0">
      <alignment horizontal="left"/>
    </xf>
    <xf numFmtId="168" fontId="86" fillId="60" borderId="0">
      <alignment horizontal="right"/>
    </xf>
    <xf numFmtId="168" fontId="87" fillId="7" borderId="0">
      <alignment horizontal="center"/>
    </xf>
    <xf numFmtId="0" fontId="88" fillId="61" borderId="0"/>
    <xf numFmtId="168" fontId="86" fillId="60" borderId="0">
      <alignment horizontal="right"/>
    </xf>
    <xf numFmtId="168" fontId="89" fillId="7" borderId="0">
      <alignment horizontal="left"/>
    </xf>
    <xf numFmtId="226" fontId="26" fillId="0" borderId="0"/>
    <xf numFmtId="226" fontId="26" fillId="0" borderId="0"/>
    <xf numFmtId="226" fontId="26" fillId="0" borderId="0"/>
    <xf numFmtId="226" fontId="26" fillId="0" borderId="0"/>
    <xf numFmtId="226" fontId="26" fillId="0" borderId="0"/>
    <xf numFmtId="226" fontId="26" fillId="0" borderId="0"/>
    <xf numFmtId="226" fontId="26" fillId="0" borderId="0"/>
    <xf numFmtId="226" fontId="26" fillId="0" borderId="0"/>
    <xf numFmtId="222" fontId="11" fillId="0" borderId="0" applyFont="0" applyFill="0" applyBorder="0" applyAlignment="0" applyProtection="0"/>
    <xf numFmtId="223" fontId="26" fillId="0" borderId="0" applyFont="0" applyFill="0" applyBorder="0" applyAlignment="0" applyProtection="0"/>
    <xf numFmtId="38" fontId="90" fillId="0" borderId="0">
      <alignment horizontal="center"/>
      <protection locked="0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28" fontId="24" fillId="0" borderId="0"/>
    <xf numFmtId="3" fontId="11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1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92" fillId="23" borderId="0">
      <protection hidden="1"/>
    </xf>
    <xf numFmtId="0" fontId="92" fillId="23" borderId="0">
      <protection hidden="1"/>
    </xf>
    <xf numFmtId="0" fontId="92" fillId="23" borderId="0">
      <protection hidden="1"/>
    </xf>
    <xf numFmtId="0" fontId="92" fillId="23" borderId="0">
      <protection hidden="1"/>
    </xf>
    <xf numFmtId="0" fontId="92" fillId="23" borderId="0">
      <protection hidden="1"/>
    </xf>
    <xf numFmtId="0" fontId="92" fillId="23" borderId="0">
      <protection hidden="1"/>
    </xf>
    <xf numFmtId="0" fontId="92" fillId="23" borderId="0">
      <protection hidden="1"/>
    </xf>
    <xf numFmtId="0" fontId="92" fillId="23" borderId="0">
      <protection hidden="1"/>
    </xf>
    <xf numFmtId="0" fontId="92" fillId="23" borderId="0">
      <protection hidden="1"/>
    </xf>
    <xf numFmtId="0" fontId="92" fillId="23" borderId="0">
      <protection hidden="1"/>
    </xf>
    <xf numFmtId="0" fontId="92" fillId="23" borderId="0">
      <protection hidden="1"/>
    </xf>
    <xf numFmtId="0" fontId="92" fillId="23" borderId="0">
      <protection hidden="1"/>
    </xf>
    <xf numFmtId="229" fontId="47" fillId="23" borderId="0">
      <protection hidden="1"/>
    </xf>
    <xf numFmtId="229" fontId="47" fillId="23" borderId="0">
      <protection hidden="1"/>
    </xf>
    <xf numFmtId="229" fontId="47" fillId="23" borderId="0">
      <protection hidden="1"/>
    </xf>
    <xf numFmtId="229" fontId="47" fillId="23" borderId="0">
      <protection hidden="1"/>
    </xf>
    <xf numFmtId="229" fontId="47" fillId="23" borderId="0">
      <protection hidden="1"/>
    </xf>
    <xf numFmtId="229" fontId="47" fillId="23" borderId="0">
      <protection hidden="1"/>
    </xf>
    <xf numFmtId="229" fontId="47" fillId="23" borderId="0">
      <protection hidden="1"/>
    </xf>
    <xf numFmtId="229" fontId="47" fillId="23" borderId="0">
      <protection hidden="1"/>
    </xf>
    <xf numFmtId="229" fontId="47" fillId="23" borderId="0">
      <protection hidden="1"/>
    </xf>
    <xf numFmtId="229" fontId="47" fillId="23" borderId="0">
      <protection hidden="1"/>
    </xf>
    <xf numFmtId="229" fontId="47" fillId="23" borderId="0">
      <protection hidden="1"/>
    </xf>
    <xf numFmtId="229" fontId="47" fillId="23" borderId="0">
      <protection hidden="1"/>
    </xf>
    <xf numFmtId="0" fontId="11" fillId="23" borderId="0">
      <protection hidden="1"/>
    </xf>
    <xf numFmtId="0" fontId="78" fillId="0" borderId="0" applyNumberFormat="0" applyAlignment="0"/>
    <xf numFmtId="165" fontId="55" fillId="0" borderId="0" applyFont="0" applyFill="0" applyBorder="0" applyAlignment="0" applyProtection="0"/>
    <xf numFmtId="217" fontId="11" fillId="0" borderId="0" applyFont="0" applyFill="0" applyBorder="0" applyAlignment="0" applyProtection="0"/>
    <xf numFmtId="218" fontId="26" fillId="0" borderId="0" applyFont="0" applyFill="0" applyBorder="0" applyAlignment="0" applyProtection="0"/>
    <xf numFmtId="208" fontId="42" fillId="0" borderId="0"/>
    <xf numFmtId="166" fontId="93" fillId="0" borderId="54">
      <protection locked="0"/>
    </xf>
    <xf numFmtId="0" fontId="11" fillId="0" borderId="0" applyFont="0" applyFill="0" applyBorder="0" applyAlignment="0" applyProtection="0">
      <alignment horizontal="right"/>
    </xf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230" fontId="94" fillId="0" borderId="0" applyFont="0" applyFill="0" applyBorder="0" applyAlignment="0" applyProtection="0"/>
    <xf numFmtId="231" fontId="26" fillId="0" borderId="0" applyFont="0" applyFill="0" applyBorder="0" applyAlignment="0" applyProtection="0"/>
    <xf numFmtId="232" fontId="24" fillId="0" borderId="0"/>
    <xf numFmtId="49" fontId="95" fillId="62" borderId="0">
      <alignment vertical="center"/>
    </xf>
    <xf numFmtId="233" fontId="11" fillId="0" borderId="0" applyNumberFormat="0" applyFont="0" applyBorder="0" applyAlignment="0">
      <alignment horizontal="centerContinuous"/>
    </xf>
    <xf numFmtId="3" fontId="96" fillId="0" borderId="0"/>
    <xf numFmtId="0" fontId="24" fillId="0" borderId="0" applyNumberFormat="0" applyFont="0" applyBorder="0" applyAlignment="0"/>
    <xf numFmtId="17" fontId="97" fillId="0" borderId="55">
      <alignment horizontal="center" vertical="center"/>
    </xf>
    <xf numFmtId="0" fontId="11" fillId="0" borderId="0" applyFont="0" applyFill="0" applyBorder="0" applyAlignment="0" applyProtection="0"/>
    <xf numFmtId="234" fontId="11" fillId="0" borderId="56" applyFont="0" applyFill="0" applyAlignment="0" applyProtection="0"/>
    <xf numFmtId="235" fontId="11" fillId="0" borderId="0" applyFont="0" applyFill="0" applyAlignment="0" applyProtection="0"/>
    <xf numFmtId="236" fontId="11" fillId="0" borderId="42"/>
    <xf numFmtId="0" fontId="41" fillId="0" borderId="0" applyFont="0" applyFill="0" applyBorder="0" applyProtection="0">
      <alignment horizontal="right"/>
    </xf>
    <xf numFmtId="0" fontId="11" fillId="0" borderId="0" applyFont="0" applyFill="0" applyBorder="0" applyAlignment="0" applyProtection="0"/>
    <xf numFmtId="16" fontId="77" fillId="0" borderId="0" applyFont="0" applyFill="0" applyBorder="0" applyAlignment="0" applyProtection="0"/>
    <xf numFmtId="15" fontId="77" fillId="0" borderId="0" applyFont="0" applyFill="0" applyBorder="0" applyAlignment="0" applyProtection="0"/>
    <xf numFmtId="17" fontId="77" fillId="0" borderId="0" applyFont="0" applyFill="0" applyBorder="0" applyAlignment="0" applyProtection="0"/>
    <xf numFmtId="14" fontId="77" fillId="0" borderId="0" applyFill="0" applyBorder="0" applyAlignment="0"/>
    <xf numFmtId="0" fontId="41" fillId="0" borderId="0" applyFont="0" applyFill="0" applyBorder="0" applyProtection="0">
      <alignment horizontal="right"/>
    </xf>
    <xf numFmtId="237" fontId="98" fillId="0" borderId="0" applyFill="0" applyBorder="0">
      <alignment horizontal="right"/>
    </xf>
    <xf numFmtId="0" fontId="74" fillId="0" borderId="57">
      <alignment horizontal="center" vertical="center"/>
    </xf>
    <xf numFmtId="0" fontId="74" fillId="0" borderId="57" applyBorder="0">
      <alignment horizontal="center" vertical="center"/>
    </xf>
    <xf numFmtId="0" fontId="99" fillId="0" borderId="0" applyNumberFormat="0" applyFont="0" applyFill="0" applyBorder="0" applyAlignment="0" applyProtection="0">
      <alignment horizontal="left"/>
    </xf>
    <xf numFmtId="0" fontId="11" fillId="0" borderId="0"/>
    <xf numFmtId="0" fontId="92" fillId="0" borderId="0">
      <protection hidden="1"/>
    </xf>
    <xf numFmtId="0" fontId="11" fillId="0" borderId="0">
      <protection hidden="1"/>
    </xf>
    <xf numFmtId="0" fontId="100" fillId="0" borderId="0">
      <protection hidden="1"/>
    </xf>
    <xf numFmtId="238" fontId="42" fillId="63" borderId="0">
      <alignment horizontal="right"/>
    </xf>
    <xf numFmtId="0" fontId="22" fillId="0" borderId="0"/>
    <xf numFmtId="239" fontId="11" fillId="0" borderId="58">
      <alignment vertical="center"/>
    </xf>
    <xf numFmtId="15" fontId="101" fillId="64" borderId="0" applyNumberFormat="0" applyFont="0" applyBorder="0" applyAlignment="0" applyProtection="0"/>
    <xf numFmtId="3" fontId="92" fillId="0" borderId="59"/>
    <xf numFmtId="240" fontId="11" fillId="0" borderId="0" applyFont="0" applyFill="0" applyAlignment="0" applyProtection="0"/>
    <xf numFmtId="241" fontId="11" fillId="0" borderId="0" applyFont="0" applyFill="0" applyAlignment="0" applyProtection="0"/>
    <xf numFmtId="181" fontId="42" fillId="7" borderId="0"/>
    <xf numFmtId="181" fontId="98" fillId="7" borderId="0"/>
    <xf numFmtId="0" fontId="102" fillId="0" borderId="0"/>
    <xf numFmtId="242" fontId="11" fillId="0" borderId="0"/>
    <xf numFmtId="0" fontId="103" fillId="0" borderId="0"/>
    <xf numFmtId="243" fontId="11" fillId="0" borderId="0"/>
    <xf numFmtId="243" fontId="11" fillId="0" borderId="46"/>
    <xf numFmtId="243" fontId="11" fillId="0" borderId="2"/>
    <xf numFmtId="243" fontId="11" fillId="0" borderId="33"/>
    <xf numFmtId="243" fontId="11" fillId="0" borderId="1"/>
    <xf numFmtId="0" fontId="11" fillId="0" borderId="60"/>
    <xf numFmtId="0" fontId="11" fillId="0" borderId="61" applyNumberFormat="0" applyFont="0" applyFill="0" applyAlignment="0" applyProtection="0"/>
    <xf numFmtId="213" fontId="104" fillId="63" borderId="0">
      <alignment horizontal="right"/>
    </xf>
    <xf numFmtId="180" fontId="105" fillId="0" borderId="0" applyFill="0" applyBorder="0" applyAlignment="0" applyProtection="0"/>
    <xf numFmtId="0" fontId="11" fillId="26" borderId="46" applyNumberFormat="0" applyFont="0" applyAlignment="0" applyProtection="0">
      <alignment horizontal="center"/>
    </xf>
    <xf numFmtId="0" fontId="106" fillId="9" borderId="0" applyNumberFormat="0">
      <protection locked="0"/>
    </xf>
    <xf numFmtId="0" fontId="106" fillId="9" borderId="0" applyNumberFormat="0">
      <protection locked="0"/>
    </xf>
    <xf numFmtId="0" fontId="106" fillId="9" borderId="0" applyNumberFormat="0">
      <protection locked="0"/>
    </xf>
    <xf numFmtId="0" fontId="106" fillId="9" borderId="0" applyNumberFormat="0">
      <protection locked="0"/>
    </xf>
    <xf numFmtId="0" fontId="106" fillId="9" borderId="0" applyNumberFormat="0">
      <protection locked="0"/>
    </xf>
    <xf numFmtId="0" fontId="106" fillId="9" borderId="0" applyNumberFormat="0">
      <protection locked="0"/>
    </xf>
    <xf numFmtId="0" fontId="106" fillId="9" borderId="0" applyNumberFormat="0">
      <protection locked="0"/>
    </xf>
    <xf numFmtId="0" fontId="106" fillId="9" borderId="0" applyNumberFormat="0">
      <protection locked="0"/>
    </xf>
    <xf numFmtId="0" fontId="106" fillId="9" borderId="0" applyNumberFormat="0">
      <protection locked="0"/>
    </xf>
    <xf numFmtId="0" fontId="106" fillId="9" borderId="0" applyNumberFormat="0">
      <protection locked="0"/>
    </xf>
    <xf numFmtId="0" fontId="106" fillId="9" borderId="0" applyNumberFormat="0">
      <protection locked="0"/>
    </xf>
    <xf numFmtId="0" fontId="106" fillId="9" borderId="0" applyNumberFormat="0">
      <protection locked="0"/>
    </xf>
    <xf numFmtId="244" fontId="11" fillId="0" borderId="0" applyFill="0" applyBorder="0" applyAlignment="0"/>
    <xf numFmtId="223" fontId="26" fillId="0" borderId="0" applyFill="0" applyBorder="0" applyAlignment="0"/>
    <xf numFmtId="217" fontId="11" fillId="0" borderId="0" applyFill="0" applyBorder="0" applyAlignment="0"/>
    <xf numFmtId="218" fontId="26" fillId="0" borderId="0" applyFill="0" applyBorder="0" applyAlignment="0"/>
    <xf numFmtId="222" fontId="11" fillId="0" borderId="0" applyFill="0" applyBorder="0" applyAlignment="0"/>
    <xf numFmtId="223" fontId="26" fillId="0" borderId="0" applyFill="0" applyBorder="0" applyAlignment="0"/>
    <xf numFmtId="0" fontId="11" fillId="0" borderId="0" applyFill="0" applyBorder="0" applyAlignment="0"/>
    <xf numFmtId="224" fontId="26" fillId="0" borderId="0" applyFill="0" applyBorder="0" applyAlignment="0"/>
    <xf numFmtId="217" fontId="11" fillId="0" borderId="0" applyFill="0" applyBorder="0" applyAlignment="0"/>
    <xf numFmtId="218" fontId="26" fillId="0" borderId="0" applyFill="0" applyBorder="0" applyAlignment="0"/>
    <xf numFmtId="0" fontId="11" fillId="0" borderId="0" applyNumberFormat="0" applyAlignment="0">
      <alignment horizontal="left"/>
    </xf>
    <xf numFmtId="0" fontId="107" fillId="0" borderId="0" applyNumberFormat="0" applyAlignment="0">
      <alignment horizontal="left"/>
    </xf>
    <xf numFmtId="0" fontId="108" fillId="0" borderId="0"/>
    <xf numFmtId="171" fontId="108" fillId="0" borderId="0"/>
    <xf numFmtId="191" fontId="108" fillId="0" borderId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6" fontId="109" fillId="0" borderId="0" applyFont="0" applyFill="0" applyBorder="0" applyAlignment="0" applyProtection="0"/>
    <xf numFmtId="246" fontId="109" fillId="0" borderId="0" applyFont="0" applyFill="0" applyBorder="0" applyAlignment="0" applyProtection="0"/>
    <xf numFmtId="246" fontId="109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" fillId="0" borderId="0" applyFont="0" applyFill="0" applyAlignment="0" applyProtection="0"/>
    <xf numFmtId="0" fontId="11" fillId="0" borderId="0" applyFont="0" applyFill="0" applyAlignment="0" applyProtection="0"/>
    <xf numFmtId="0" fontId="74" fillId="0" borderId="32"/>
    <xf numFmtId="3" fontId="111" fillId="0" borderId="0" applyNumberFormat="0" applyFont="0" applyFill="0" applyBorder="0" applyAlignment="0" applyProtection="0">
      <alignment horizontal="left"/>
    </xf>
    <xf numFmtId="2" fontId="11" fillId="0" borderId="0" applyFont="0" applyFill="0" applyBorder="0" applyAlignment="0" applyProtection="0"/>
    <xf numFmtId="248" fontId="11" fillId="0" borderId="0" applyFont="0" applyFill="0" applyAlignment="0"/>
    <xf numFmtId="0" fontId="42" fillId="0" borderId="46" applyFont="0" applyFill="0" applyBorder="0" applyAlignment="0" applyProtection="0"/>
    <xf numFmtId="0" fontId="42" fillId="0" borderId="46" applyFont="0" applyFill="0" applyBorder="0" applyAlignment="0" applyProtection="0"/>
    <xf numFmtId="0" fontId="112" fillId="0" borderId="0" applyFill="0" applyBorder="0" applyProtection="0">
      <alignment horizontal="left"/>
    </xf>
    <xf numFmtId="0" fontId="95" fillId="65" borderId="0">
      <alignment horizontal="right" vertical="center"/>
    </xf>
    <xf numFmtId="0" fontId="113" fillId="0" borderId="0"/>
    <xf numFmtId="0" fontId="42" fillId="0" borderId="0">
      <protection hidden="1"/>
    </xf>
    <xf numFmtId="0" fontId="114" fillId="0" borderId="0" applyNumberFormat="0" applyFill="0" applyBorder="0" applyAlignment="0" applyProtection="0"/>
    <xf numFmtId="249" fontId="11" fillId="0" borderId="0" applyAlignment="0">
      <alignment horizontal="right"/>
    </xf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35" fillId="66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38" fontId="42" fillId="23" borderId="0" applyNumberFormat="0" applyBorder="0" applyAlignment="0" applyProtection="0"/>
    <xf numFmtId="0" fontId="116" fillId="0" borderId="0">
      <protection hidden="1"/>
    </xf>
    <xf numFmtId="0" fontId="11" fillId="0" borderId="0" applyFont="0" applyFill="0" applyBorder="0" applyAlignment="0" applyProtection="0">
      <alignment horizontal="right"/>
    </xf>
    <xf numFmtId="0" fontId="11" fillId="0" borderId="0" applyNumberFormat="0" applyFill="0" applyBorder="0" applyAlignment="0" applyProtection="0"/>
    <xf numFmtId="0" fontId="117" fillId="0" borderId="0" applyProtection="0">
      <alignment horizontal="right"/>
    </xf>
    <xf numFmtId="215" fontId="118" fillId="0" borderId="62">
      <alignment vertical="center"/>
    </xf>
    <xf numFmtId="215" fontId="119" fillId="55" borderId="63">
      <alignment horizontal="left" vertical="center" indent="1"/>
    </xf>
    <xf numFmtId="0" fontId="25" fillId="0" borderId="64" applyNumberFormat="0" applyAlignment="0" applyProtection="0">
      <alignment horizontal="left" vertical="center"/>
    </xf>
    <xf numFmtId="0" fontId="25" fillId="0" borderId="35">
      <alignment horizontal="left" vertical="center"/>
    </xf>
    <xf numFmtId="0" fontId="118" fillId="0" borderId="65" applyNumberFormat="0" applyFill="0">
      <alignment horizontal="center" vertical="top"/>
    </xf>
    <xf numFmtId="0" fontId="120" fillId="7" borderId="66" applyNumberFormat="0">
      <alignment horizontal="left" vertical="center" indent="1"/>
    </xf>
    <xf numFmtId="0" fontId="120" fillId="7" borderId="66" applyNumberFormat="0">
      <alignment horizontal="left" vertical="center" indent="1"/>
    </xf>
    <xf numFmtId="0" fontId="120" fillId="7" borderId="66" applyNumberFormat="0">
      <alignment horizontal="left" vertical="center" indent="1"/>
    </xf>
    <xf numFmtId="0" fontId="120" fillId="7" borderId="66" applyNumberFormat="0">
      <alignment horizontal="left" vertical="center" indent="1"/>
    </xf>
    <xf numFmtId="0" fontId="120" fillId="7" borderId="66" applyNumberFormat="0">
      <alignment horizontal="left" vertical="center" indent="1"/>
    </xf>
    <xf numFmtId="0" fontId="120" fillId="7" borderId="66" applyNumberFormat="0">
      <alignment horizontal="left" vertical="center" indent="1"/>
    </xf>
    <xf numFmtId="0" fontId="120" fillId="7" borderId="66" applyNumberFormat="0">
      <alignment horizontal="left" vertical="center" indent="1"/>
    </xf>
    <xf numFmtId="0" fontId="120" fillId="7" borderId="66" applyNumberFormat="0">
      <alignment horizontal="left" vertical="center" indent="1"/>
    </xf>
    <xf numFmtId="0" fontId="120" fillId="7" borderId="66" applyNumberFormat="0">
      <alignment horizontal="left" vertical="center" indent="1"/>
    </xf>
    <xf numFmtId="0" fontId="120" fillId="7" borderId="66" applyNumberFormat="0">
      <alignment horizontal="left" vertical="center" indent="1"/>
    </xf>
    <xf numFmtId="0" fontId="120" fillId="7" borderId="66" applyNumberFormat="0">
      <alignment horizontal="left" vertical="center" indent="1"/>
    </xf>
    <xf numFmtId="0" fontId="120" fillId="7" borderId="66" applyNumberFormat="0">
      <alignment horizontal="left" vertical="center" indent="1"/>
    </xf>
    <xf numFmtId="0" fontId="121" fillId="9" borderId="0" applyNumberFormat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4" fillId="0" borderId="68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4" fillId="0" borderId="68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4" fillId="0" borderId="68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2" fillId="0" borderId="67" applyNumberFormat="0" applyFill="0" applyAlignment="0" applyProtection="0"/>
    <xf numFmtId="0" fontId="124" fillId="0" borderId="68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2" fillId="0" borderId="67" applyNumberFormat="0" applyFill="0" applyAlignment="0" applyProtection="0"/>
    <xf numFmtId="0" fontId="123" fillId="0" borderId="0"/>
    <xf numFmtId="0" fontId="121" fillId="9" borderId="0" applyNumberFormat="0" applyAlignment="0" applyProtection="0"/>
    <xf numFmtId="0" fontId="121" fillId="9" borderId="0" applyNumberFormat="0" applyAlignment="0" applyProtection="0"/>
    <xf numFmtId="0" fontId="121" fillId="9" borderId="0" applyNumberFormat="0" applyAlignment="0" applyProtection="0"/>
    <xf numFmtId="0" fontId="121" fillId="9" borderId="0" applyNumberFormat="0" applyAlignment="0" applyProtection="0"/>
    <xf numFmtId="0" fontId="121" fillId="9" borderId="0" applyNumberFormat="0" applyAlignment="0" applyProtection="0"/>
    <xf numFmtId="0" fontId="121" fillId="9" borderId="0" applyNumberFormat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7" fillId="0" borderId="70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7" fillId="0" borderId="70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7" fillId="0" borderId="70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5" fillId="0" borderId="69" applyNumberFormat="0" applyFill="0" applyAlignment="0" applyProtection="0"/>
    <xf numFmtId="0" fontId="127" fillId="0" borderId="70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5" fillId="0" borderId="69" applyNumberFormat="0" applyFill="0" applyAlignment="0" applyProtection="0"/>
    <xf numFmtId="0" fontId="126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30" fillId="0" borderId="72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30" fillId="0" borderId="72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30" fillId="0" borderId="72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71" applyNumberFormat="0" applyFill="0" applyAlignment="0" applyProtection="0"/>
    <xf numFmtId="0" fontId="130" fillId="0" borderId="72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8" fillId="0" borderId="71" applyNumberFormat="0" applyFill="0" applyAlignment="0" applyProtection="0"/>
    <xf numFmtId="0" fontId="129" fillId="0" borderId="0" applyProtection="0">
      <alignment horizontal="left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Alignment="0" applyProtection="0"/>
    <xf numFmtId="0" fontId="121" fillId="9" borderId="0" applyNumberFormat="0" applyAlignment="0" applyProtection="0"/>
    <xf numFmtId="0" fontId="121" fillId="9" borderId="0" applyNumberFormat="0" applyAlignment="0" applyProtection="0"/>
    <xf numFmtId="0" fontId="121" fillId="9" borderId="0" applyNumberFormat="0" applyAlignment="0" applyProtection="0"/>
    <xf numFmtId="0" fontId="121" fillId="9" borderId="0" applyNumberFormat="0" applyAlignment="0" applyProtection="0"/>
    <xf numFmtId="0" fontId="121" fillId="9" borderId="0" applyNumberFormat="0" applyAlignment="0" applyProtection="0"/>
    <xf numFmtId="0" fontId="132" fillId="0" borderId="0" applyNumberFormat="0">
      <protection locked="0"/>
    </xf>
    <xf numFmtId="191" fontId="42" fillId="0" borderId="32">
      <alignment horizontal="right" vertical="center"/>
    </xf>
    <xf numFmtId="250" fontId="24" fillId="0" borderId="0">
      <protection locked="0"/>
    </xf>
    <xf numFmtId="251" fontId="25" fillId="0" borderId="0"/>
    <xf numFmtId="250" fontId="24" fillId="0" borderId="0">
      <protection locked="0"/>
    </xf>
    <xf numFmtId="0" fontId="24" fillId="0" borderId="0"/>
    <xf numFmtId="0" fontId="11" fillId="0" borderId="33">
      <alignment horizontal="center"/>
    </xf>
    <xf numFmtId="0" fontId="133" fillId="0" borderId="33">
      <alignment horizontal="center"/>
    </xf>
    <xf numFmtId="0" fontId="11" fillId="0" borderId="0">
      <alignment horizontal="center"/>
    </xf>
    <xf numFmtId="0" fontId="133" fillId="0" borderId="0">
      <alignment horizontal="center"/>
    </xf>
    <xf numFmtId="0" fontId="134" fillId="0" borderId="0">
      <alignment vertical="center"/>
    </xf>
    <xf numFmtId="0" fontId="134" fillId="0" borderId="0"/>
    <xf numFmtId="0" fontId="92" fillId="0" borderId="0"/>
    <xf numFmtId="3" fontId="135" fillId="0" borderId="0">
      <protection hidden="1"/>
    </xf>
    <xf numFmtId="0" fontId="136" fillId="0" borderId="73" applyNumberFormat="0" applyFill="0" applyAlignment="0" applyProtection="0"/>
    <xf numFmtId="0" fontId="74" fillId="9" borderId="74">
      <alignment horizontal="left" vertical="center" wrapText="1"/>
    </xf>
    <xf numFmtId="0" fontId="31" fillId="0" borderId="75" applyNumberFormat="0" applyAlignment="0"/>
    <xf numFmtId="0" fontId="137" fillId="0" borderId="0"/>
    <xf numFmtId="9" fontId="138" fillId="0" borderId="45"/>
    <xf numFmtId="0" fontId="138" fillId="0" borderId="45"/>
    <xf numFmtId="10" fontId="138" fillId="0" borderId="45"/>
    <xf numFmtId="0" fontId="138" fillId="0" borderId="45"/>
    <xf numFmtId="4" fontId="138" fillId="0" borderId="45"/>
    <xf numFmtId="10" fontId="42" fillId="12" borderId="46" applyNumberFormat="0" applyBorder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38" fillId="20" borderId="26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139" fillId="20" borderId="52" applyNumberFormat="0" applyAlignment="0" applyProtection="0"/>
    <xf numFmtId="0" fontId="34" fillId="0" borderId="0" applyAlignment="0">
      <protection locked="0"/>
    </xf>
    <xf numFmtId="252" fontId="42" fillId="67" borderId="0"/>
    <xf numFmtId="14" fontId="140" fillId="0" borderId="0">
      <alignment horizontal="center"/>
      <protection locked="0"/>
    </xf>
    <xf numFmtId="166" fontId="42" fillId="0" borderId="0"/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11" fillId="9" borderId="0"/>
    <xf numFmtId="253" fontId="42" fillId="0" borderId="0"/>
    <xf numFmtId="254" fontId="42" fillId="0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/>
    <xf numFmtId="3" fontId="92" fillId="9" borderId="0">
      <protection locked="0"/>
    </xf>
    <xf numFmtId="3" fontId="92" fillId="9" borderId="0">
      <protection locked="0"/>
    </xf>
    <xf numFmtId="3" fontId="92" fillId="9" borderId="0">
      <protection locked="0"/>
    </xf>
    <xf numFmtId="3" fontId="92" fillId="9" borderId="0">
      <protection locked="0"/>
    </xf>
    <xf numFmtId="3" fontId="92" fillId="9" borderId="0">
      <protection locked="0"/>
    </xf>
    <xf numFmtId="3" fontId="92" fillId="9" borderId="0">
      <protection locked="0"/>
    </xf>
    <xf numFmtId="3" fontId="92" fillId="9" borderId="0">
      <protection locked="0"/>
    </xf>
    <xf numFmtId="3" fontId="92" fillId="9" borderId="0">
      <protection locked="0"/>
    </xf>
    <xf numFmtId="3" fontId="92" fillId="9" borderId="0">
      <protection locked="0"/>
    </xf>
    <xf numFmtId="3" fontId="92" fillId="9" borderId="0">
      <protection locked="0"/>
    </xf>
    <xf numFmtId="3" fontId="92" fillId="9" borderId="0">
      <protection locked="0"/>
    </xf>
    <xf numFmtId="3" fontId="92" fillId="9" borderId="0">
      <protection locked="0"/>
    </xf>
    <xf numFmtId="3" fontId="92" fillId="9" borderId="0"/>
    <xf numFmtId="253" fontId="141" fillId="12" borderId="0" applyNumberFormat="0" applyBorder="0" applyAlignment="0">
      <protection locked="0"/>
    </xf>
    <xf numFmtId="255" fontId="44" fillId="12" borderId="76">
      <alignment horizontal="center"/>
      <protection locked="0"/>
    </xf>
    <xf numFmtId="37" fontId="44" fillId="12" borderId="76">
      <alignment horizontal="right"/>
      <protection locked="0"/>
    </xf>
    <xf numFmtId="9" fontId="142" fillId="12" borderId="76">
      <alignment horizontal="right"/>
      <protection locked="0"/>
    </xf>
    <xf numFmtId="37" fontId="63" fillId="0" borderId="76">
      <alignment horizontal="right"/>
    </xf>
    <xf numFmtId="171" fontId="42" fillId="0" borderId="76">
      <alignment horizontal="right"/>
    </xf>
    <xf numFmtId="0" fontId="143" fillId="0" borderId="0"/>
    <xf numFmtId="256" fontId="11" fillId="0" borderId="0">
      <alignment horizontal="right"/>
    </xf>
    <xf numFmtId="1" fontId="144" fillId="1" borderId="2">
      <protection locked="0"/>
    </xf>
    <xf numFmtId="253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168" fontId="12" fillId="60" borderId="0">
      <alignment horizontal="left"/>
    </xf>
    <xf numFmtId="168" fontId="147" fillId="7" borderId="0">
      <alignment horizontal="left"/>
    </xf>
    <xf numFmtId="244" fontId="11" fillId="0" borderId="0" applyFill="0" applyBorder="0" applyAlignment="0"/>
    <xf numFmtId="223" fontId="26" fillId="0" borderId="0" applyFill="0" applyBorder="0" applyAlignment="0"/>
    <xf numFmtId="217" fontId="11" fillId="0" borderId="0" applyFill="0" applyBorder="0" applyAlignment="0"/>
    <xf numFmtId="218" fontId="26" fillId="0" borderId="0" applyFill="0" applyBorder="0" applyAlignment="0"/>
    <xf numFmtId="222" fontId="11" fillId="0" borderId="0" applyFill="0" applyBorder="0" applyAlignment="0"/>
    <xf numFmtId="223" fontId="26" fillId="0" borderId="0" applyFill="0" applyBorder="0" applyAlignment="0"/>
    <xf numFmtId="0" fontId="11" fillId="0" borderId="0" applyFill="0" applyBorder="0" applyAlignment="0"/>
    <xf numFmtId="224" fontId="26" fillId="0" borderId="0" applyFill="0" applyBorder="0" applyAlignment="0"/>
    <xf numFmtId="217" fontId="11" fillId="0" borderId="0" applyFill="0" applyBorder="0" applyAlignment="0"/>
    <xf numFmtId="218" fontId="26" fillId="0" borderId="0" applyFill="0" applyBorder="0" applyAlignment="0"/>
    <xf numFmtId="37" fontId="148" fillId="0" borderId="0" applyNumberFormat="0" applyFill="0" applyBorder="0" applyAlignment="0" applyProtection="0">
      <alignment horizontal="right"/>
    </xf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50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50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50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50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49" fillId="0" borderId="77" applyNumberFormat="0" applyFill="0" applyAlignment="0" applyProtection="0"/>
    <xf numFmtId="0" fontId="150" fillId="0" borderId="77" applyNumberFormat="0" applyFill="0" applyAlignment="0" applyProtection="0"/>
    <xf numFmtId="252" fontId="42" fillId="60" borderId="0"/>
    <xf numFmtId="0" fontId="95" fillId="55" borderId="0">
      <alignment horizontal="right" vertical="center"/>
    </xf>
    <xf numFmtId="257" fontId="11" fillId="0" borderId="0" applyAlignment="0">
      <alignment horizontal="right"/>
    </xf>
    <xf numFmtId="258" fontId="11" fillId="0" borderId="0" applyFont="0" applyFill="0" applyBorder="0" applyAlignment="0" applyProtection="0"/>
    <xf numFmtId="259" fontId="11" fillId="0" borderId="0" applyFont="0" applyFill="0" applyBorder="0" applyAlignment="0" applyProtection="0"/>
    <xf numFmtId="180" fontId="42" fillId="0" borderId="0" applyFont="0" applyFill="0" applyBorder="0" applyAlignment="0" applyProtection="0"/>
    <xf numFmtId="260" fontId="42" fillId="0" borderId="0" applyFont="0" applyFill="0" applyBorder="0" applyAlignment="0" applyProtection="0"/>
    <xf numFmtId="17" fontId="11" fillId="0" borderId="0" applyFont="0" applyFill="0" applyBorder="0" applyAlignment="0" applyProtection="0"/>
    <xf numFmtId="261" fontId="11" fillId="0" borderId="0" applyFont="0" applyFill="0" applyBorder="0" applyAlignment="0" applyProtection="0"/>
    <xf numFmtId="262" fontId="11" fillId="0" borderId="0" applyFont="0" applyFill="0" applyBorder="0" applyAlignment="0" applyProtection="0"/>
    <xf numFmtId="263" fontId="42" fillId="0" borderId="0" applyFont="0" applyFill="0" applyBorder="0" applyAlignment="0" applyProtection="0"/>
    <xf numFmtId="253" fontId="42" fillId="0" borderId="0" applyFont="0" applyFill="0" applyBorder="0" applyAlignment="0" applyProtection="0"/>
    <xf numFmtId="0" fontId="11" fillId="0" borderId="0"/>
    <xf numFmtId="0" fontId="55" fillId="0" borderId="78" applyNumberFormat="0">
      <alignment horizontal="left"/>
    </xf>
    <xf numFmtId="0" fontId="151" fillId="0" borderId="0" applyFont="0" applyFill="0" applyBorder="0" applyProtection="0">
      <alignment horizontal="right"/>
    </xf>
    <xf numFmtId="49" fontId="152" fillId="62" borderId="0">
      <alignment horizontal="centerContinuous" vertical="center"/>
    </xf>
    <xf numFmtId="264" fontId="42" fillId="23" borderId="0" applyFont="0" applyBorder="0" applyAlignment="0" applyProtection="0">
      <alignment horizontal="right"/>
      <protection hidden="1"/>
    </xf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37" fillId="68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4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4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4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4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154" fillId="9" borderId="0" applyNumberFormat="0" applyBorder="0" applyAlignment="0" applyProtection="0"/>
    <xf numFmtId="0" fontId="12" fillId="54" borderId="47">
      <alignment horizontal="center" wrapText="1"/>
    </xf>
    <xf numFmtId="0" fontId="34" fillId="0" borderId="0"/>
    <xf numFmtId="0" fontId="155" fillId="43" borderId="0"/>
    <xf numFmtId="0" fontId="12" fillId="69" borderId="0"/>
    <xf numFmtId="0" fontId="12" fillId="69" borderId="0"/>
    <xf numFmtId="0" fontId="156" fillId="0" borderId="0"/>
    <xf numFmtId="37" fontId="157" fillId="0" borderId="0"/>
    <xf numFmtId="265" fontId="11" fillId="0" borderId="0"/>
    <xf numFmtId="0" fontId="158" fillId="23" borderId="0">
      <alignment horizontal="left" indent="1"/>
    </xf>
    <xf numFmtId="0" fontId="45" fillId="0" borderId="0"/>
    <xf numFmtId="16" fontId="34" fillId="0" borderId="0"/>
    <xf numFmtId="14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8" fontId="42" fillId="0" borderId="46" applyFont="0" applyFill="0" applyBorder="0" applyAlignment="0" applyProtection="0"/>
    <xf numFmtId="266" fontId="11" fillId="0" borderId="0" applyFont="0" applyFill="0" applyAlignment="0"/>
    <xf numFmtId="241" fontId="11" fillId="0" borderId="0" applyFont="0" applyFill="0" applyAlignment="0"/>
    <xf numFmtId="267" fontId="11" fillId="0" borderId="0" applyFont="0" applyFill="0" applyAlignment="0"/>
    <xf numFmtId="0" fontId="27" fillId="0" borderId="0"/>
    <xf numFmtId="0" fontId="27" fillId="0" borderId="0"/>
    <xf numFmtId="0" fontId="11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4" fontId="63" fillId="7" borderId="40">
      <alignment horizontal="left" vertical="center" indent="2"/>
    </xf>
    <xf numFmtId="0" fontId="11" fillId="0" borderId="0"/>
    <xf numFmtId="0" fontId="11" fillId="0" borderId="0"/>
    <xf numFmtId="4" fontId="63" fillId="7" borderId="40">
      <alignment horizontal="left" vertical="center" indent="2"/>
    </xf>
    <xf numFmtId="0" fontId="11" fillId="0" borderId="0"/>
    <xf numFmtId="0" fontId="11" fillId="0" borderId="0"/>
    <xf numFmtId="4" fontId="63" fillId="7" borderId="40">
      <alignment horizontal="left" vertical="center" indent="2"/>
    </xf>
    <xf numFmtId="0" fontId="11" fillId="0" borderId="0"/>
    <xf numFmtId="4" fontId="63" fillId="7" borderId="40">
      <alignment horizontal="left" vertical="center" indent="2"/>
    </xf>
    <xf numFmtId="0" fontId="11" fillId="0" borderId="0"/>
    <xf numFmtId="4" fontId="63" fillId="7" borderId="40">
      <alignment horizontal="left" vertical="center" indent="2"/>
    </xf>
    <xf numFmtId="0" fontId="11" fillId="0" borderId="0"/>
    <xf numFmtId="4" fontId="63" fillId="7" borderId="40">
      <alignment horizontal="left" vertical="center" indent="2"/>
    </xf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4" fontId="63" fillId="7" borderId="40">
      <alignment horizontal="left" vertical="center" indent="2"/>
    </xf>
    <xf numFmtId="0" fontId="11" fillId="0" borderId="0"/>
    <xf numFmtId="0" fontId="11" fillId="0" borderId="0"/>
    <xf numFmtId="225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" fontId="63" fillId="7" borderId="40">
      <alignment horizontal="left" vertical="center" indent="2"/>
    </xf>
    <xf numFmtId="0" fontId="27" fillId="0" borderId="0"/>
    <xf numFmtId="0" fontId="27" fillId="0" borderId="0"/>
    <xf numFmtId="4" fontId="63" fillId="7" borderId="40">
      <alignment horizontal="left" vertical="center" indent="2"/>
    </xf>
    <xf numFmtId="0" fontId="27" fillId="0" borderId="0"/>
    <xf numFmtId="0" fontId="27" fillId="0" borderId="0"/>
    <xf numFmtId="4" fontId="63" fillId="7" borderId="40">
      <alignment horizontal="left" vertical="center" indent="2"/>
    </xf>
    <xf numFmtId="0" fontId="11" fillId="0" borderId="0"/>
    <xf numFmtId="0" fontId="11" fillId="0" borderId="0"/>
    <xf numFmtId="4" fontId="63" fillId="7" borderId="40">
      <alignment horizontal="left" vertical="center" indent="2"/>
    </xf>
    <xf numFmtId="0" fontId="27" fillId="0" borderId="0"/>
    <xf numFmtId="0" fontId="27" fillId="0" borderId="0"/>
    <xf numFmtId="4" fontId="63" fillId="7" borderId="40">
      <alignment horizontal="left" vertical="center" indent="2"/>
    </xf>
    <xf numFmtId="0" fontId="11" fillId="0" borderId="0"/>
    <xf numFmtId="0" fontId="11" fillId="0" borderId="0"/>
    <xf numFmtId="4" fontId="63" fillId="7" borderId="40">
      <alignment horizontal="left" vertical="center" indent="2"/>
    </xf>
    <xf numFmtId="0" fontId="11" fillId="0" borderId="0"/>
    <xf numFmtId="225" fontId="77" fillId="0" borderId="0"/>
    <xf numFmtId="0" fontId="11" fillId="0" borderId="0"/>
    <xf numFmtId="0" fontId="11" fillId="0" borderId="0"/>
    <xf numFmtId="0" fontId="11" fillId="0" borderId="0"/>
    <xf numFmtId="4" fontId="63" fillId="7" borderId="40">
      <alignment horizontal="left" vertical="center" indent="2"/>
    </xf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22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25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9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27" fillId="0" borderId="0"/>
    <xf numFmtId="0" fontId="11" fillId="0" borderId="0">
      <alignment vertical="center"/>
    </xf>
    <xf numFmtId="0" fontId="11" fillId="0" borderId="0"/>
    <xf numFmtId="0" fontId="27" fillId="0" borderId="0"/>
    <xf numFmtId="0" fontId="27" fillId="0" borderId="0"/>
    <xf numFmtId="0" fontId="11" fillId="0" borderId="0" applyNumberFormat="0" applyFill="0" applyAlignment="0" applyProtection="0"/>
    <xf numFmtId="268" fontId="77" fillId="0" borderId="0" applyFont="0" applyFill="0" applyBorder="0" applyAlignment="0" applyProtection="0"/>
    <xf numFmtId="269" fontId="77" fillId="0" borderId="0" applyFont="0" applyFill="0" applyBorder="0" applyAlignment="0" applyProtection="0"/>
    <xf numFmtId="270" fontId="11" fillId="0" borderId="0" applyFont="0" applyFill="0" applyAlignment="0" applyProtection="0"/>
    <xf numFmtId="271" fontId="77" fillId="0" borderId="0" applyFont="0" applyFill="0" applyBorder="0" applyAlignment="0" applyProtection="0"/>
    <xf numFmtId="272" fontId="77" fillId="0" borderId="0" applyFont="0" applyFill="0" applyBorder="0" applyAlignment="0" applyProtection="0"/>
    <xf numFmtId="0" fontId="160" fillId="0" borderId="0"/>
    <xf numFmtId="0" fontId="24" fillId="23" borderId="35" applyNumberFormat="0" applyFont="0" applyFill="0">
      <alignment horizontal="center"/>
    </xf>
    <xf numFmtId="14" fontId="11" fillId="0" borderId="0">
      <alignment horizontal="center"/>
    </xf>
    <xf numFmtId="0" fontId="161" fillId="0" borderId="0"/>
    <xf numFmtId="0" fontId="162" fillId="0" borderId="0"/>
    <xf numFmtId="0" fontId="11" fillId="0" borderId="0">
      <alignment horizontal="left"/>
      <protection locked="0"/>
    </xf>
    <xf numFmtId="0" fontId="11" fillId="0" borderId="36">
      <protection locked="0"/>
    </xf>
    <xf numFmtId="0" fontId="11" fillId="0" borderId="1">
      <protection locked="0"/>
    </xf>
    <xf numFmtId="0" fontId="11" fillId="0" borderId="34">
      <protection locked="0"/>
    </xf>
    <xf numFmtId="0" fontId="11" fillId="0" borderId="32"/>
    <xf numFmtId="37" fontId="163" fillId="0" borderId="0" applyNumberFormat="0" applyFont="0" applyFill="0" applyBorder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56" fillId="12" borderId="30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11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11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11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11" fillId="12" borderId="79" applyNumberFormat="0" applyFont="0" applyAlignment="0" applyProtection="0"/>
    <xf numFmtId="0" fontId="11" fillId="12" borderId="79" applyNumberFormat="0" applyFont="0" applyAlignment="0" applyProtection="0"/>
    <xf numFmtId="0" fontId="11" fillId="12" borderId="79" applyNumberFormat="0" applyFont="0" applyAlignment="0" applyProtection="0"/>
    <xf numFmtId="0" fontId="11" fillId="12" borderId="79" applyNumberFormat="0" applyFont="0" applyAlignment="0" applyProtection="0"/>
    <xf numFmtId="0" fontId="11" fillId="12" borderId="79" applyNumberFormat="0" applyFont="0" applyAlignment="0" applyProtection="0"/>
    <xf numFmtId="0" fontId="27" fillId="12" borderId="79" applyNumberFormat="0" applyFont="0" applyAlignment="0" applyProtection="0"/>
    <xf numFmtId="0" fontId="27" fillId="12" borderId="79" applyNumberFormat="0" applyFont="0" applyAlignment="0" applyProtection="0"/>
    <xf numFmtId="0" fontId="11" fillId="12" borderId="79" applyNumberFormat="0" applyFont="0" applyAlignment="0" applyProtection="0"/>
    <xf numFmtId="0" fontId="11" fillId="12" borderId="79" applyNumberFormat="0" applyFont="0" applyAlignment="0" applyProtection="0"/>
    <xf numFmtId="0" fontId="27" fillId="12" borderId="79" applyNumberFormat="0" applyFont="0" applyAlignment="0" applyProtection="0"/>
    <xf numFmtId="0" fontId="11" fillId="12" borderId="79" applyNumberFormat="0" applyFont="0" applyAlignment="0" applyProtection="0"/>
    <xf numFmtId="0" fontId="11" fillId="12" borderId="79" applyNumberFormat="0" applyFont="0" applyAlignment="0" applyProtection="0"/>
    <xf numFmtId="0" fontId="11" fillId="12" borderId="79" applyNumberFormat="0" applyFont="0" applyAlignment="0" applyProtection="0"/>
    <xf numFmtId="0" fontId="27" fillId="12" borderId="79" applyNumberFormat="0" applyFont="0" applyAlignment="0" applyProtection="0"/>
    <xf numFmtId="0" fontId="11" fillId="12" borderId="79" applyNumberFormat="0" applyFont="0" applyAlignment="0" applyProtection="0"/>
    <xf numFmtId="0" fontId="11" fillId="12" borderId="79" applyNumberFormat="0" applyFont="0" applyAlignment="0" applyProtection="0"/>
    <xf numFmtId="0" fontId="11" fillId="12" borderId="79" applyNumberFormat="0" applyFont="0" applyAlignment="0" applyProtection="0"/>
    <xf numFmtId="0" fontId="11" fillId="12" borderId="79" applyNumberFormat="0" applyFont="0" applyAlignment="0" applyProtection="0"/>
    <xf numFmtId="0" fontId="164" fillId="0" borderId="80"/>
    <xf numFmtId="273" fontId="42" fillId="0" borderId="0" applyFont="0" applyFill="0" applyBorder="0" applyAlignment="0" applyProtection="0"/>
    <xf numFmtId="37" fontId="11" fillId="0" borderId="0"/>
    <xf numFmtId="274" fontId="165" fillId="0" borderId="0" applyFill="0" applyBorder="0" applyAlignment="0" applyProtection="0"/>
    <xf numFmtId="0" fontId="11" fillId="0" borderId="0"/>
    <xf numFmtId="0" fontId="11" fillId="0" borderId="0"/>
    <xf numFmtId="37" fontId="11" fillId="0" borderId="1"/>
    <xf numFmtId="0" fontId="166" fillId="0" borderId="0"/>
    <xf numFmtId="275" fontId="4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" fontId="167" fillId="0" borderId="81">
      <alignment horizontal="center" vertical="top" wrapText="1"/>
      <protection locked="0"/>
    </xf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39" fillId="57" borderId="27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23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23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23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23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7" borderId="82" applyNumberFormat="0" applyAlignment="0" applyProtection="0"/>
    <xf numFmtId="0" fontId="168" fillId="23" borderId="82" applyNumberFormat="0" applyAlignment="0" applyProtection="0"/>
    <xf numFmtId="40" fontId="169" fillId="7" borderId="0">
      <alignment horizontal="right"/>
    </xf>
    <xf numFmtId="0" fontId="170" fillId="70" borderId="0">
      <alignment horizontal="center"/>
    </xf>
    <xf numFmtId="0" fontId="171" fillId="7" borderId="37"/>
    <xf numFmtId="0" fontId="172" fillId="7" borderId="0" applyBorder="0">
      <alignment horizontal="centerContinuous"/>
    </xf>
    <xf numFmtId="0" fontId="173" fillId="71" borderId="0" applyBorder="0">
      <alignment horizontal="centerContinuous"/>
    </xf>
    <xf numFmtId="3" fontId="24" fillId="17" borderId="46" applyNumberFormat="0" applyAlignment="0">
      <alignment horizontal="center"/>
      <protection locked="0"/>
    </xf>
    <xf numFmtId="0" fontId="174" fillId="0" borderId="0" applyFill="0" applyBorder="0" applyProtection="0">
      <alignment horizontal="left"/>
    </xf>
    <xf numFmtId="0" fontId="175" fillId="0" borderId="0" applyFill="0" applyBorder="0" applyProtection="0">
      <alignment horizontal="left"/>
    </xf>
    <xf numFmtId="1" fontId="176" fillId="0" borderId="0" applyProtection="0">
      <alignment horizontal="right" vertical="center"/>
    </xf>
    <xf numFmtId="0" fontId="177" fillId="7" borderId="0"/>
    <xf numFmtId="0" fontId="11" fillId="0" borderId="0" applyFont="0" applyFill="0" applyAlignment="0" applyProtection="0"/>
    <xf numFmtId="0" fontId="11" fillId="0" borderId="0" applyFont="0" applyFill="0" applyAlignment="0" applyProtection="0"/>
    <xf numFmtId="14" fontId="41" fillId="0" borderId="0">
      <alignment horizontal="center" wrapText="1"/>
      <protection locked="0"/>
    </xf>
    <xf numFmtId="210" fontId="78" fillId="0" borderId="0" applyFont="0" applyFill="0" applyBorder="0" applyAlignment="0" applyProtection="0"/>
    <xf numFmtId="276" fontId="11" fillId="0" borderId="0" applyFont="0" applyFill="0" applyAlignment="0"/>
    <xf numFmtId="277" fontId="11" fillId="0" borderId="0" applyFont="0" applyFill="0" applyBorder="0" applyAlignment="0" applyProtection="0"/>
    <xf numFmtId="278" fontId="26" fillId="0" borderId="0" applyFont="0" applyFill="0" applyBorder="0" applyAlignment="0" applyProtection="0"/>
    <xf numFmtId="279" fontId="11" fillId="0" borderId="0" applyFont="0" applyFill="0" applyAlignment="0"/>
    <xf numFmtId="10" fontId="11" fillId="0" borderId="0" applyFont="0" applyFill="0" applyBorder="0" applyAlignment="0" applyProtection="0"/>
    <xf numFmtId="3" fontId="92" fillId="0" borderId="0"/>
    <xf numFmtId="280" fontId="47" fillId="0" borderId="0">
      <protection hidden="1"/>
    </xf>
    <xf numFmtId="3" fontId="9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0" borderId="0" applyFont="0" applyFill="0" applyBorder="0" applyProtection="0">
      <alignment horizontal="right"/>
    </xf>
    <xf numFmtId="9" fontId="11" fillId="0" borderId="0"/>
    <xf numFmtId="10" fontId="11" fillId="0" borderId="0"/>
    <xf numFmtId="10" fontId="42" fillId="0" borderId="0"/>
    <xf numFmtId="0" fontId="178" fillId="9" borderId="57">
      <alignment horizontal="center" vertical="center"/>
    </xf>
    <xf numFmtId="281" fontId="42" fillId="0" borderId="0" applyFont="0" applyFill="0" applyBorder="0" applyAlignment="0" applyProtection="0"/>
    <xf numFmtId="0" fontId="11" fillId="0" borderId="0">
      <protection locked="0"/>
    </xf>
    <xf numFmtId="0" fontId="179" fillId="0" borderId="0">
      <protection locked="0"/>
    </xf>
    <xf numFmtId="0" fontId="11" fillId="0" borderId="0">
      <protection locked="0"/>
    </xf>
    <xf numFmtId="0" fontId="24" fillId="0" borderId="0">
      <protection locked="0"/>
    </xf>
    <xf numFmtId="0" fontId="11" fillId="0" borderId="0"/>
    <xf numFmtId="282" fontId="11" fillId="0" borderId="0" applyFont="0" applyFill="0" applyBorder="0" applyAlignment="0" applyProtection="0"/>
    <xf numFmtId="244" fontId="11" fillId="0" borderId="0" applyFill="0" applyBorder="0" applyAlignment="0"/>
    <xf numFmtId="223" fontId="26" fillId="0" borderId="0" applyFill="0" applyBorder="0" applyAlignment="0"/>
    <xf numFmtId="217" fontId="11" fillId="0" borderId="0" applyFill="0" applyBorder="0" applyAlignment="0"/>
    <xf numFmtId="218" fontId="26" fillId="0" borderId="0" applyFill="0" applyBorder="0" applyAlignment="0"/>
    <xf numFmtId="222" fontId="11" fillId="0" borderId="0" applyFill="0" applyBorder="0" applyAlignment="0"/>
    <xf numFmtId="223" fontId="26" fillId="0" borderId="0" applyFill="0" applyBorder="0" applyAlignment="0"/>
    <xf numFmtId="0" fontId="11" fillId="0" borderId="0" applyFill="0" applyBorder="0" applyAlignment="0"/>
    <xf numFmtId="224" fontId="26" fillId="0" borderId="0" applyFill="0" applyBorder="0" applyAlignment="0"/>
    <xf numFmtId="217" fontId="11" fillId="0" borderId="0" applyFill="0" applyBorder="0" applyAlignment="0"/>
    <xf numFmtId="218" fontId="26" fillId="0" borderId="0" applyFill="0" applyBorder="0" applyAlignment="0"/>
    <xf numFmtId="0" fontId="180" fillId="0" borderId="0" applyNumberFormat="0" applyFill="0" applyBorder="0" applyAlignment="0" applyProtection="0"/>
    <xf numFmtId="164" fontId="181" fillId="0" borderId="0"/>
    <xf numFmtId="164" fontId="182" fillId="0" borderId="0"/>
    <xf numFmtId="0" fontId="183" fillId="47" borderId="0">
      <alignment horizontal="left" indent="1"/>
    </xf>
    <xf numFmtId="0" fontId="183" fillId="47" borderId="0">
      <alignment horizontal="left" indent="1"/>
    </xf>
    <xf numFmtId="0" fontId="183" fillId="47" borderId="0">
      <alignment horizontal="left" indent="1"/>
    </xf>
    <xf numFmtId="0" fontId="183" fillId="47" borderId="0">
      <alignment horizontal="left" indent="1"/>
    </xf>
    <xf numFmtId="0" fontId="183" fillId="47" borderId="0">
      <alignment horizontal="left" indent="1"/>
    </xf>
    <xf numFmtId="0" fontId="183" fillId="47" borderId="0">
      <alignment horizontal="left" indent="1"/>
    </xf>
    <xf numFmtId="0" fontId="183" fillId="47" borderId="0">
      <alignment horizontal="left" indent="1"/>
    </xf>
    <xf numFmtId="0" fontId="183" fillId="47" borderId="0">
      <alignment horizontal="left" indent="1"/>
    </xf>
    <xf numFmtId="0" fontId="183" fillId="47" borderId="0">
      <alignment horizontal="left" indent="1"/>
    </xf>
    <xf numFmtId="0" fontId="183" fillId="47" borderId="0">
      <alignment horizontal="left" indent="1"/>
    </xf>
    <xf numFmtId="0" fontId="183" fillId="47" borderId="0">
      <alignment horizontal="left" indent="1"/>
    </xf>
    <xf numFmtId="0" fontId="183" fillId="47" borderId="0">
      <alignment horizontal="left" indent="1"/>
    </xf>
    <xf numFmtId="9" fontId="184" fillId="0" borderId="59"/>
    <xf numFmtId="9" fontId="184" fillId="0" borderId="59"/>
    <xf numFmtId="3" fontId="106" fillId="0" borderId="0">
      <protection locked="0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75" fillId="0" borderId="33">
      <alignment horizontal="center"/>
    </xf>
    <xf numFmtId="3" fontId="55" fillId="0" borderId="0" applyFont="0" applyFill="0" applyBorder="0" applyAlignment="0" applyProtection="0"/>
    <xf numFmtId="0" fontId="55" fillId="72" borderId="0" applyNumberFormat="0" applyFont="0" applyBorder="0" applyAlignment="0" applyProtection="0"/>
    <xf numFmtId="253" fontId="185" fillId="0" borderId="0" applyNumberFormat="0" applyFill="0" applyBorder="0" applyAlignment="0" applyProtection="0">
      <alignment horizontal="left"/>
    </xf>
    <xf numFmtId="0" fontId="33" fillId="0" borderId="38" applyNumberFormat="0" applyFill="0" applyBorder="0" applyAlignment="0" applyProtection="0">
      <alignment horizontal="center"/>
    </xf>
    <xf numFmtId="3" fontId="186" fillId="23" borderId="0"/>
    <xf numFmtId="0" fontId="184" fillId="23" borderId="0"/>
    <xf numFmtId="0" fontId="184" fillId="23" borderId="0"/>
    <xf numFmtId="0" fontId="184" fillId="23" borderId="0"/>
    <xf numFmtId="0" fontId="184" fillId="23" borderId="0"/>
    <xf numFmtId="0" fontId="184" fillId="23" borderId="0"/>
    <xf numFmtId="0" fontId="184" fillId="23" borderId="0"/>
    <xf numFmtId="0" fontId="184" fillId="23" borderId="0"/>
    <xf numFmtId="0" fontId="184" fillId="23" borderId="0"/>
    <xf numFmtId="0" fontId="184" fillId="23" borderId="0"/>
    <xf numFmtId="0" fontId="184" fillId="23" borderId="0"/>
    <xf numFmtId="0" fontId="184" fillId="23" borderId="0"/>
    <xf numFmtId="0" fontId="184" fillId="23" borderId="0"/>
    <xf numFmtId="4" fontId="186" fillId="23" borderId="0"/>
    <xf numFmtId="4" fontId="186" fillId="23" borderId="0"/>
    <xf numFmtId="4" fontId="186" fillId="23" borderId="0"/>
    <xf numFmtId="4" fontId="186" fillId="23" borderId="0"/>
    <xf numFmtId="4" fontId="186" fillId="23" borderId="0"/>
    <xf numFmtId="4" fontId="186" fillId="23" borderId="0"/>
    <xf numFmtId="4" fontId="186" fillId="23" borderId="0"/>
    <xf numFmtId="4" fontId="186" fillId="23" borderId="0"/>
    <xf numFmtId="4" fontId="186" fillId="23" borderId="0"/>
    <xf numFmtId="4" fontId="186" fillId="23" borderId="0"/>
    <xf numFmtId="4" fontId="186" fillId="23" borderId="0"/>
    <xf numFmtId="4" fontId="186" fillId="23" borderId="0"/>
    <xf numFmtId="3" fontId="186" fillId="23" borderId="0"/>
    <xf numFmtId="3" fontId="186" fillId="23" borderId="0"/>
    <xf numFmtId="3" fontId="186" fillId="23" borderId="0"/>
    <xf numFmtId="3" fontId="186" fillId="23" borderId="0"/>
    <xf numFmtId="3" fontId="186" fillId="23" borderId="0"/>
    <xf numFmtId="3" fontId="186" fillId="23" borderId="0"/>
    <xf numFmtId="3" fontId="186" fillId="23" borderId="0"/>
    <xf numFmtId="3" fontId="186" fillId="23" borderId="0"/>
    <xf numFmtId="3" fontId="186" fillId="23" borderId="0"/>
    <xf numFmtId="3" fontId="186" fillId="23" borderId="0"/>
    <xf numFmtId="3" fontId="186" fillId="23" borderId="0"/>
    <xf numFmtId="3" fontId="11" fillId="23" borderId="0"/>
    <xf numFmtId="0" fontId="187" fillId="73" borderId="0" applyNumberFormat="0" applyFont="0" applyBorder="0" applyAlignment="0">
      <alignment horizontal="center"/>
    </xf>
    <xf numFmtId="168" fontId="147" fillId="9" borderId="0">
      <alignment horizontal="center"/>
    </xf>
    <xf numFmtId="49" fontId="188" fillId="7" borderId="0">
      <alignment horizontal="center"/>
    </xf>
    <xf numFmtId="283" fontId="189" fillId="0" borderId="0" applyNumberFormat="0" applyFill="0" applyBorder="0" applyAlignment="0" applyProtection="0">
      <alignment horizontal="left"/>
    </xf>
    <xf numFmtId="283" fontId="190" fillId="0" borderId="0" applyNumberFormat="0" applyFill="0" applyBorder="0" applyAlignment="0" applyProtection="0">
      <alignment horizontal="left"/>
    </xf>
    <xf numFmtId="0" fontId="191" fillId="7" borderId="0" applyFont="0" applyFill="0" applyAlignment="0"/>
    <xf numFmtId="0" fontId="191" fillId="7" borderId="0" applyFont="0" applyFill="0" applyAlignment="0"/>
    <xf numFmtId="0" fontId="191" fillId="7" borderId="0" applyFont="0" applyFill="0" applyAlignment="0"/>
    <xf numFmtId="0" fontId="191" fillId="7" borderId="0" applyFont="0" applyFill="0" applyAlignment="0"/>
    <xf numFmtId="0" fontId="191" fillId="7" borderId="0" applyFont="0" applyFill="0" applyAlignment="0"/>
    <xf numFmtId="0" fontId="191" fillId="7" borderId="0" applyFont="0" applyFill="0" applyAlignment="0"/>
    <xf numFmtId="0" fontId="191" fillId="7" borderId="0" applyFont="0" applyFill="0" applyAlignment="0"/>
    <xf numFmtId="0" fontId="191" fillId="7" borderId="0" applyFont="0" applyFill="0" applyAlignment="0"/>
    <xf numFmtId="0" fontId="191" fillId="7" borderId="0" applyFont="0" applyFill="0" applyAlignment="0"/>
    <xf numFmtId="0" fontId="191" fillId="7" borderId="0" applyFont="0" applyFill="0" applyAlignment="0"/>
    <xf numFmtId="0" fontId="191" fillId="7" borderId="0" applyFont="0" applyFill="0" applyAlignment="0"/>
    <xf numFmtId="0" fontId="191" fillId="7" borderId="0" applyFont="0" applyFill="0" applyAlignment="0"/>
    <xf numFmtId="37" fontId="24" fillId="47" borderId="0" applyBorder="0" applyAlignment="0" applyProtection="0"/>
    <xf numFmtId="37" fontId="42" fillId="0" borderId="0" applyNumberFormat="0" applyFont="0" applyFill="0" applyBorder="0" applyAlignment="0" applyProtection="0"/>
    <xf numFmtId="37" fontId="42" fillId="0" borderId="0" applyNumberFormat="0" applyFont="0" applyFill="0" applyBorder="0" applyAlignment="0" applyProtection="0"/>
    <xf numFmtId="37" fontId="42" fillId="0" borderId="0" applyNumberFormat="0" applyFont="0" applyFill="0" applyBorder="0" applyAlignment="0" applyProtection="0"/>
    <xf numFmtId="168" fontId="86" fillId="60" borderId="0">
      <alignment horizontal="center"/>
    </xf>
    <xf numFmtId="168" fontId="86" fillId="60" borderId="0">
      <alignment horizontal="centerContinuous"/>
    </xf>
    <xf numFmtId="168" fontId="192" fillId="7" borderId="0">
      <alignment horizontal="left"/>
    </xf>
    <xf numFmtId="49" fontId="192" fillId="7" borderId="0">
      <alignment horizontal="center"/>
    </xf>
    <xf numFmtId="168" fontId="12" fillId="60" borderId="0">
      <alignment horizontal="left"/>
    </xf>
    <xf numFmtId="49" fontId="192" fillId="7" borderId="0">
      <alignment horizontal="left"/>
    </xf>
    <xf numFmtId="168" fontId="12" fillId="60" borderId="0">
      <alignment horizontal="centerContinuous"/>
    </xf>
    <xf numFmtId="168" fontId="12" fillId="60" borderId="0">
      <alignment horizontal="right"/>
    </xf>
    <xf numFmtId="49" fontId="147" fillId="7" borderId="0">
      <alignment horizontal="left"/>
    </xf>
    <xf numFmtId="164" fontId="11" fillId="0" borderId="0"/>
    <xf numFmtId="168" fontId="86" fillId="60" borderId="0">
      <alignment horizontal="right"/>
    </xf>
    <xf numFmtId="0" fontId="85" fillId="0" borderId="0" applyNumberFormat="0" applyFill="0" applyBorder="0" applyAlignment="0" applyProtection="0">
      <alignment vertical="top"/>
    </xf>
    <xf numFmtId="0" fontId="193" fillId="23" borderId="51" applyNumberFormat="0" applyAlignment="0">
      <protection locked="0"/>
    </xf>
    <xf numFmtId="0" fontId="194" fillId="0" borderId="83">
      <alignment vertical="center"/>
    </xf>
    <xf numFmtId="168" fontId="192" fillId="20" borderId="0">
      <alignment horizontal="center"/>
    </xf>
    <xf numFmtId="168" fontId="44" fillId="20" borderId="0">
      <alignment horizontal="center"/>
    </xf>
    <xf numFmtId="0" fontId="195" fillId="74" borderId="0"/>
    <xf numFmtId="0" fontId="196" fillId="56" borderId="0" applyNumberFormat="0" applyBorder="0" applyAlignment="0" applyProtection="0"/>
    <xf numFmtId="0" fontId="34" fillId="69" borderId="0" applyNumberFormat="0" applyFont="0" applyBorder="0" applyAlignment="0" applyProtection="0"/>
    <xf numFmtId="0" fontId="187" fillId="1" borderId="35" applyNumberFormat="0" applyFont="0" applyAlignment="0">
      <alignment horizontal="center"/>
    </xf>
    <xf numFmtId="1" fontId="11" fillId="0" borderId="0"/>
    <xf numFmtId="0" fontId="197" fillId="0" borderId="84">
      <alignment horizontal="center" vertical="center"/>
    </xf>
    <xf numFmtId="213" fontId="30" fillId="63" borderId="0">
      <alignment horizontal="right"/>
    </xf>
    <xf numFmtId="180" fontId="76" fillId="0" borderId="0" applyFill="0" applyBorder="0" applyAlignment="0" applyProtection="0"/>
    <xf numFmtId="0" fontId="95" fillId="62" borderId="0">
      <alignment horizontal="right" vertical="center"/>
    </xf>
    <xf numFmtId="0" fontId="96" fillId="0" borderId="0" applyNumberFormat="0" applyFill="0" applyBorder="0" applyAlignment="0">
      <alignment horizontal="center"/>
    </xf>
    <xf numFmtId="0" fontId="198" fillId="0" borderId="0"/>
    <xf numFmtId="179" fontId="165" fillId="0" borderId="0"/>
    <xf numFmtId="0" fontId="199" fillId="0" borderId="85" applyProtection="0">
      <alignment horizontal="centerContinuous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37" fontId="42" fillId="0" borderId="5" applyBorder="0"/>
    <xf numFmtId="37" fontId="42" fillId="0" borderId="5" applyBorder="0"/>
    <xf numFmtId="37" fontId="98" fillId="0" borderId="5" applyBorder="0"/>
    <xf numFmtId="37" fontId="11" fillId="0" borderId="5" applyBorder="0"/>
    <xf numFmtId="37" fontId="83" fillId="0" borderId="5" applyBorder="0"/>
    <xf numFmtId="37" fontId="200" fillId="70" borderId="86" applyBorder="0">
      <alignment vertical="center"/>
    </xf>
    <xf numFmtId="0" fontId="201" fillId="0" borderId="0"/>
    <xf numFmtId="0" fontId="24" fillId="0" borderId="0"/>
    <xf numFmtId="40" fontId="202" fillId="0" borderId="0" applyBorder="0">
      <alignment horizontal="right"/>
    </xf>
    <xf numFmtId="40" fontId="203" fillId="0" borderId="0" applyBorder="0">
      <alignment horizontal="right"/>
    </xf>
    <xf numFmtId="0" fontId="24" fillId="0" borderId="0" applyNumberFormat="0" applyFont="0"/>
    <xf numFmtId="0" fontId="134" fillId="0" borderId="0"/>
    <xf numFmtId="0" fontId="204" fillId="0" borderId="0"/>
    <xf numFmtId="0" fontId="23" fillId="0" borderId="0" applyFill="0" applyBorder="0" applyProtection="0">
      <alignment horizontal="center" vertical="center"/>
    </xf>
    <xf numFmtId="0" fontId="205" fillId="0" borderId="0" applyBorder="0" applyProtection="0">
      <alignment vertical="center"/>
    </xf>
    <xf numFmtId="0" fontId="11" fillId="0" borderId="32" applyBorder="0" applyProtection="0">
      <alignment horizontal="right" vertical="center"/>
    </xf>
    <xf numFmtId="0" fontId="206" fillId="75" borderId="0" applyBorder="0" applyProtection="0">
      <alignment horizontal="centerContinuous" vertical="center"/>
    </xf>
    <xf numFmtId="0" fontId="206" fillId="55" borderId="32" applyBorder="0" applyProtection="0">
      <alignment horizontal="centerContinuous" vertical="center"/>
    </xf>
    <xf numFmtId="0" fontId="207" fillId="0" borderId="0"/>
    <xf numFmtId="0" fontId="23" fillId="0" borderId="0" applyFill="0" applyBorder="0" applyProtection="0"/>
    <xf numFmtId="0" fontId="161" fillId="0" borderId="0"/>
    <xf numFmtId="0" fontId="24" fillId="0" borderId="0" applyFill="0" applyBorder="0" applyProtection="0">
      <alignment horizontal="left"/>
    </xf>
    <xf numFmtId="0" fontId="43" fillId="0" borderId="0" applyFill="0" applyBorder="0" applyProtection="0">
      <alignment horizontal="left" vertical="top"/>
    </xf>
    <xf numFmtId="0" fontId="33" fillId="0" borderId="0">
      <alignment horizontal="centerContinuous"/>
    </xf>
    <xf numFmtId="2" fontId="92" fillId="0" borderId="0"/>
    <xf numFmtId="0" fontId="11" fillId="0" borderId="0" applyNumberFormat="0" applyFont="0" applyAlignment="0" applyProtection="0"/>
    <xf numFmtId="0" fontId="11" fillId="0" borderId="0"/>
    <xf numFmtId="284" fontId="11" fillId="0" borderId="46" applyFont="0" applyFill="0" applyBorder="0" applyAlignment="0" applyProtection="0">
      <protection locked="0" hidden="1"/>
    </xf>
    <xf numFmtId="0" fontId="74" fillId="0" borderId="74">
      <alignment horizontal="left" vertical="top" wrapText="1"/>
    </xf>
    <xf numFmtId="0" fontId="208" fillId="47" borderId="0">
      <alignment horizontal="left" vertical="center" indent="1"/>
    </xf>
    <xf numFmtId="0" fontId="209" fillId="0" borderId="0"/>
    <xf numFmtId="0" fontId="208" fillId="47" borderId="0">
      <alignment horizontal="left" vertical="center" indent="1"/>
    </xf>
    <xf numFmtId="0" fontId="208" fillId="47" borderId="0">
      <alignment horizontal="left" vertical="center" indent="1"/>
    </xf>
    <xf numFmtId="0" fontId="208" fillId="47" borderId="0">
      <alignment horizontal="left" vertical="center" indent="1"/>
    </xf>
    <xf numFmtId="0" fontId="208" fillId="47" borderId="0">
      <alignment horizontal="left" vertical="center" indent="1"/>
    </xf>
    <xf numFmtId="0" fontId="208" fillId="47" borderId="0">
      <alignment horizontal="left" vertical="center" indent="1"/>
    </xf>
    <xf numFmtId="0" fontId="208" fillId="47" borderId="0">
      <alignment horizontal="left" vertical="center" indent="1"/>
    </xf>
    <xf numFmtId="0" fontId="208" fillId="47" borderId="0">
      <alignment horizontal="left" vertical="center" indent="1"/>
    </xf>
    <xf numFmtId="0" fontId="208" fillId="47" borderId="0">
      <alignment horizontal="left" vertical="center" indent="1"/>
    </xf>
    <xf numFmtId="0" fontId="208" fillId="47" borderId="0">
      <alignment horizontal="left" vertical="center" indent="1"/>
    </xf>
    <xf numFmtId="0" fontId="208" fillId="47" borderId="0">
      <alignment horizontal="left" vertical="center" indent="1"/>
    </xf>
    <xf numFmtId="0" fontId="208" fillId="47" borderId="0">
      <alignment horizontal="left" vertical="center" indent="1"/>
    </xf>
    <xf numFmtId="0" fontId="210" fillId="0" borderId="0"/>
    <xf numFmtId="49" fontId="77" fillId="0" borderId="0" applyFill="0" applyBorder="0" applyAlignment="0"/>
    <xf numFmtId="244" fontId="55" fillId="0" borderId="0" applyFill="0" applyBorder="0" applyAlignment="0"/>
    <xf numFmtId="285" fontId="26" fillId="0" borderId="0" applyFill="0" applyBorder="0" applyAlignment="0"/>
    <xf numFmtId="286" fontId="11" fillId="0" borderId="0" applyFill="0" applyBorder="0" applyAlignment="0"/>
    <xf numFmtId="287" fontId="26" fillId="0" borderId="0" applyFill="0" applyBorder="0" applyAlignment="0"/>
    <xf numFmtId="0" fontId="98" fillId="63" borderId="0"/>
    <xf numFmtId="0" fontId="42" fillId="63" borderId="0">
      <alignment horizontal="left"/>
    </xf>
    <xf numFmtId="0" fontId="42" fillId="63" borderId="0">
      <alignment horizontal="left" indent="1"/>
    </xf>
    <xf numFmtId="0" fontId="42" fillId="63" borderId="0">
      <alignment horizontal="left" vertical="center" indent="2"/>
    </xf>
    <xf numFmtId="0" fontId="22" fillId="0" borderId="0">
      <alignment horizontal="centerContinuous" wrapText="1"/>
    </xf>
    <xf numFmtId="0" fontId="100" fillId="0" borderId="0" applyNumberFormat="0" applyFont="0" applyFill="0" applyBorder="0" applyProtection="0">
      <alignment wrapText="1"/>
    </xf>
    <xf numFmtId="0" fontId="87" fillId="0" borderId="0">
      <alignment vertical="top"/>
    </xf>
    <xf numFmtId="0" fontId="211" fillId="0" borderId="0"/>
    <xf numFmtId="0" fontId="192" fillId="0" borderId="0">
      <alignment vertical="top"/>
    </xf>
    <xf numFmtId="288" fontId="212" fillId="0" borderId="0" applyFill="0" applyBorder="0" applyAlignment="0" applyProtection="0">
      <alignment horizontal="right"/>
    </xf>
    <xf numFmtId="28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3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63" borderId="0">
      <alignment horizontal="left" vertical="center" indent="1"/>
    </xf>
    <xf numFmtId="0" fontId="217" fillId="0" borderId="0">
      <alignment vertical="top"/>
    </xf>
    <xf numFmtId="0" fontId="74" fillId="20" borderId="74">
      <alignment horizontal="center" wrapText="1"/>
    </xf>
    <xf numFmtId="0" fontId="74" fillId="20" borderId="74">
      <alignment horizontal="left" vertical="top" wrapText="1"/>
    </xf>
    <xf numFmtId="0" fontId="74" fillId="12" borderId="84">
      <alignment horizontal="left" vertical="center" wrapText="1" indent="1"/>
    </xf>
    <xf numFmtId="0" fontId="218" fillId="0" borderId="0">
      <alignment horizontal="right"/>
    </xf>
    <xf numFmtId="0" fontId="31" fillId="0" borderId="0" applyNumberFormat="0" applyBorder="0" applyAlignment="0"/>
    <xf numFmtId="290" fontId="11" fillId="0" borderId="1" applyNumberFormat="0" applyFont="0" applyFill="0" applyAlignment="0" applyProtection="0"/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74" fillId="12" borderId="74">
      <alignment horizontal="center" vertical="center" wrapText="1"/>
    </xf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19" fillId="0" borderId="31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9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9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9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0" fontId="28" fillId="0" borderId="87" applyNumberFormat="0" applyFill="0" applyAlignment="0" applyProtection="0"/>
    <xf numFmtId="0" fontId="28" fillId="0" borderId="89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8" fillId="0" borderId="87" applyNumberFormat="0" applyFill="0" applyAlignment="0" applyProtection="0"/>
    <xf numFmtId="0" fontId="26" fillId="0" borderId="88" applyNumberFormat="0" applyFont="0" applyFill="0" applyAlignment="0" applyProtection="0"/>
    <xf numFmtId="15" fontId="220" fillId="20" borderId="90">
      <alignment horizontal="center" vertical="center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74" fillId="9" borderId="74">
      <alignment horizontal="center" vertical="center" wrapText="1"/>
    </xf>
    <xf numFmtId="0" fontId="221" fillId="0" borderId="0">
      <alignment horizontal="centerContinuous"/>
    </xf>
    <xf numFmtId="0" fontId="11" fillId="0" borderId="32"/>
    <xf numFmtId="37" fontId="42" fillId="9" borderId="0" applyNumberFormat="0" applyBorder="0" applyAlignment="0" applyProtection="0"/>
    <xf numFmtId="37" fontId="42" fillId="0" borderId="0"/>
    <xf numFmtId="37" fontId="222" fillId="9" borderId="0" applyNumberFormat="0" applyBorder="0" applyAlignment="0" applyProtection="0"/>
    <xf numFmtId="3" fontId="44" fillId="0" borderId="73" applyProtection="0"/>
    <xf numFmtId="168" fontId="223" fillId="7" borderId="0">
      <alignment horizontal="center"/>
    </xf>
    <xf numFmtId="0" fontId="78" fillId="0" borderId="91"/>
    <xf numFmtId="283" fontId="42" fillId="0" borderId="0">
      <alignment horizontal="center"/>
    </xf>
    <xf numFmtId="255" fontId="42" fillId="0" borderId="76">
      <alignment horizontal="center"/>
    </xf>
    <xf numFmtId="37" fontId="42" fillId="0" borderId="76">
      <alignment horizontal="right"/>
    </xf>
    <xf numFmtId="9" fontId="63" fillId="0" borderId="76">
      <alignment horizontal="right"/>
    </xf>
    <xf numFmtId="37" fontId="63" fillId="23" borderId="76">
      <alignment horizontal="right"/>
    </xf>
    <xf numFmtId="37" fontId="63" fillId="23" borderId="76">
      <alignment horizontal="right"/>
    </xf>
    <xf numFmtId="37" fontId="63" fillId="23" borderId="76">
      <alignment horizontal="right"/>
    </xf>
    <xf numFmtId="37" fontId="63" fillId="23" borderId="76">
      <alignment horizontal="right"/>
    </xf>
    <xf numFmtId="37" fontId="63" fillId="23" borderId="76">
      <alignment horizontal="right"/>
    </xf>
    <xf numFmtId="37" fontId="63" fillId="23" borderId="76">
      <alignment horizontal="right"/>
    </xf>
    <xf numFmtId="37" fontId="63" fillId="23" borderId="76">
      <alignment horizontal="right"/>
    </xf>
    <xf numFmtId="37" fontId="63" fillId="23" borderId="76">
      <alignment horizontal="right"/>
    </xf>
    <xf numFmtId="37" fontId="63" fillId="23" borderId="76">
      <alignment horizontal="right"/>
    </xf>
    <xf numFmtId="37" fontId="63" fillId="23" borderId="76">
      <alignment horizontal="right"/>
    </xf>
    <xf numFmtId="37" fontId="63" fillId="23" borderId="76">
      <alignment horizontal="right"/>
    </xf>
    <xf numFmtId="37" fontId="63" fillId="23" borderId="76">
      <alignment horizontal="right"/>
    </xf>
    <xf numFmtId="171" fontId="42" fillId="23" borderId="76">
      <alignment horizontal="right"/>
    </xf>
    <xf numFmtId="171" fontId="42" fillId="23" borderId="76">
      <alignment horizontal="right"/>
    </xf>
    <xf numFmtId="171" fontId="42" fillId="23" borderId="76">
      <alignment horizontal="right"/>
    </xf>
    <xf numFmtId="171" fontId="42" fillId="23" borderId="76">
      <alignment horizontal="right"/>
    </xf>
    <xf numFmtId="171" fontId="42" fillId="23" borderId="76">
      <alignment horizontal="right"/>
    </xf>
    <xf numFmtId="171" fontId="42" fillId="23" borderId="76">
      <alignment horizontal="right"/>
    </xf>
    <xf numFmtId="171" fontId="42" fillId="23" borderId="76">
      <alignment horizontal="right"/>
    </xf>
    <xf numFmtId="171" fontId="42" fillId="23" borderId="76">
      <alignment horizontal="right"/>
    </xf>
    <xf numFmtId="171" fontId="42" fillId="23" borderId="76">
      <alignment horizontal="right"/>
    </xf>
    <xf numFmtId="171" fontId="42" fillId="23" borderId="76">
      <alignment horizontal="right"/>
    </xf>
    <xf numFmtId="171" fontId="42" fillId="23" borderId="76">
      <alignment horizontal="right"/>
    </xf>
    <xf numFmtId="171" fontId="42" fillId="23" borderId="76">
      <alignment horizontal="right"/>
    </xf>
    <xf numFmtId="168" fontId="224" fillId="0" borderId="0" applyNumberFormat="0" applyAlignment="0">
      <alignment horizontal="right"/>
    </xf>
    <xf numFmtId="37" fontId="98" fillId="23" borderId="76">
      <alignment horizontal="right"/>
    </xf>
    <xf numFmtId="37" fontId="225" fillId="23" borderId="76">
      <alignment horizontal="right"/>
    </xf>
    <xf numFmtId="37" fontId="42" fillId="23" borderId="76">
      <alignment horizontal="right"/>
    </xf>
    <xf numFmtId="9" fontId="63" fillId="23" borderId="76">
      <alignment horizontal="right"/>
    </xf>
    <xf numFmtId="0" fontId="11" fillId="0" borderId="0" applyFont="0" applyFill="0" applyAlignment="0" applyProtection="0"/>
    <xf numFmtId="0" fontId="11" fillId="0" borderId="0" applyFont="0" applyFill="0" applyAlignment="0" applyProtection="0"/>
    <xf numFmtId="0" fontId="226" fillId="0" borderId="0">
      <protection hidden="1"/>
    </xf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37" fontId="42" fillId="0" borderId="0" applyNumberFormat="0" applyFont="0" applyFill="0" applyBorder="0" applyAlignment="0" applyProtection="0"/>
    <xf numFmtId="10" fontId="11" fillId="26" borderId="46" applyNumberFormat="0" applyFont="0" applyBorder="0" applyAlignment="0" applyProtection="0">
      <protection locked="0"/>
    </xf>
    <xf numFmtId="200" fontId="22" fillId="0" borderId="0"/>
    <xf numFmtId="0" fontId="41" fillId="0" borderId="0" applyFont="0" applyFill="0" applyBorder="0" applyProtection="0">
      <alignment horizontal="right"/>
    </xf>
    <xf numFmtId="0" fontId="42" fillId="9" borderId="0"/>
    <xf numFmtId="180" fontId="7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229" fillId="0" borderId="0" applyFont="0" applyFill="0" applyBorder="0" applyAlignment="0" applyProtection="0"/>
    <xf numFmtId="0" fontId="230" fillId="0" borderId="0"/>
    <xf numFmtId="0" fontId="58" fillId="0" borderId="0"/>
    <xf numFmtId="0" fontId="231" fillId="9" borderId="0" applyNumberFormat="0" applyBorder="0" applyAlignment="0" applyProtection="0">
      <alignment vertical="center"/>
    </xf>
    <xf numFmtId="0" fontId="232" fillId="12" borderId="79" applyNumberFormat="0" applyFont="0" applyAlignment="0" applyProtection="0">
      <alignment vertical="center"/>
    </xf>
    <xf numFmtId="291" fontId="11" fillId="0" borderId="0" applyFont="0" applyFill="0" applyBorder="0" applyAlignment="0" applyProtection="0"/>
    <xf numFmtId="292" fontId="11" fillId="0" borderId="0" applyFont="0" applyFill="0" applyBorder="0" applyAlignment="0" applyProtection="0"/>
    <xf numFmtId="0" fontId="233" fillId="0" borderId="89" applyNumberFormat="0" applyFill="0" applyAlignment="0" applyProtection="0">
      <alignment vertical="center"/>
    </xf>
    <xf numFmtId="293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0" fontId="229" fillId="0" borderId="0" applyFont="0" applyFill="0" applyBorder="0" applyAlignment="0" applyProtection="0"/>
    <xf numFmtId="295" fontId="229" fillId="0" borderId="0" applyFont="0" applyFill="0" applyBorder="0" applyAlignment="0" applyProtection="0"/>
    <xf numFmtId="0" fontId="234" fillId="14" borderId="0" applyNumberFormat="0" applyBorder="0" applyAlignment="0" applyProtection="0">
      <alignment vertical="center"/>
    </xf>
    <xf numFmtId="0" fontId="235" fillId="0" borderId="0"/>
    <xf numFmtId="0" fontId="236" fillId="8" borderId="0" applyNumberFormat="0" applyBorder="0" applyAlignment="0" applyProtection="0">
      <alignment vertical="center"/>
    </xf>
    <xf numFmtId="0" fontId="237" fillId="8" borderId="0" applyNumberFormat="0" applyBorder="0" applyAlignment="0" applyProtection="0">
      <alignment vertical="center"/>
    </xf>
    <xf numFmtId="0" fontId="238" fillId="14" borderId="0" applyNumberFormat="0" applyBorder="0" applyAlignment="0" applyProtection="0">
      <alignment vertical="center"/>
    </xf>
    <xf numFmtId="0" fontId="11" fillId="0" borderId="0"/>
    <xf numFmtId="0" fontId="61" fillId="43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0" fillId="0" borderId="68" applyNumberFormat="0" applyFill="0" applyAlignment="0" applyProtection="0">
      <alignment vertical="center"/>
    </xf>
    <xf numFmtId="0" fontId="241" fillId="0" borderId="70" applyNumberFormat="0" applyFill="0" applyAlignment="0" applyProtection="0">
      <alignment vertical="center"/>
    </xf>
    <xf numFmtId="0" fontId="242" fillId="0" borderId="72" applyNumberFormat="0" applyFill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3" fillId="47" borderId="53" applyNumberFormat="0" applyAlignment="0" applyProtection="0">
      <alignment vertical="center"/>
    </xf>
    <xf numFmtId="0" fontId="244" fillId="0" borderId="0" applyNumberFormat="0" applyFill="0" applyBorder="0" applyAlignment="0" applyProtection="0">
      <alignment vertical="center"/>
    </xf>
    <xf numFmtId="0" fontId="245" fillId="0" borderId="68" applyNumberFormat="0" applyFill="0" applyAlignment="0" applyProtection="0">
      <alignment vertical="center"/>
    </xf>
    <xf numFmtId="0" fontId="246" fillId="0" borderId="70" applyNumberFormat="0" applyFill="0" applyAlignment="0" applyProtection="0">
      <alignment vertical="center"/>
    </xf>
    <xf numFmtId="0" fontId="247" fillId="0" borderId="72" applyNumberFormat="0" applyFill="0" applyAlignment="0" applyProtection="0">
      <alignment vertical="center"/>
    </xf>
    <xf numFmtId="0" fontId="247" fillId="0" borderId="0" applyNumberFormat="0" applyFill="0" applyBorder="0" applyAlignment="0" applyProtection="0">
      <alignment vertical="center"/>
    </xf>
    <xf numFmtId="0" fontId="248" fillId="47" borderId="53" applyNumberFormat="0" applyAlignment="0" applyProtection="0">
      <alignment vertical="center"/>
    </xf>
    <xf numFmtId="0" fontId="249" fillId="0" borderId="89" applyNumberFormat="0" applyFill="0" applyAlignment="0" applyProtection="0">
      <alignment vertical="center"/>
    </xf>
    <xf numFmtId="0" fontId="11" fillId="12" borderId="79" applyNumberFormat="0" applyFont="0" applyAlignment="0" applyProtection="0">
      <alignment vertical="center"/>
    </xf>
    <xf numFmtId="0" fontId="250" fillId="0" borderId="0" applyNumberFormat="0" applyFill="0" applyBorder="0" applyAlignment="0" applyProtection="0">
      <alignment vertical="center"/>
    </xf>
    <xf numFmtId="0" fontId="251" fillId="23" borderId="52" applyNumberFormat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254" fillId="0" borderId="0" applyNumberFormat="0" applyFill="0" applyBorder="0" applyAlignment="0" applyProtection="0">
      <alignment vertical="center"/>
    </xf>
    <xf numFmtId="0" fontId="255" fillId="23" borderId="52" applyNumberFormat="0" applyAlignment="0" applyProtection="0">
      <alignment vertical="center"/>
    </xf>
    <xf numFmtId="296" fontId="11" fillId="0" borderId="0" applyFont="0" applyFill="0" applyBorder="0" applyAlignment="0" applyProtection="0"/>
    <xf numFmtId="297" fontId="11" fillId="0" borderId="0" applyFont="0" applyFill="0" applyBorder="0" applyAlignment="0" applyProtection="0"/>
    <xf numFmtId="0" fontId="62" fillId="43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53" borderId="0" applyNumberFormat="0" applyBorder="0" applyAlignment="0" applyProtection="0">
      <alignment vertical="center"/>
    </xf>
    <xf numFmtId="0" fontId="256" fillId="20" borderId="52" applyNumberFormat="0" applyAlignment="0" applyProtection="0">
      <alignment vertical="center"/>
    </xf>
    <xf numFmtId="0" fontId="257" fillId="23" borderId="82" applyNumberFormat="0" applyAlignment="0" applyProtection="0">
      <alignment vertical="center"/>
    </xf>
    <xf numFmtId="0" fontId="258" fillId="20" borderId="52" applyNumberFormat="0" applyAlignment="0" applyProtection="0">
      <alignment vertical="center"/>
    </xf>
    <xf numFmtId="0" fontId="259" fillId="23" borderId="82" applyNumberFormat="0" applyAlignment="0" applyProtection="0">
      <alignment vertical="center"/>
    </xf>
    <xf numFmtId="0" fontId="260" fillId="9" borderId="0" applyNumberFormat="0" applyBorder="0" applyAlignment="0" applyProtection="0">
      <alignment vertical="center"/>
    </xf>
    <xf numFmtId="0" fontId="261" fillId="0" borderId="77" applyNumberFormat="0" applyFill="0" applyAlignment="0" applyProtection="0">
      <alignment vertical="center"/>
    </xf>
    <xf numFmtId="0" fontId="262" fillId="0" borderId="77" applyNumberFormat="0" applyFill="0" applyAlignment="0" applyProtection="0">
      <alignment vertical="center"/>
    </xf>
    <xf numFmtId="0" fontId="11" fillId="0" borderId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5" borderId="0" applyNumberFormat="0" applyBorder="0" applyAlignment="0" applyProtection="0"/>
    <xf numFmtId="0" fontId="56" fillId="19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0" fillId="31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39" borderId="0" applyNumberFormat="0" applyBorder="0" applyAlignment="0" applyProtection="0"/>
    <xf numFmtId="0" fontId="60" fillId="42" borderId="0" applyNumberFormat="0" applyBorder="0" applyAlignment="0" applyProtection="0"/>
    <xf numFmtId="0" fontId="60" fillId="45" borderId="0" applyNumberFormat="0" applyBorder="0" applyAlignment="0" applyProtection="0"/>
    <xf numFmtId="0" fontId="60" fillId="48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36" fillId="6" borderId="0" applyNumberFormat="0" applyBorder="0" applyAlignment="0" applyProtection="0"/>
    <xf numFmtId="0" fontId="40" fillId="57" borderId="26" applyNumberFormat="0" applyAlignment="0" applyProtection="0"/>
    <xf numFmtId="0" fontId="84" fillId="59" borderId="29" applyNumberFormat="0" applyAlignment="0" applyProtection="0"/>
    <xf numFmtId="0" fontId="263" fillId="0" borderId="0" applyNumberFormat="0" applyFill="0" applyBorder="0" applyAlignment="0" applyProtection="0"/>
    <xf numFmtId="0" fontId="35" fillId="66" borderId="0" applyNumberFormat="0" applyBorder="0" applyAlignment="0" applyProtection="0"/>
    <xf numFmtId="0" fontId="264" fillId="0" borderId="23" applyNumberFormat="0" applyFill="0" applyAlignment="0" applyProtection="0"/>
    <xf numFmtId="0" fontId="265" fillId="0" borderId="24" applyNumberFormat="0" applyFill="0" applyAlignment="0" applyProtection="0"/>
    <xf numFmtId="0" fontId="266" fillId="0" borderId="25" applyNumberFormat="0" applyFill="0" applyAlignment="0" applyProtection="0"/>
    <xf numFmtId="0" fontId="266" fillId="0" borderId="0" applyNumberFormat="0" applyFill="0" applyBorder="0" applyAlignment="0" applyProtection="0"/>
    <xf numFmtId="0" fontId="38" fillId="20" borderId="26" applyNumberFormat="0" applyAlignment="0" applyProtection="0"/>
    <xf numFmtId="0" fontId="267" fillId="0" borderId="28" applyNumberFormat="0" applyFill="0" applyAlignment="0" applyProtection="0"/>
    <xf numFmtId="0" fontId="37" fillId="68" borderId="0" applyNumberFormat="0" applyBorder="0" applyAlignment="0" applyProtection="0"/>
    <xf numFmtId="0" fontId="56" fillId="12" borderId="30" applyNumberFormat="0" applyFont="0" applyAlignment="0" applyProtection="0"/>
    <xf numFmtId="0" fontId="39" fillId="57" borderId="27" applyNumberFormat="0" applyAlignment="0" applyProtection="0"/>
    <xf numFmtId="0" fontId="215" fillId="0" borderId="0" applyNumberFormat="0" applyFill="0" applyBorder="0" applyAlignment="0" applyProtection="0"/>
    <xf numFmtId="0" fontId="219" fillId="0" borderId="31" applyNumberFormat="0" applyFill="0" applyAlignment="0" applyProtection="0"/>
    <xf numFmtId="0" fontId="228" fillId="0" borderId="0" applyNumberFormat="0" applyFill="0" applyBorder="0" applyAlignment="0" applyProtection="0"/>
    <xf numFmtId="0" fontId="11" fillId="0" borderId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268" fillId="23" borderId="79">
      <alignment vertical="center"/>
    </xf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277" fillId="0" borderId="0" applyFont="0" applyFill="0" applyBorder="0" applyAlignment="0" applyProtection="0"/>
    <xf numFmtId="9" fontId="277" fillId="0" borderId="0" applyFont="0" applyFill="0" applyBorder="0" applyAlignment="0" applyProtection="0"/>
    <xf numFmtId="0" fontId="11" fillId="0" borderId="0"/>
    <xf numFmtId="0" fontId="279" fillId="0" borderId="0"/>
  </cellStyleXfs>
  <cellXfs count="266">
    <xf numFmtId="0" fontId="0" fillId="0" borderId="0" xfId="0"/>
    <xf numFmtId="10" fontId="0" fillId="0" borderId="0" xfId="0" applyNumberFormat="1"/>
    <xf numFmtId="0" fontId="2" fillId="0" borderId="1" xfId="0" applyFont="1" applyBorder="1"/>
    <xf numFmtId="0" fontId="2" fillId="0" borderId="0" xfId="0" applyFont="1"/>
    <xf numFmtId="2" fontId="0" fillId="0" borderId="0" xfId="0" applyNumberFormat="1"/>
    <xf numFmtId="0" fontId="0" fillId="0" borderId="0" xfId="0" applyFont="1"/>
    <xf numFmtId="0" fontId="4" fillId="0" borderId="0" xfId="0" applyFont="1"/>
    <xf numFmtId="3" fontId="0" fillId="0" borderId="0" xfId="0" applyNumberFormat="1"/>
    <xf numFmtId="3" fontId="2" fillId="0" borderId="1" xfId="0" applyNumberFormat="1" applyFont="1" applyBorder="1"/>
    <xf numFmtId="0" fontId="0" fillId="0" borderId="1" xfId="0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3" fontId="0" fillId="0" borderId="1" xfId="0" applyNumberFormat="1" applyBorder="1"/>
    <xf numFmtId="171" fontId="0" fillId="0" borderId="0" xfId="0" applyNumberFormat="1"/>
    <xf numFmtId="0" fontId="8" fillId="0" borderId="0" xfId="0" applyFont="1"/>
    <xf numFmtId="10" fontId="4" fillId="0" borderId="0" xfId="0" applyNumberFormat="1" applyFont="1"/>
    <xf numFmtId="171" fontId="0" fillId="0" borderId="0" xfId="0" applyNumberFormat="1" applyFont="1"/>
    <xf numFmtId="171" fontId="6" fillId="2" borderId="2" xfId="0" applyNumberFormat="1" applyFont="1" applyFill="1" applyBorder="1"/>
    <xf numFmtId="171" fontId="2" fillId="0" borderId="0" xfId="0" applyNumberFormat="1" applyFont="1"/>
    <xf numFmtId="0" fontId="2" fillId="0" borderId="0" xfId="0" applyFont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0" fillId="0" borderId="0" xfId="0" applyBorder="1"/>
    <xf numFmtId="174" fontId="0" fillId="0" borderId="0" xfId="0" applyNumberFormat="1" applyFont="1"/>
    <xf numFmtId="10" fontId="5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172" fontId="5" fillId="0" borderId="0" xfId="0" applyNumberFormat="1" applyFont="1" applyFill="1" applyAlignment="1">
      <alignment horizontal="center"/>
    </xf>
    <xf numFmtId="0" fontId="6" fillId="0" borderId="0" xfId="0" applyFont="1"/>
    <xf numFmtId="3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175" fontId="0" fillId="0" borderId="0" xfId="0" applyNumberFormat="1" applyFont="1" applyAlignment="1">
      <alignment horizontal="left"/>
    </xf>
    <xf numFmtId="9" fontId="0" fillId="0" borderId="0" xfId="0" applyNumberFormat="1" applyAlignment="1">
      <alignment horizontal="center"/>
    </xf>
    <xf numFmtId="10" fontId="2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/>
    <xf numFmtId="171" fontId="0" fillId="0" borderId="0" xfId="0" applyNumberFormat="1" applyFill="1"/>
    <xf numFmtId="4" fontId="0" fillId="0" borderId="0" xfId="0" applyNumberFormat="1" applyFill="1" applyBorder="1"/>
    <xf numFmtId="0" fontId="8" fillId="0" borderId="0" xfId="0" applyFont="1" applyFill="1" applyBorder="1"/>
    <xf numFmtId="3" fontId="0" fillId="0" borderId="0" xfId="0" applyNumberFormat="1" applyFill="1" applyBorder="1"/>
    <xf numFmtId="171" fontId="8" fillId="0" borderId="0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2" borderId="8" xfId="0" applyFill="1" applyBorder="1" applyAlignment="1">
      <alignment horizontal="center"/>
    </xf>
    <xf numFmtId="9" fontId="0" fillId="2" borderId="9" xfId="0" applyNumberForma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10" fontId="0" fillId="0" borderId="11" xfId="0" applyNumberFormat="1" applyBorder="1"/>
    <xf numFmtId="4" fontId="0" fillId="2" borderId="7" xfId="0" applyNumberFormat="1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3" fontId="0" fillId="0" borderId="11" xfId="0" applyNumberFormat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3" fontId="0" fillId="2" borderId="14" xfId="0" applyNumberFormat="1" applyFill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3" fontId="0" fillId="0" borderId="18" xfId="0" applyNumberFormat="1" applyBorder="1"/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3" fontId="0" fillId="2" borderId="21" xfId="0" applyNumberFormat="1" applyFill="1" applyBorder="1"/>
    <xf numFmtId="3" fontId="0" fillId="2" borderId="22" xfId="0" applyNumberFormat="1" applyFill="1" applyBorder="1"/>
    <xf numFmtId="176" fontId="2" fillId="5" borderId="4" xfId="0" applyNumberFormat="1" applyFont="1" applyFill="1" applyBorder="1"/>
    <xf numFmtId="0" fontId="2" fillId="5" borderId="3" xfId="0" applyFont="1" applyFill="1" applyBorder="1"/>
    <xf numFmtId="172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 indent="1"/>
    </xf>
    <xf numFmtId="171" fontId="8" fillId="0" borderId="0" xfId="0" applyNumberFormat="1" applyFont="1" applyAlignment="1">
      <alignment horizontal="right"/>
    </xf>
    <xf numFmtId="3" fontId="21" fillId="0" borderId="0" xfId="0" applyNumberFormat="1" applyFont="1" applyFill="1" applyBorder="1"/>
    <xf numFmtId="0" fontId="20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3" fontId="0" fillId="0" borderId="0" xfId="0" applyNumberFormat="1" applyFill="1" applyBorder="1" applyAlignment="1">
      <alignment horizontal="right"/>
    </xf>
    <xf numFmtId="0" fontId="6" fillId="0" borderId="0" xfId="0" applyFont="1" applyAlignment="1">
      <alignment horizontal="left"/>
    </xf>
    <xf numFmtId="10" fontId="4" fillId="0" borderId="0" xfId="0" applyNumberFormat="1" applyFont="1" applyFill="1"/>
    <xf numFmtId="10" fontId="7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2" fontId="4" fillId="0" borderId="0" xfId="0" applyNumberFormat="1" applyFont="1"/>
    <xf numFmtId="3" fontId="17" fillId="0" borderId="0" xfId="0" applyNumberFormat="1" applyFont="1" applyFill="1" applyBorder="1"/>
    <xf numFmtId="3" fontId="0" fillId="2" borderId="20" xfId="0" applyNumberFormat="1" applyFill="1" applyBorder="1"/>
    <xf numFmtId="3" fontId="0" fillId="2" borderId="19" xfId="0" applyNumberFormat="1" applyFill="1" applyBorder="1"/>
    <xf numFmtId="4" fontId="17" fillId="0" borderId="0" xfId="0" applyNumberFormat="1" applyFont="1" applyFill="1" applyBorder="1"/>
    <xf numFmtId="173" fontId="0" fillId="0" borderId="0" xfId="0" applyNumberFormat="1"/>
    <xf numFmtId="0" fontId="0" fillId="76" borderId="0" xfId="0" applyFill="1"/>
    <xf numFmtId="171" fontId="0" fillId="76" borderId="0" xfId="0" applyNumberFormat="1" applyFill="1"/>
    <xf numFmtId="0" fontId="15" fillId="76" borderId="0" xfId="0" applyFont="1" applyFill="1"/>
    <xf numFmtId="3" fontId="0" fillId="76" borderId="0" xfId="0" applyNumberFormat="1" applyFill="1"/>
    <xf numFmtId="10" fontId="0" fillId="0" borderId="1" xfId="0" applyNumberFormat="1" applyBorder="1"/>
    <xf numFmtId="173" fontId="4" fillId="2" borderId="7" xfId="0" applyNumberFormat="1" applyFont="1" applyFill="1" applyBorder="1"/>
    <xf numFmtId="171" fontId="5" fillId="0" borderId="0" xfId="0" applyNumberFormat="1" applyFont="1" applyFill="1"/>
    <xf numFmtId="171" fontId="0" fillId="0" borderId="0" xfId="0" applyNumberFormat="1" applyFill="1" applyAlignment="1">
      <alignment horizontal="center"/>
    </xf>
    <xf numFmtId="2" fontId="4" fillId="0" borderId="0" xfId="0" applyNumberFormat="1" applyFont="1" applyFill="1"/>
    <xf numFmtId="176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76" borderId="0" xfId="0" applyNumberFormat="1" applyFill="1"/>
    <xf numFmtId="10" fontId="0" fillId="0" borderId="0" xfId="0" applyNumberFormat="1" applyFill="1"/>
    <xf numFmtId="0" fontId="274" fillId="0" borderId="0" xfId="0" applyFont="1"/>
    <xf numFmtId="0" fontId="0" fillId="11" borderId="0" xfId="0" applyFill="1"/>
    <xf numFmtId="0" fontId="2" fillId="11" borderId="0" xfId="0" applyFont="1" applyFill="1"/>
    <xf numFmtId="3" fontId="0" fillId="11" borderId="0" xfId="0" applyNumberFormat="1" applyFill="1"/>
    <xf numFmtId="179" fontId="0" fillId="11" borderId="0" xfId="0" applyNumberFormat="1" applyFill="1"/>
    <xf numFmtId="2" fontId="0" fillId="11" borderId="0" xfId="0" applyNumberFormat="1" applyFill="1"/>
    <xf numFmtId="0" fontId="7" fillId="5" borderId="0" xfId="0" applyFont="1" applyFill="1"/>
    <xf numFmtId="0" fontId="0" fillId="77" borderId="0" xfId="0" applyFill="1"/>
    <xf numFmtId="0" fontId="0" fillId="77" borderId="0" xfId="0" applyFill="1" applyAlignment="1">
      <alignment horizontal="left" indent="1"/>
    </xf>
    <xf numFmtId="0" fontId="2" fillId="77" borderId="0" xfId="0" applyFont="1" applyFill="1"/>
    <xf numFmtId="0" fontId="0" fillId="0" borderId="0" xfId="0" quotePrefix="1"/>
    <xf numFmtId="171" fontId="21" fillId="77" borderId="0" xfId="0" applyNumberFormat="1" applyFont="1" applyFill="1"/>
    <xf numFmtId="9" fontId="0" fillId="77" borderId="0" xfId="0" applyNumberFormat="1" applyFill="1"/>
    <xf numFmtId="0" fontId="2" fillId="77" borderId="0" xfId="0" applyFont="1" applyFill="1" applyAlignment="1">
      <alignment horizontal="left" indent="1"/>
    </xf>
    <xf numFmtId="171" fontId="271" fillId="77" borderId="0" xfId="0" applyNumberFormat="1" applyFont="1" applyFill="1"/>
    <xf numFmtId="3" fontId="0" fillId="77" borderId="0" xfId="0" applyNumberFormat="1" applyFill="1"/>
    <xf numFmtId="0" fontId="1" fillId="78" borderId="0" xfId="0" applyFont="1" applyFill="1"/>
    <xf numFmtId="0" fontId="0" fillId="77" borderId="0" xfId="0" applyFill="1" applyAlignment="1">
      <alignment horizontal="left"/>
    </xf>
    <xf numFmtId="171" fontId="2" fillId="0" borderId="0" xfId="4387" applyNumberFormat="1" applyFont="1"/>
    <xf numFmtId="0" fontId="3" fillId="78" borderId="0" xfId="0" applyFont="1" applyFill="1"/>
    <xf numFmtId="0" fontId="0" fillId="77" borderId="0" xfId="0" applyFont="1" applyFill="1"/>
    <xf numFmtId="0" fontId="16" fillId="77" borderId="0" xfId="0" applyFont="1" applyFill="1"/>
    <xf numFmtId="0" fontId="2" fillId="0" borderId="0" xfId="0" applyFont="1" applyFill="1" applyBorder="1"/>
    <xf numFmtId="9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71" fontId="4" fillId="0" borderId="32" xfId="0" applyNumberFormat="1" applyFont="1" applyBorder="1" applyAlignment="1">
      <alignment horizontal="center"/>
    </xf>
    <xf numFmtId="0" fontId="1" fillId="78" borderId="0" xfId="0" quotePrefix="1" applyFont="1" applyFill="1" applyAlignment="1">
      <alignment horizontal="center"/>
    </xf>
    <xf numFmtId="171" fontId="7" fillId="76" borderId="0" xfId="0" applyNumberFormat="1" applyFont="1" applyFill="1" applyBorder="1" applyAlignment="1">
      <alignment horizontal="center"/>
    </xf>
    <xf numFmtId="301" fontId="5" fillId="0" borderId="0" xfId="0" applyNumberFormat="1" applyFont="1"/>
    <xf numFmtId="4" fontId="3" fillId="78" borderId="0" xfId="0" applyNumberFormat="1" applyFont="1" applyFill="1"/>
    <xf numFmtId="178" fontId="0" fillId="77" borderId="0" xfId="0" applyNumberFormat="1" applyFill="1"/>
    <xf numFmtId="0" fontId="14" fillId="77" borderId="0" xfId="0" applyFont="1" applyFill="1"/>
    <xf numFmtId="4" fontId="4" fillId="77" borderId="0" xfId="0" applyNumberFormat="1" applyFont="1" applyFill="1"/>
    <xf numFmtId="0" fontId="15" fillId="77" borderId="0" xfId="0" applyFont="1" applyFill="1" applyAlignment="1">
      <alignment horizontal="centerContinuous"/>
    </xf>
    <xf numFmtId="0" fontId="0" fillId="77" borderId="0" xfId="0" applyFill="1" applyAlignment="1">
      <alignment horizontal="centerContinuous"/>
    </xf>
    <xf numFmtId="0" fontId="1" fillId="77" borderId="0" xfId="0" applyFont="1" applyFill="1"/>
    <xf numFmtId="10" fontId="0" fillId="77" borderId="0" xfId="0" applyNumberFormat="1" applyFill="1"/>
    <xf numFmtId="2" fontId="0" fillId="77" borderId="0" xfId="0" applyNumberFormat="1" applyFont="1" applyFill="1" applyBorder="1" applyAlignment="1">
      <alignment horizontal="left"/>
    </xf>
    <xf numFmtId="3" fontId="5" fillId="77" borderId="0" xfId="0" applyNumberFormat="1" applyFont="1" applyFill="1"/>
    <xf numFmtId="171" fontId="7" fillId="77" borderId="0" xfId="0" applyNumberFormat="1" applyFont="1" applyFill="1"/>
    <xf numFmtId="2" fontId="0" fillId="77" borderId="0" xfId="0" applyNumberFormat="1" applyFont="1" applyFill="1" applyBorder="1" applyAlignment="1">
      <alignment horizontal="left" indent="1"/>
    </xf>
    <xf numFmtId="0" fontId="2" fillId="77" borderId="1" xfId="0" applyFont="1" applyFill="1" applyBorder="1"/>
    <xf numFmtId="0" fontId="18" fillId="77" borderId="1" xfId="0" applyFont="1" applyFill="1" applyBorder="1"/>
    <xf numFmtId="3" fontId="7" fillId="77" borderId="1" xfId="0" applyNumberFormat="1" applyFont="1" applyFill="1" applyBorder="1"/>
    <xf numFmtId="3" fontId="4" fillId="77" borderId="0" xfId="0" applyNumberFormat="1" applyFont="1" applyFill="1"/>
    <xf numFmtId="171" fontId="5" fillId="77" borderId="0" xfId="0" applyNumberFormat="1" applyFont="1" applyFill="1"/>
    <xf numFmtId="9" fontId="5" fillId="77" borderId="0" xfId="0" applyNumberFormat="1" applyFont="1" applyFill="1"/>
    <xf numFmtId="0" fontId="0" fillId="77" borderId="0" xfId="0" applyFill="1" applyBorder="1"/>
    <xf numFmtId="0" fontId="275" fillId="77" borderId="0" xfId="0" applyFont="1" applyFill="1"/>
    <xf numFmtId="0" fontId="18" fillId="77" borderId="0" xfId="0" applyFont="1" applyFill="1"/>
    <xf numFmtId="3" fontId="5" fillId="77" borderId="0" xfId="0" applyNumberFormat="1" applyFont="1" applyFill="1" applyAlignment="1">
      <alignment horizontal="left"/>
    </xf>
    <xf numFmtId="180" fontId="269" fillId="77" borderId="0" xfId="0" applyNumberFormat="1" applyFont="1" applyFill="1"/>
    <xf numFmtId="10" fontId="271" fillId="77" borderId="0" xfId="0" applyNumberFormat="1" applyFont="1" applyFill="1"/>
    <xf numFmtId="3" fontId="7" fillId="77" borderId="92" xfId="0" applyNumberFormat="1" applyFont="1" applyFill="1" applyBorder="1" applyAlignment="1">
      <alignment horizontal="left"/>
    </xf>
    <xf numFmtId="0" fontId="2" fillId="77" borderId="92" xfId="0" applyFont="1" applyFill="1" applyBorder="1"/>
    <xf numFmtId="171" fontId="7" fillId="77" borderId="92" xfId="0" applyNumberFormat="1" applyFont="1" applyFill="1" applyBorder="1"/>
    <xf numFmtId="171" fontId="21" fillId="77" borderId="92" xfId="0" applyNumberFormat="1" applyFont="1" applyFill="1" applyBorder="1"/>
    <xf numFmtId="9" fontId="269" fillId="77" borderId="0" xfId="0" applyNumberFormat="1" applyFont="1" applyFill="1"/>
    <xf numFmtId="171" fontId="7" fillId="77" borderId="0" xfId="0" applyNumberFormat="1" applyFont="1" applyFill="1" applyBorder="1"/>
    <xf numFmtId="3" fontId="2" fillId="77" borderId="0" xfId="0" applyNumberFormat="1" applyFont="1" applyFill="1"/>
    <xf numFmtId="4" fontId="0" fillId="77" borderId="0" xfId="0" applyNumberFormat="1" applyFill="1"/>
    <xf numFmtId="3" fontId="3" fillId="78" borderId="0" xfId="0" applyNumberFormat="1" applyFont="1" applyFill="1"/>
    <xf numFmtId="9" fontId="0" fillId="77" borderId="0" xfId="0" applyNumberFormat="1" applyFill="1" applyAlignment="1">
      <alignment horizontal="right"/>
    </xf>
    <xf numFmtId="9" fontId="17" fillId="77" borderId="0" xfId="0" applyNumberFormat="1" applyFont="1" applyFill="1"/>
    <xf numFmtId="0" fontId="7" fillId="77" borderId="0" xfId="0" applyFont="1" applyFill="1" applyBorder="1"/>
    <xf numFmtId="0" fontId="273" fillId="77" borderId="0" xfId="0" applyFont="1" applyFill="1" applyBorder="1"/>
    <xf numFmtId="3" fontId="274" fillId="77" borderId="0" xfId="0" applyNumberFormat="1" applyFont="1" applyFill="1"/>
    <xf numFmtId="3" fontId="5" fillId="77" borderId="0" xfId="0" applyNumberFormat="1" applyFont="1" applyFill="1" applyBorder="1"/>
    <xf numFmtId="0" fontId="16" fillId="77" borderId="0" xfId="0" applyFont="1" applyFill="1" applyBorder="1"/>
    <xf numFmtId="3" fontId="4" fillId="77" borderId="0" xfId="0" applyNumberFormat="1" applyFont="1" applyFill="1" applyBorder="1"/>
    <xf numFmtId="3" fontId="274" fillId="77" borderId="0" xfId="0" applyNumberFormat="1" applyFont="1" applyFill="1" applyBorder="1"/>
    <xf numFmtId="171" fontId="5" fillId="77" borderId="1" xfId="0" applyNumberFormat="1" applyFont="1" applyFill="1" applyBorder="1"/>
    <xf numFmtId="171" fontId="21" fillId="77" borderId="1" xfId="0" applyNumberFormat="1" applyFont="1" applyFill="1" applyBorder="1"/>
    <xf numFmtId="171" fontId="269" fillId="77" borderId="0" xfId="0" applyNumberFormat="1" applyFont="1" applyFill="1"/>
    <xf numFmtId="0" fontId="274" fillId="77" borderId="0" xfId="0" applyFont="1" applyFill="1"/>
    <xf numFmtId="0" fontId="271" fillId="77" borderId="0" xfId="0" applyFont="1" applyFill="1"/>
    <xf numFmtId="1" fontId="275" fillId="77" borderId="0" xfId="0" applyNumberFormat="1" applyFont="1" applyFill="1"/>
    <xf numFmtId="0" fontId="2" fillId="77" borderId="0" xfId="0" applyFont="1" applyFill="1" applyBorder="1"/>
    <xf numFmtId="3" fontId="6" fillId="77" borderId="0" xfId="0" applyNumberFormat="1" applyFont="1" applyFill="1" applyBorder="1"/>
    <xf numFmtId="180" fontId="276" fillId="77" borderId="0" xfId="0" applyNumberFormat="1" applyFont="1" applyFill="1" applyBorder="1"/>
    <xf numFmtId="180" fontId="21" fillId="77" borderId="0" xfId="0" applyNumberFormat="1" applyFont="1" applyFill="1" applyBorder="1"/>
    <xf numFmtId="3" fontId="275" fillId="77" borderId="0" xfId="0" applyNumberFormat="1" applyFont="1" applyFill="1"/>
    <xf numFmtId="180" fontId="275" fillId="77" borderId="0" xfId="0" applyNumberFormat="1" applyFont="1" applyFill="1"/>
    <xf numFmtId="0" fontId="2" fillId="77" borderId="32" xfId="0" applyFont="1" applyFill="1" applyBorder="1"/>
    <xf numFmtId="3" fontId="6" fillId="77" borderId="32" xfId="0" applyNumberFormat="1" applyFont="1" applyFill="1" applyBorder="1"/>
    <xf numFmtId="180" fontId="276" fillId="77" borderId="32" xfId="0" applyNumberFormat="1" applyFont="1" applyFill="1" applyBorder="1"/>
    <xf numFmtId="171" fontId="4" fillId="77" borderId="0" xfId="0" applyNumberFormat="1" applyFont="1" applyFill="1"/>
    <xf numFmtId="10" fontId="275" fillId="77" borderId="0" xfId="0" applyNumberFormat="1" applyFont="1" applyFill="1"/>
    <xf numFmtId="179" fontId="5" fillId="77" borderId="0" xfId="0" applyNumberFormat="1" applyFont="1" applyFill="1"/>
    <xf numFmtId="0" fontId="276" fillId="77" borderId="32" xfId="0" applyFont="1" applyFill="1" applyBorder="1"/>
    <xf numFmtId="0" fontId="0" fillId="77" borderId="32" xfId="0" applyFill="1" applyBorder="1"/>
    <xf numFmtId="0" fontId="275" fillId="77" borderId="32" xfId="0" applyFont="1" applyFill="1" applyBorder="1"/>
    <xf numFmtId="1" fontId="276" fillId="77" borderId="32" xfId="0" applyNumberFormat="1" applyFont="1" applyFill="1" applyBorder="1"/>
    <xf numFmtId="300" fontId="276" fillId="77" borderId="32" xfId="0" applyNumberFormat="1" applyFont="1" applyFill="1" applyBorder="1"/>
    <xf numFmtId="171" fontId="0" fillId="77" borderId="0" xfId="0" applyNumberFormat="1" applyFill="1" applyAlignment="1">
      <alignment horizontal="right"/>
    </xf>
    <xf numFmtId="171" fontId="275" fillId="77" borderId="0" xfId="0" applyNumberFormat="1" applyFont="1" applyFill="1"/>
    <xf numFmtId="171" fontId="16" fillId="77" borderId="0" xfId="0" applyNumberFormat="1" applyFont="1" applyFill="1"/>
    <xf numFmtId="171" fontId="274" fillId="77" borderId="0" xfId="0" applyNumberFormat="1" applyFont="1" applyFill="1"/>
    <xf numFmtId="171" fontId="270" fillId="77" borderId="0" xfId="0" applyNumberFormat="1" applyFont="1" applyFill="1"/>
    <xf numFmtId="171" fontId="0" fillId="77" borderId="0" xfId="0" applyNumberFormat="1" applyFill="1"/>
    <xf numFmtId="3" fontId="17" fillId="77" borderId="0" xfId="0" applyNumberFormat="1" applyFont="1" applyFill="1"/>
    <xf numFmtId="177" fontId="4" fillId="77" borderId="0" xfId="0" applyNumberFormat="1" applyFont="1" applyFill="1"/>
    <xf numFmtId="3" fontId="5" fillId="77" borderId="0" xfId="0" applyNumberFormat="1" applyFont="1" applyFill="1" applyAlignment="1">
      <alignment horizontal="right"/>
    </xf>
    <xf numFmtId="3" fontId="2" fillId="77" borderId="1" xfId="0" applyNumberFormat="1" applyFont="1" applyFill="1" applyBorder="1"/>
    <xf numFmtId="3" fontId="4" fillId="77" borderId="0" xfId="0" applyNumberFormat="1" applyFont="1" applyFill="1" applyAlignment="1">
      <alignment horizontal="right"/>
    </xf>
    <xf numFmtId="0" fontId="16" fillId="77" borderId="0" xfId="0" applyFont="1" applyFill="1" applyAlignment="1">
      <alignment horizontal="left" indent="2"/>
    </xf>
    <xf numFmtId="9" fontId="5" fillId="77" borderId="0" xfId="0" applyNumberFormat="1" applyFont="1" applyFill="1" applyAlignment="1">
      <alignment horizontal="right"/>
    </xf>
    <xf numFmtId="9" fontId="4" fillId="77" borderId="0" xfId="0" applyNumberFormat="1" applyFont="1" applyFill="1" applyAlignment="1">
      <alignment horizontal="right"/>
    </xf>
    <xf numFmtId="177" fontId="0" fillId="77" borderId="0" xfId="0" applyNumberFormat="1" applyFill="1"/>
    <xf numFmtId="10" fontId="2" fillId="77" borderId="0" xfId="0" applyNumberFormat="1" applyFont="1" applyFill="1"/>
    <xf numFmtId="4" fontId="7" fillId="77" borderId="0" xfId="0" applyNumberFormat="1" applyFont="1" applyFill="1" applyAlignment="1">
      <alignment horizontal="right"/>
    </xf>
    <xf numFmtId="4" fontId="5" fillId="77" borderId="0" xfId="0" applyNumberFormat="1" applyFont="1" applyFill="1" applyAlignment="1">
      <alignment horizontal="right"/>
    </xf>
    <xf numFmtId="9" fontId="4" fillId="77" borderId="0" xfId="0" applyNumberFormat="1" applyFont="1" applyFill="1"/>
    <xf numFmtId="3" fontId="9" fillId="77" borderId="1" xfId="0" applyNumberFormat="1" applyFont="1" applyFill="1" applyBorder="1"/>
    <xf numFmtId="3" fontId="6" fillId="77" borderId="1" xfId="0" applyNumberFormat="1" applyFont="1" applyFill="1" applyBorder="1"/>
    <xf numFmtId="0" fontId="0" fillId="77" borderId="0" xfId="0" applyFont="1" applyFill="1" applyBorder="1"/>
    <xf numFmtId="4" fontId="5" fillId="77" borderId="0" xfId="0" applyNumberFormat="1" applyFont="1" applyFill="1" applyBorder="1"/>
    <xf numFmtId="3" fontId="271" fillId="77" borderId="0" xfId="0" applyNumberFormat="1" applyFont="1" applyFill="1"/>
    <xf numFmtId="0" fontId="16" fillId="77" borderId="0" xfId="0" applyFont="1" applyFill="1" applyAlignment="1">
      <alignment horizontal="left" indent="1"/>
    </xf>
    <xf numFmtId="0" fontId="18" fillId="77" borderId="0" xfId="0" applyFont="1" applyFill="1" applyBorder="1"/>
    <xf numFmtId="3" fontId="16" fillId="77" borderId="0" xfId="0" applyNumberFormat="1" applyFont="1" applyFill="1" applyAlignment="1">
      <alignment horizontal="right"/>
    </xf>
    <xf numFmtId="172" fontId="5" fillId="77" borderId="0" xfId="0" applyNumberFormat="1" applyFont="1" applyFill="1" applyAlignment="1">
      <alignment horizontal="right"/>
    </xf>
    <xf numFmtId="172" fontId="4" fillId="77" borderId="0" xfId="0" applyNumberFormat="1" applyFont="1" applyFill="1" applyAlignment="1">
      <alignment horizontal="right"/>
    </xf>
    <xf numFmtId="298" fontId="4" fillId="77" borderId="0" xfId="0" applyNumberFormat="1" applyFont="1" applyFill="1" applyAlignment="1">
      <alignment horizontal="right"/>
    </xf>
    <xf numFmtId="298" fontId="21" fillId="77" borderId="0" xfId="0" applyNumberFormat="1" applyFont="1" applyFill="1" applyAlignment="1">
      <alignment horizontal="right"/>
    </xf>
    <xf numFmtId="298" fontId="5" fillId="77" borderId="0" xfId="0" applyNumberFormat="1" applyFont="1" applyFill="1" applyAlignment="1">
      <alignment horizontal="right"/>
    </xf>
    <xf numFmtId="1" fontId="17" fillId="77" borderId="0" xfId="0" applyNumberFormat="1" applyFont="1" applyFill="1" applyAlignment="1">
      <alignment horizontal="right"/>
    </xf>
    <xf numFmtId="1" fontId="5" fillId="77" borderId="0" xfId="0" applyNumberFormat="1" applyFont="1" applyFill="1" applyAlignment="1">
      <alignment horizontal="right"/>
    </xf>
    <xf numFmtId="173" fontId="0" fillId="77" borderId="0" xfId="0" applyNumberFormat="1" applyFill="1"/>
    <xf numFmtId="0" fontId="0" fillId="77" borderId="0" xfId="0" applyFont="1" applyFill="1" applyAlignment="1">
      <alignment horizontal="left" indent="1"/>
    </xf>
    <xf numFmtId="3" fontId="9" fillId="77" borderId="0" xfId="0" applyNumberFormat="1" applyFont="1" applyFill="1"/>
    <xf numFmtId="3" fontId="0" fillId="77" borderId="0" xfId="0" applyNumberFormat="1" applyFill="1" applyAlignment="1">
      <alignment horizontal="right"/>
    </xf>
    <xf numFmtId="172" fontId="0" fillId="77" borderId="0" xfId="0" applyNumberFormat="1" applyFill="1" applyAlignment="1">
      <alignment horizontal="right"/>
    </xf>
    <xf numFmtId="172" fontId="2" fillId="77" borderId="0" xfId="0" applyNumberFormat="1" applyFont="1" applyFill="1" applyAlignment="1">
      <alignment horizontal="right"/>
    </xf>
    <xf numFmtId="3" fontId="271" fillId="77" borderId="0" xfId="0" applyNumberFormat="1" applyFont="1" applyFill="1" applyAlignment="1">
      <alignment horizontal="right"/>
    </xf>
    <xf numFmtId="15" fontId="0" fillId="77" borderId="0" xfId="0" applyNumberFormat="1" applyFill="1"/>
    <xf numFmtId="10" fontId="4" fillId="77" borderId="0" xfId="0" applyNumberFormat="1" applyFont="1" applyFill="1"/>
    <xf numFmtId="10" fontId="17" fillId="77" borderId="0" xfId="0" applyNumberFormat="1" applyFont="1" applyFill="1"/>
    <xf numFmtId="0" fontId="2" fillId="77" borderId="1" xfId="0" applyFont="1" applyFill="1" applyBorder="1" applyAlignment="1">
      <alignment horizontal="left"/>
    </xf>
    <xf numFmtId="0" fontId="16" fillId="77" borderId="0" xfId="0" applyFont="1" applyFill="1" applyBorder="1" applyAlignment="1">
      <alignment horizontal="left"/>
    </xf>
    <xf numFmtId="3" fontId="16" fillId="77" borderId="0" xfId="0" applyNumberFormat="1" applyFont="1" applyFill="1" applyBorder="1" applyAlignment="1">
      <alignment horizontal="right"/>
    </xf>
    <xf numFmtId="10" fontId="0" fillId="77" borderId="0" xfId="0" applyNumberFormat="1" applyFill="1" applyAlignment="1">
      <alignment horizontal="right"/>
    </xf>
    <xf numFmtId="179" fontId="4" fillId="77" borderId="0" xfId="0" applyNumberFormat="1" applyFont="1" applyFill="1"/>
    <xf numFmtId="299" fontId="4" fillId="77" borderId="0" xfId="4386" applyNumberFormat="1" applyFont="1" applyFill="1"/>
    <xf numFmtId="171" fontId="6" fillId="77" borderId="0" xfId="0" applyNumberFormat="1" applyFont="1" applyFill="1"/>
    <xf numFmtId="2" fontId="0" fillId="77" borderId="0" xfId="0" applyNumberFormat="1" applyFill="1"/>
    <xf numFmtId="9" fontId="16" fillId="77" borderId="0" xfId="0" applyNumberFormat="1" applyFont="1" applyFill="1"/>
    <xf numFmtId="9" fontId="19" fillId="77" borderId="0" xfId="0" applyNumberFormat="1" applyFont="1" applyFill="1"/>
    <xf numFmtId="0" fontId="17" fillId="77" borderId="0" xfId="0" applyFont="1" applyFill="1"/>
    <xf numFmtId="180" fontId="0" fillId="77" borderId="0" xfId="0" applyNumberFormat="1" applyFill="1"/>
    <xf numFmtId="180" fontId="4" fillId="77" borderId="0" xfId="0" applyNumberFormat="1" applyFont="1" applyFill="1"/>
    <xf numFmtId="172" fontId="0" fillId="77" borderId="0" xfId="0" applyNumberFormat="1" applyFill="1"/>
    <xf numFmtId="179" fontId="271" fillId="77" borderId="0" xfId="0" applyNumberFormat="1" applyFont="1" applyFill="1"/>
    <xf numFmtId="171" fontId="275" fillId="77" borderId="32" xfId="0" applyNumberFormat="1" applyFont="1" applyFill="1" applyBorder="1"/>
    <xf numFmtId="3" fontId="275" fillId="77" borderId="32" xfId="0" applyNumberFormat="1" applyFont="1" applyFill="1" applyBorder="1"/>
    <xf numFmtId="4" fontId="5" fillId="77" borderId="0" xfId="0" applyNumberFormat="1" applyFont="1" applyFill="1"/>
    <xf numFmtId="302" fontId="4" fillId="77" borderId="0" xfId="0" applyNumberFormat="1" applyFont="1" applyFill="1" applyAlignment="1">
      <alignment horizontal="right"/>
    </xf>
    <xf numFmtId="0" fontId="3" fillId="77" borderId="0" xfId="0" applyNumberFormat="1" applyFont="1" applyFill="1"/>
    <xf numFmtId="0" fontId="274" fillId="77" borderId="0" xfId="0" applyFont="1" applyFill="1" applyBorder="1"/>
    <xf numFmtId="0" fontId="278" fillId="77" borderId="0" xfId="0" applyFont="1" applyFill="1"/>
    <xf numFmtId="0" fontId="272" fillId="77" borderId="0" xfId="0" applyFont="1" applyFill="1"/>
    <xf numFmtId="0" fontId="274" fillId="77" borderId="0" xfId="0" applyFont="1" applyFill="1" applyAlignment="1">
      <alignment horizontal="left" indent="1"/>
    </xf>
    <xf numFmtId="0" fontId="273" fillId="77" borderId="0" xfId="0" applyFont="1" applyFill="1"/>
    <xf numFmtId="301" fontId="276" fillId="77" borderId="32" xfId="4387" applyNumberFormat="1" applyFont="1" applyFill="1" applyBorder="1"/>
    <xf numFmtId="176" fontId="7" fillId="77" borderId="0" xfId="0" applyNumberFormat="1" applyFont="1" applyFill="1" applyAlignment="1">
      <alignment horizontal="left" vertical="center"/>
    </xf>
    <xf numFmtId="176" fontId="7" fillId="77" borderId="0" xfId="0" applyNumberFormat="1" applyFont="1" applyFill="1" applyAlignment="1">
      <alignment horizontal="center" vertical="center"/>
    </xf>
    <xf numFmtId="176" fontId="1" fillId="78" borderId="0" xfId="0" applyNumberFormat="1" applyFont="1" applyFill="1" applyAlignment="1">
      <alignment horizontal="left" vertical="center"/>
    </xf>
    <xf numFmtId="176" fontId="1" fillId="78" borderId="0" xfId="0" applyNumberFormat="1" applyFont="1" applyFill="1" applyAlignment="1">
      <alignment horizontal="center" vertical="center"/>
    </xf>
    <xf numFmtId="2" fontId="5" fillId="0" borderId="0" xfId="0" applyNumberFormat="1" applyFont="1" applyFill="1"/>
  </cellXfs>
  <cellStyles count="4390">
    <cellStyle name="_x0004_" xfId="15"/>
    <cellStyle name="-" xfId="16"/>
    <cellStyle name=" 1" xfId="17"/>
    <cellStyle name=" Writer Import]_x000d__x000a_Display Dialog=No_x000d__x000a__x000d__x000a_[Horizontal Arrange]_x000d__x000a_Dimensions Interlocking=Yes_x000d__x000a_Sum Hierarchy=Yes_x000d__x000a_Generate" xfId="18"/>
    <cellStyle name="_x000d__x000a_JournalTemplate=C:\COMFO\CTALK\JOURSTD.TPL_x000d__x000a_LbStateAddress=3 3 0 251 1 89 2 311_x000d__x000a_LbStateJou" xfId="19"/>
    <cellStyle name="# ###" xfId="20"/>
    <cellStyle name="$" xfId="21"/>
    <cellStyle name="$K" xfId="22"/>
    <cellStyle name="%" xfId="23"/>
    <cellStyle name="% 2" xfId="24"/>
    <cellStyle name="******************************************" xfId="25"/>
    <cellStyle name="??" xfId="26"/>
    <cellStyle name="?? [0]_??" xfId="27"/>
    <cellStyle name="???[0]_~ME0858" xfId="28"/>
    <cellStyle name="???_~ME0858" xfId="29"/>
    <cellStyle name="??[0]_laroux" xfId="30"/>
    <cellStyle name="??_?.????" xfId="31"/>
    <cellStyle name="\" xfId="32"/>
    <cellStyle name="_%(SignOnly)" xfId="33"/>
    <cellStyle name="_%(SignOnly)_BLS2q_salesforce" xfId="34"/>
    <cellStyle name="_%(SignSpaceOnly)" xfId="35"/>
    <cellStyle name="_%(SignSpaceOnly)_BLS2q_salesforce" xfId="36"/>
    <cellStyle name="_600-7R093-0000-C00 RevH Costed BOM 20060928" xfId="37"/>
    <cellStyle name="_600-7R162-0000-A00 Costed BOM 20070212" xfId="38"/>
    <cellStyle name="_960-10093-1900-001 EVGA RevC" xfId="39"/>
    <cellStyle name="_960-10093-1900-001 EVGA RevC20061024" xfId="40"/>
    <cellStyle name="_Airquote - DELL chasis (FP)" xfId="41"/>
    <cellStyle name="_Airquote - DELL chasis (FP)_Lenovo PACK  Packing Proposal" xfId="42"/>
    <cellStyle name="_Airquote - DELL chasis (FP)_Lenovo Park Format_July 07 05" xfId="43"/>
    <cellStyle name="_Airquote - DELL chasis (FP)_Lenovo Park Format_July 07 05V2" xfId="44"/>
    <cellStyle name="_Alienware CBOM_PPV by SCM Update 070314" xfId="45"/>
    <cellStyle name="_Alienware SDSS#1175 CBOM - 1214" xfId="46"/>
    <cellStyle name="_Balance Sheet July 9 IFRS Sept 18" xfId="47"/>
    <cellStyle name="_Balvenie Package shipment info.2" xfId="48"/>
    <cellStyle name="_Balvenie Package shipment info.2_Lenovo PACK  Packing Proposal" xfId="49"/>
    <cellStyle name="_Balvenie Package shipment info.2_Lenovo Park Format_July 07 05" xfId="50"/>
    <cellStyle name="_Balvenie Package shipment info.2_Lenovo Park Format_July 07 05V2" xfId="51"/>
    <cellStyle name="_BOM update - Supplier List (Purchase) 111102" xfId="52"/>
    <cellStyle name="_BOM update - Supplier List (Purchase) 111102_Lenovo PACK  Packing Proposal" xfId="53"/>
    <cellStyle name="_BOM update - Supplier List (Purchase) 111102_Lenovo Park Format_July 07 05" xfId="54"/>
    <cellStyle name="_BOM update - Supplier List (Purchase) 111102_Lenovo Park Format_July 07 05V2" xfId="55"/>
    <cellStyle name="_bom updated on 2002-11-10" xfId="56"/>
    <cellStyle name="_bom updated on 2002-11-10_Lenovo PACK  Packing Proposal" xfId="57"/>
    <cellStyle name="_bom updated on 2002-11-10_Lenovo Park Format_July 07 05" xfId="58"/>
    <cellStyle name="_bom updated on 2002-11-10_Lenovo Park Format_July 07 05V2" xfId="59"/>
    <cellStyle name="_bom updated on 2002-11-10-1" xfId="60"/>
    <cellStyle name="_bom updated on 2002-11-10-1_Lenovo PACK  Packing Proposal" xfId="61"/>
    <cellStyle name="_bom updated on 2002-11-10-1_Lenovo Park Format_July 07 05" xfId="62"/>
    <cellStyle name="_bom updated on 2002-11-10-1_Lenovo Park Format_July 07 05V2" xfId="63"/>
    <cellStyle name="_Budgetary Quote for VOIP Telephones" xfId="64"/>
    <cellStyle name="_Budgetary Quote for VOIP Telephones_Lenovo PACK  Packing Proposal" xfId="65"/>
    <cellStyle name="_Budgetary Quote for VOIP Telephones_Lenovo Park Format_July 07 05" xfId="66"/>
    <cellStyle name="_Budgetary Quote for VOIP Telephones_Lenovo Park Format_July 07 05V2" xfId="67"/>
    <cellStyle name="_Comma" xfId="68"/>
    <cellStyle name="_Comma_03 Contribution Analysis" xfId="69"/>
    <cellStyle name="_Comma_BLS2q_salesforce" xfId="70"/>
    <cellStyle name="_Comma_Contribution of assets into USAi_02" xfId="71"/>
    <cellStyle name="_Comma_credit - newco_6_18" xfId="72"/>
    <cellStyle name="_Comma_CSC Cable makers 060502" xfId="73"/>
    <cellStyle name="_Comma_Final Pages 8-20" xfId="74"/>
    <cellStyle name="_Comma_Final Pages 8-20_BLS2q_salesforce" xfId="75"/>
    <cellStyle name="_Comma_further analysis on comparables" xfId="76"/>
    <cellStyle name="_Comma_further analysis on comparables_BLS2q_salesforce" xfId="77"/>
    <cellStyle name="_Comma_NBC-5 yearDCF-Final from Vivendi modified" xfId="78"/>
    <cellStyle name="_Comma_Training Model Shell" xfId="79"/>
    <cellStyle name="_Comma_Update 08-27-01-3" xfId="80"/>
    <cellStyle name="_Copy of Exhibit A QUOTE FORMAT_Rev1-0525_Jason-1 (Cost)" xfId="81"/>
    <cellStyle name="_cost analysis" xfId="82"/>
    <cellStyle name="_Cost analysis template" xfId="83"/>
    <cellStyle name="_Cost analysis template_Lenovo PACK  Packing Proposal" xfId="84"/>
    <cellStyle name="_Cost analysis template_Lenovo Park Format_July 07 05" xfId="85"/>
    <cellStyle name="_Cost analysis template_Lenovo Park Format_July 07 05V2" xfId="86"/>
    <cellStyle name="_Cost Analysis Template-1" xfId="87"/>
    <cellStyle name="_Cost Analysis Template-1_Lenovo PACK  Packing Proposal" xfId="88"/>
    <cellStyle name="_Cost Analysis Template-1_Lenovo Park Format_July 07 05" xfId="89"/>
    <cellStyle name="_Cost Analysis Template-1_Lenovo Park Format_July 07 05V2" xfId="90"/>
    <cellStyle name="_Cost BOM" xfId="91"/>
    <cellStyle name="_Currency" xfId="92"/>
    <cellStyle name="_Currency_03 Contribution Analysis" xfId="93"/>
    <cellStyle name="_Currency_08 FB &amp; Milan IS" xfId="94"/>
    <cellStyle name="_Currency_Basic LBO v06" xfId="95"/>
    <cellStyle name="_Currency_BLS2q_salesforce" xfId="96"/>
    <cellStyle name="_Currency_Contribution of assets into USAi_02" xfId="97"/>
    <cellStyle name="_Currency_credit - newco_6_18" xfId="98"/>
    <cellStyle name="_Currency_credit - newco_6_18_BLS2q_salesforce" xfId="99"/>
    <cellStyle name="_Currency_CSC Cable makers 060502" xfId="100"/>
    <cellStyle name="_Currency_Final Pages 8-20" xfId="101"/>
    <cellStyle name="_Currency_Final Pages 8-20_BLS2q_salesforce" xfId="102"/>
    <cellStyle name="_Currency_further analysis on comparables" xfId="103"/>
    <cellStyle name="_Currency_further analysis on comparables_BLS2q_salesforce" xfId="104"/>
    <cellStyle name="_Currency_merger_plans (Jason Cho) - solution" xfId="105"/>
    <cellStyle name="_Currency_MVL 2005-2007 IS v04" xfId="106"/>
    <cellStyle name="_Currency_NBC-5 yearDCF-Final from Vivendi modified" xfId="107"/>
    <cellStyle name="_Currency_Oakley Model v13" xfId="108"/>
    <cellStyle name="_Currency_Pirelli Valo" xfId="109"/>
    <cellStyle name="_Currency_Preliminary Model 30 06 00" xfId="110"/>
    <cellStyle name="_Currency_TK - Training Model" xfId="111"/>
    <cellStyle name="_Currency_Training Model Shell" xfId="112"/>
    <cellStyle name="_Currency_Training Model Shell_BLS2q_salesforce" xfId="113"/>
    <cellStyle name="_Currency_Update 08-27-01-3" xfId="114"/>
    <cellStyle name="_Currency_Update 08-27-01-3_BLS2q_salesforce" xfId="115"/>
    <cellStyle name="_Currency_Vison Ease v09" xfId="116"/>
    <cellStyle name="_Currency_Warrants Valuation Model" xfId="117"/>
    <cellStyle name="_CurrencySpace" xfId="118"/>
    <cellStyle name="_CurrencySpace_03 Contribution Analysis" xfId="119"/>
    <cellStyle name="_CurrencySpace_08 FB &amp; Milan IS" xfId="120"/>
    <cellStyle name="_CurrencySpace_BLS2q_salesforce" xfId="121"/>
    <cellStyle name="_CurrencySpace_Contribution of assets into USAi_02" xfId="122"/>
    <cellStyle name="_CurrencySpace_credit - newco_6_18" xfId="123"/>
    <cellStyle name="_CurrencySpace_CSC Cable makers 060502" xfId="124"/>
    <cellStyle name="_CurrencySpace_Final Pages 8-20" xfId="125"/>
    <cellStyle name="_CurrencySpace_Final Pages 8-20_BLS2q_salesforce" xfId="126"/>
    <cellStyle name="_CurrencySpace_further analysis on comparables" xfId="127"/>
    <cellStyle name="_CurrencySpace_further analysis on comparables_BLS2q_salesforce" xfId="128"/>
    <cellStyle name="_CurrencySpace_NBC-5 yearDCF-Final from Vivendi modified" xfId="129"/>
    <cellStyle name="_CurrencySpace_NEP Model v20" xfId="130"/>
    <cellStyle name="_CurrencySpace_Oakley Model v13" xfId="131"/>
    <cellStyle name="_CurrencySpace_TK - Training Model" xfId="132"/>
    <cellStyle name="_CurrencySpace_Training Model Shell" xfId="133"/>
    <cellStyle name="_CurrencySpace_Update 08-27-01-3" xfId="134"/>
    <cellStyle name="_CurrencySpace_Vison Ease v09" xfId="135"/>
    <cellStyle name="_DDU AFR (DM-Miami,USA) --Douglas 070315" xfId="136"/>
    <cellStyle name="_DDU SHA by LCL ocean&amp;air -- Tina Zang061227FYI" xfId="137"/>
    <cellStyle name="_DELL Field Returns Inventory 01Mar04'2" xfId="138"/>
    <cellStyle name="_DELL Field Returns Inventory 01Mar04'2_Lenovo PACK  Packing Proposal" xfId="139"/>
    <cellStyle name="_DELL Field Returns Inventory 01Mar04'2_Lenovo Park Format_July 07 05" xfId="140"/>
    <cellStyle name="_DELL Field Returns Inventory 01Mar04'2_Lenovo Park Format_July 07 05V2" xfId="141"/>
    <cellStyle name="_Dell Fields Return Cost Estimaton - 20040308" xfId="142"/>
    <cellStyle name="_Dell Fields Return Cost Estimaton - 20040308_Lenovo PACK  Packing Proposal" xfId="143"/>
    <cellStyle name="_Dell Fields Return Cost Estimaton - 20040308_Lenovo Park Format_July 07 05" xfId="144"/>
    <cellStyle name="_Dell Fields Return Cost Estimaton - 20040308_Lenovo Park Format_July 07 05V2" xfId="145"/>
    <cellStyle name="_Dell Kookaburra L10 Costing_Rev01 (Nov 23,2007)" xfId="146"/>
    <cellStyle name="_Dell MB APCC EMF Bax (Nov 25)" xfId="147"/>
    <cellStyle name="_Dell MB APCC EMF Bax (Nov 25)_Lenovo PACK  Packing Proposal" xfId="148"/>
    <cellStyle name="_Dell MB APCC EMF Bax (Nov 25)_Lenovo Park Format_July 07 05" xfId="149"/>
    <cellStyle name="_Dell MB APCC EMF Bax (Nov 25)_Lenovo Park Format_July 07 05V2" xfId="150"/>
    <cellStyle name="_Dell MB to AMF Frt Pricing - 20040309" xfId="151"/>
    <cellStyle name="_Dell MB to AMF Frt Pricing - 20040309_Lenovo PACK  Packing Proposal" xfId="152"/>
    <cellStyle name="_Dell MB to AMF Frt Pricing - 20040309_Lenovo Park Format_July 07 05" xfId="153"/>
    <cellStyle name="_Dell MB to AMF Frt Pricing - 20040309_Lenovo Park Format_July 07 05V2" xfId="154"/>
    <cellStyle name="_Dell MB to AMF Pricing - 20040308" xfId="155"/>
    <cellStyle name="_Dell MB to AMF Pricing - 20040308_Lenovo PACK  Packing Proposal" xfId="156"/>
    <cellStyle name="_Dell MB to AMF Pricing - 20040308_Lenovo Park Format_July 07 05" xfId="157"/>
    <cellStyle name="_Dell MB to AMF Pricing - 20040308_Lenovo Park Format_July 07 05V2" xfId="158"/>
    <cellStyle name="_Dell Sneetch EE BOM COST0406-from GP-summary-revised" xfId="159"/>
    <cellStyle name="_EMC Koto DDP Durham - 20040707" xfId="160"/>
    <cellStyle name="_EMC Koto DDP Durham - 20040707_Lenovo PACK  Packing Proposal" xfId="161"/>
    <cellStyle name="_EMC Koto DDP Durham - 20040707_Lenovo Park Format_July 07 05" xfId="162"/>
    <cellStyle name="_EMC Koto DDP Durham - 20040707_Lenovo Park Format_July 07 05V2" xfId="163"/>
    <cellStyle name="_Euro" xfId="164"/>
    <cellStyle name="_Euro_BLS2q_salesforce" xfId="165"/>
    <cellStyle name="_freight  hub cost-7-281" xfId="166"/>
    <cellStyle name="_freight  hub cost-7-281_Lenovo PACK  Packing Proposal" xfId="167"/>
    <cellStyle name="_freight  hub cost-7-281_Lenovo Park Format_July 07 05" xfId="168"/>
    <cellStyle name="_freight  hub cost-7-281_Lenovo Park Format_July 07 05V2" xfId="169"/>
    <cellStyle name="_freight cost-7-12" xfId="170"/>
    <cellStyle name="_freight cost-7-12_Lenovo PACK  Packing Proposal" xfId="171"/>
    <cellStyle name="_freight cost-7-12_Lenovo Park Format_July 07 05" xfId="172"/>
    <cellStyle name="_freight cost-7-12_Lenovo Park Format_July 07 05V2" xfId="173"/>
    <cellStyle name="_GH4 360 Cost BOM-Apr-23-2008" xfId="174"/>
    <cellStyle name="_HDD Quote Doumen Summary v2_0703013-billy add packing size" xfId="175"/>
    <cellStyle name="_Heading" xfId="176"/>
    <cellStyle name="_Heading_01 VU Liquidity 171202" xfId="177"/>
    <cellStyle name="_Heading_18 Management Projections" xfId="178"/>
    <cellStyle name="_Heading_20080616_Ownership Structure Walk-Up" xfId="179"/>
    <cellStyle name="_Heading_210302 VU Liquidity new figures" xfId="180"/>
    <cellStyle name="_Heading_prestemp" xfId="181"/>
    <cellStyle name="_Heading_Tribune Consolidated Model v578" xfId="182"/>
    <cellStyle name="_Headline" xfId="183"/>
    <cellStyle name="_Highlight" xfId="184"/>
    <cellStyle name="_Highlight 10" xfId="185"/>
    <cellStyle name="_Highlight 11" xfId="186"/>
    <cellStyle name="_Highlight 12" xfId="187"/>
    <cellStyle name="_Highlight 2" xfId="188"/>
    <cellStyle name="_Highlight 3" xfId="189"/>
    <cellStyle name="_Highlight 4" xfId="190"/>
    <cellStyle name="_Highlight 5" xfId="191"/>
    <cellStyle name="_Highlight 6" xfId="192"/>
    <cellStyle name="_Highlight 7" xfId="193"/>
    <cellStyle name="_Highlight 8" xfId="194"/>
    <cellStyle name="_Highlight 9" xfId="195"/>
    <cellStyle name="_HJF-6C0066" xfId="196"/>
    <cellStyle name="_HP bPC OFR (050912)" xfId="197"/>
    <cellStyle name="_Hub and Truck and  Ocean rate to Shanghai (Dazhong hub) 060920 revised- to Steven" xfId="198"/>
    <cellStyle name="_IBM ex DM (ORF_TFR)040719" xfId="199"/>
    <cellStyle name="_IBM ex DM (ORF_TFR)040719_Lenovo PACK  Packing Proposal" xfId="200"/>
    <cellStyle name="_IBM ex DM (ORF_TFR)040719_Lenovo Park Format_July 07 05" xfId="201"/>
    <cellStyle name="_IBM ex DM (ORF_TFR)040719_Lenovo Park Format_July 07 05V2" xfId="202"/>
    <cellStyle name="_IBM ex DM (ORF_TFR)040818" xfId="203"/>
    <cellStyle name="_IBM ex DM (ORF_TFR)040818_Lenovo PACK  Packing Proposal" xfId="204"/>
    <cellStyle name="_IBM ex DM (ORF_TFR)040818_Lenovo Park Format_July 07 05" xfId="205"/>
    <cellStyle name="_IBM ex DM (ORF_TFR)040818_Lenovo Park Format_July 07 05V2" xfId="206"/>
    <cellStyle name="_IBM Ocean Freight quoting - 20040714" xfId="207"/>
    <cellStyle name="_IBM Ocean Freight quoting - 20040714_Lenovo PACK  Packing Proposal" xfId="208"/>
    <cellStyle name="_IBM Ocean Freight quoting - 20040714_Lenovo Park Format_July 07 05" xfId="209"/>
    <cellStyle name="_IBM Ocean Freight quoting - 20040714_Lenovo Park Format_July 07 05V2" xfId="210"/>
    <cellStyle name="_IBM Ocean Freight quoting - 20040719" xfId="211"/>
    <cellStyle name="_IBM Ocean Freight quoting - 20040719_Lenovo PACK  Packing Proposal" xfId="212"/>
    <cellStyle name="_IBM Ocean Freight quoting - 20040719_Lenovo Park Format_July 07 05" xfId="213"/>
    <cellStyle name="_IBM Ocean Freight quoting - 20040719_Lenovo Park Format_July 07 05V2" xfId="214"/>
    <cellStyle name="_IBM Ocean Freight quoting - 20040728-40'HC" xfId="215"/>
    <cellStyle name="_IBM Ocean Freight quoting - 20040728-40'HC_Lenovo PACK  Packing Proposal" xfId="216"/>
    <cellStyle name="_IBM Ocean Freight quoting - 20040728-40'HC_Lenovo Park Format_July 07 05" xfId="217"/>
    <cellStyle name="_IBM Ocean Freight quoting - 20040728-40'HC_Lenovo Park Format_July 07 05V2" xfId="218"/>
    <cellStyle name="_IE Model -- Connector Male WS (3.25.2008)" xfId="219"/>
    <cellStyle name="_IE Model -- -Control-V1 WS(5.8.2008)" xfId="220"/>
    <cellStyle name="_IE Model - Dell Sneeth MB 550K for 8Q (2508 components)" xfId="221"/>
    <cellStyle name="_IE Model -- D-Pad PCBA (3.25.2008)" xfId="222"/>
    <cellStyle name="_IE Model -- GH4 BoxBuild (Mar.25.2008)" xfId="223"/>
    <cellStyle name="_IE Model -- MB PCBA (3.25.2008)" xfId="224"/>
    <cellStyle name="_IE Model -- MB SMT(5.8.2008)" xfId="225"/>
    <cellStyle name="_IE Model -- MB WS (3.25.2008)" xfId="226"/>
    <cellStyle name="_IE Model -- MB WS(5.8.2008)" xfId="227"/>
    <cellStyle name="_IE Model -- Neck Connector Female WS (3.25.2008)" xfId="228"/>
    <cellStyle name="_IE Model -- PMD WS (3.25.2008)" xfId="229"/>
    <cellStyle name="_IE Model -- RJ-11 WS (3.25.2008)" xfId="230"/>
    <cellStyle name="_IE Model -- Slider PCBA (3.25.2008)" xfId="231"/>
    <cellStyle name="_IE Model -- Strum WS (3.25.2008)" xfId="232"/>
    <cellStyle name="_IE Model -- Synth PCBA(5.8.2008)" xfId="233"/>
    <cellStyle name="_IE Model -- Synth WS(5.8.2008)" xfId="234"/>
    <cellStyle name="_IE Model --Alienware 051101" xfId="235"/>
    <cellStyle name="_IE Model --Alienware 051102" xfId="236"/>
    <cellStyle name="_IE Model --Alienware 051103" xfId="237"/>
    <cellStyle name="_IE Model --Alienware 051104" xfId="238"/>
    <cellStyle name="_IE Model --AMD UVC project" xfId="239"/>
    <cellStyle name="_IE Model --Backplane 012907-001(Aug.21.07)" xfId="240"/>
    <cellStyle name="_IE Model --BB(5.8.2008)" xfId="241"/>
    <cellStyle name="_IE Model --Beibei SAS Backplane (July.25.07)" xfId="242"/>
    <cellStyle name="_IE Model --Control-V1 SMT(5.8.2008)" xfId="243"/>
    <cellStyle name="_IE Model --Cymbal WS(5.8.2008)" xfId="244"/>
    <cellStyle name="_IE Model --Dell heiden Mar. 1(150K per month)" xfId="245"/>
    <cellStyle name="_IE Model --Dell heiden(150K)" xfId="246"/>
    <cellStyle name="_IE Model --Dell Klammer motherboard (Jul 10, 07) Doug Edit" xfId="247"/>
    <cellStyle name="_IE Model --Dell Klammer motherboard (Jul 17, 07) Doug Edit" xfId="248"/>
    <cellStyle name="_IE Model --Dell Klammer motherboard(Apr.23,07)" xfId="249"/>
    <cellStyle name="_IE Model --Dell Kookaburra Backplane RevA (Nov 22, 2007)" xfId="250"/>
    <cellStyle name="_IE Model --Dell Kookaburra MB PCBA RevA (Nov 22,2007)" xfId="251"/>
    <cellStyle name="_IE Model --Dell Kookaburra Riser card RevA (Nov 22, 2007)" xfId="252"/>
    <cellStyle name="_IE Model --Dell Kookaburra SI RevA (Nov 22,2007)" xfId="253"/>
    <cellStyle name="_IE Model --Fan interface PCA  012513-501(Aug.22.07)" xfId="254"/>
    <cellStyle name="_IE Model --HP 7Seg (Apr.27,07)_Updated 070507" xfId="255"/>
    <cellStyle name="_IE Model --HP MB Performance(Aug.06.07)" xfId="256"/>
    <cellStyle name="_IE Model --HP MB Value(Aug.06.07)" xfId="257"/>
    <cellStyle name="_IE Model --HP ML150-G4" xfId="258"/>
    <cellStyle name="_IE Model --HP River Gunnison (Jun 21 07)" xfId="259"/>
    <cellStyle name="_IE Model --HP River MB Low (May.28.07)" xfId="260"/>
    <cellStyle name="_IE Model --HP River MB Mid-range (May.29.07)" xfId="261"/>
    <cellStyle name="_IE Model --IBM Backplane RevA (Nov 26, 2007)" xfId="262"/>
    <cellStyle name="_IE Model --IBM BeiBei MB PCBA RevA (Nov 26,2007)" xfId="263"/>
    <cellStyle name="_IE Model --IO Board 012404-501(Aug.21.07)" xfId="264"/>
    <cellStyle name="_IE Model --IO(Apr.27,07)_Updated 070507" xfId="265"/>
    <cellStyle name="_IE Model --Lenovo Beibei Plan A(July.25.07)" xfId="266"/>
    <cellStyle name="_IE Model --Lenovo Beibei Plan B(July.25.07)" xfId="267"/>
    <cellStyle name="_IE Model --Levono Jingjing(July.25.07)" xfId="268"/>
    <cellStyle name="_IE Model --Midi WS(5.8.2008)" xfId="269"/>
    <cellStyle name="_IE Model --Midplane012903-001(Aug.21.07)" xfId="270"/>
    <cellStyle name="_IE Model --NVD C55" xfId="271"/>
    <cellStyle name="_IE Model --NVD p162" xfId="272"/>
    <cellStyle name="_IE Model --NVD P280 (4)" xfId="273"/>
    <cellStyle name="_IE Model --NVD P492(20K per Month)" xfId="274"/>
    <cellStyle name="_IE Model --PMD WS(5.8.2008)" xfId="275"/>
    <cellStyle name="_IE Model --Power UID PCA1  012438-502(Aug.21.07)" xfId="276"/>
    <cellStyle name="_IE Model --Power UID PCA2  012438-501(Aug.22.07)" xfId="277"/>
    <cellStyle name="_IE Model --RFQ-P355" xfId="278"/>
    <cellStyle name="_IE Model --RFQ-P355 (3)" xfId="279"/>
    <cellStyle name="_IE Model --Wacom BB Rev A" xfId="280"/>
    <cellStyle name="_IE Model --Wacom Inverter Board Rev A" xfId="281"/>
    <cellStyle name="_IE Model --Wacom Main PCBA Rev A" xfId="282"/>
    <cellStyle name="_IE Model --Wacom OSD SW board Rev A" xfId="283"/>
    <cellStyle name="_IE Model --Wacom Power SW board Rev A" xfId="284"/>
    <cellStyle name="_IE Model --Wacom Sensor control Board Rev A" xfId="285"/>
    <cellStyle name="_IE Model --Wacom USB Connector Board Rev A" xfId="286"/>
    <cellStyle name="_Katana Freight count" xfId="287"/>
    <cellStyle name="_Katana Freight count_Lenovo PACK  Packing Proposal" xfId="288"/>
    <cellStyle name="_Katana Freight count_Lenovo Park Format_July 07 05" xfId="289"/>
    <cellStyle name="_Katana Freight count_Lenovo Park Format_July 07 05V2" xfId="290"/>
    <cellStyle name="_KN-Flex Quotes Database 030306" xfId="291"/>
    <cellStyle name="_Lenovo PACK  Packing Proposal" xfId="292"/>
    <cellStyle name="_Lenovo Park Format_July 07 05" xfId="293"/>
    <cellStyle name="_Lenovo Park Format_July 07 05V2" xfId="294"/>
    <cellStyle name="_Logistic Cost analysis (DM-SHA for Quanta) -- Stig 061018" xfId="295"/>
    <cellStyle name="_Logistic Cost analysis (FOB HK) -- Hill 061023" xfId="296"/>
    <cellStyle name="_Logistic Cost analysis (FOB HK) -- Hill 061023 (3)" xfId="297"/>
    <cellStyle name="_Logistic cost analysis 1221_DM" xfId="298"/>
    <cellStyle name="_Logistic Cost analysis template - updated" xfId="299"/>
    <cellStyle name="_Motherboard Pricing 20030722" xfId="300"/>
    <cellStyle name="_Motherboard Pricing 20030722_Lenovo PACK  Packing Proposal" xfId="301"/>
    <cellStyle name="_Motherboard Pricing 20030722_Lenovo Park Format_July 07 05" xfId="302"/>
    <cellStyle name="_Motherboard Pricing 20030722_Lenovo Park Format_July 07 05V2" xfId="303"/>
    <cellStyle name="_MOTO SLIC300MP FOB HK Transport Pricing Targe Vol (R2)" xfId="304"/>
    <cellStyle name="_MOTO SLIC300MP FOB HK Transport Pricing Targe Vol (R2)_Lenovo PACK  Packing Proposal" xfId="305"/>
    <cellStyle name="_MOTO SLIC300MP FOB HK Transport Pricing Targe Vol (R2)_Lenovo Park Format_July 07 05" xfId="306"/>
    <cellStyle name="_MOTO SLIC300MP FOB HK Transport Pricing Targe Vol (R2)_Lenovo Park Format_July 07 05V2" xfId="307"/>
    <cellStyle name="_MOTO SLIC300MP FOB HK Transport Pricing Targe Vol (R2)_Salcomp FCA HK Transport Pricing Dec11" xfId="308"/>
    <cellStyle name="_MOTO SLIC300MP FOB HK Transport Pricing Targe Vol (R2)_Salcomp FCA HK Transport Pricing Dec11_Lenovo PACK  Packing Proposal" xfId="309"/>
    <cellStyle name="_MOTO SLIC300MP FOB HK Transport Pricing Targe Vol (R2)_Salcomp FCA HK Transport Pricing Dec11_Lenovo Park Format_July 07 05" xfId="310"/>
    <cellStyle name="_MOTO SLIC300MP FOB HK Transport Pricing Targe Vol (R2)_Salcomp FCA HK Transport Pricing Dec11_Lenovo Park Format_July 07 05V2" xfId="311"/>
    <cellStyle name="_MOTO SLIC300MP FOB HK Transport Pricing(Target Volume)" xfId="312"/>
    <cellStyle name="_MOTO SLIC300MP FOB HK Transport Pricing(Target Volume)_Lenovo PACK  Packing Proposal" xfId="313"/>
    <cellStyle name="_MOTO SLIC300MP FOB HK Transport Pricing(Target Volume)_Lenovo Park Format_July 07 05" xfId="314"/>
    <cellStyle name="_MOTO SLIC300MP FOB HK Transport Pricing(Target Volume)_Lenovo Park Format_July 07 05V2" xfId="315"/>
    <cellStyle name="_MOTO SLIC300MP FOB HK Transport Pricing(Target Volume)_Salcomp FCA HK Transport Pricing Dec11" xfId="316"/>
    <cellStyle name="_MOTO SLIC300MP FOB HK Transport Pricing(Target Volume)_Salcomp FCA HK Transport Pricing Dec11_Lenovo PACK  Packing Proposal" xfId="317"/>
    <cellStyle name="_MOTO SLIC300MP FOB HK Transport Pricing(Target Volume)_Salcomp FCA HK Transport Pricing Dec11_Lenovo Park Format_July 07 05" xfId="318"/>
    <cellStyle name="_MOTO SLIC300MP FOB HK Transport Pricing(Target Volume)_Salcomp FCA HK Transport Pricing Dec11_Lenovo Park Format_July 07 05V2" xfId="319"/>
    <cellStyle name="_Mozart BOM-Cost_06Apr05" xfId="320"/>
    <cellStyle name="_Mozart BOM-Cost_06Apr05_Lenovo PARK BOM Zero cost 705_05V2" xfId="321"/>
    <cellStyle name="_Mozart BOM-Cost_06Apr05_Lenovo PARK BOM Zero cost 705_05V2_Lenovo Park Format_July 07 05" xfId="322"/>
    <cellStyle name="_Mozart BOM-Cost_06Apr05_Lenovo PARK BOM Zero cost 705_05V2_Lenovo Park Format_July 07 05V2" xfId="323"/>
    <cellStyle name="_Mozart BOM-Cost_06Apr05_Lenovo Park Format (proposed Evans)" xfId="324"/>
    <cellStyle name="_Mozart BOM-Cost_06Apr05_Lenovo Park Format (proposed Evans)_Lenovo Park Format_July 07 05" xfId="325"/>
    <cellStyle name="_Mozart BOM-Cost_06Apr05_Lenovo Park Format (proposed Evans)_Lenovo Park Format_July 07 05V2" xfId="326"/>
    <cellStyle name="_Mozart BOM-Cost_06Apr05_Lenovo Park Format_July 07 05" xfId="327"/>
    <cellStyle name="_Mozart BOM-Cost_06Apr05_Lenovo Park Format_July 07 05V2" xfId="328"/>
    <cellStyle name="_Multiple" xfId="329"/>
    <cellStyle name="_Multiple_02 Pfd Valuation" xfId="330"/>
    <cellStyle name="_Multiple_03 Contribution Analysis" xfId="331"/>
    <cellStyle name="_Multiple_20080605_182 NewCo Agreement Model_v36" xfId="332"/>
    <cellStyle name="_Multiple_20080616_Ownership Structure Walk-Up" xfId="333"/>
    <cellStyle name="_Multiple_Basic LBO v06" xfId="334"/>
    <cellStyle name="_Multiple_Contribution of assets into USAi_02" xfId="335"/>
    <cellStyle name="_Multiple_credit - newco_6_18" xfId="336"/>
    <cellStyle name="_Multiple_credit - newco_6_18_BLS2q_salesforce" xfId="337"/>
    <cellStyle name="_Multiple_CSC Cable makers 060502" xfId="338"/>
    <cellStyle name="_Multiple_Final Pages 8-20" xfId="339"/>
    <cellStyle name="_Multiple_further analysis on comparables" xfId="340"/>
    <cellStyle name="_Multiple_NBC-5 yearDCF-Final from Vivendi modified" xfId="341"/>
    <cellStyle name="_Multiple_Oakley Model v13" xfId="342"/>
    <cellStyle name="_Multiple_Training Model Shell" xfId="343"/>
    <cellStyle name="_Multiple_Training Model Shell_BLS2q_salesforce" xfId="344"/>
    <cellStyle name="_Multiple_Update 08-27-01-3" xfId="345"/>
    <cellStyle name="_Multiple_Update 08-27-01-3_BLS2q_salesforce" xfId="346"/>
    <cellStyle name="_Multiple_USA Ownership" xfId="347"/>
    <cellStyle name="_MultipleSpace" xfId="348"/>
    <cellStyle name="_MultipleSpace_02 Pfd Valuation" xfId="349"/>
    <cellStyle name="_MultipleSpace_03 Contribution Analysis" xfId="350"/>
    <cellStyle name="_MultipleSpace_20080605_182 NewCo Agreement Model_v36" xfId="351"/>
    <cellStyle name="_MultipleSpace_20080616_Ownership Structure Walk-Up" xfId="352"/>
    <cellStyle name="_MultipleSpace_BLS2q_salesforce" xfId="353"/>
    <cellStyle name="_MultipleSpace_Contribution of assets into USAi_02" xfId="354"/>
    <cellStyle name="_MultipleSpace_credit - newco_6_18" xfId="355"/>
    <cellStyle name="_MultipleSpace_credit - newco_6_18_BLS2q_salesforce" xfId="356"/>
    <cellStyle name="_MultipleSpace_CSC Cable makers 060502" xfId="357"/>
    <cellStyle name="_MultipleSpace_EBITDA Multiple_3" xfId="358"/>
    <cellStyle name="_MultipleSpace_Final Pages 8-20" xfId="359"/>
    <cellStyle name="_MultipleSpace_Final Pages 8-20_BLS2q_salesforce" xfId="360"/>
    <cellStyle name="_MultipleSpace_further analysis on comparables" xfId="361"/>
    <cellStyle name="_MultipleSpace_further analysis on comparables_BLS2q_salesforce" xfId="362"/>
    <cellStyle name="_MultipleSpace_NBC-5 yearDCF-Final from Vivendi modified" xfId="363"/>
    <cellStyle name="_MultipleSpace_Training Model Shell" xfId="364"/>
    <cellStyle name="_MultipleSpace_Training Model Shell_BLS2q_salesforce" xfId="365"/>
    <cellStyle name="_MultipleSpace_Update 08-27-01-3" xfId="366"/>
    <cellStyle name="_MultipleSpace_Update 08-27-01-3_BLS2q_salesforce" xfId="367"/>
    <cellStyle name="_MultipleSpace_USA Ownership" xfId="368"/>
    <cellStyle name="_MultipleSpace_VU Valuation-top down approach 02" xfId="369"/>
    <cellStyle name="_Ocean Freight Request - HKG to Touyuan" xfId="370"/>
    <cellStyle name="_Ocean Freight RFQ - New Format" xfId="371"/>
    <cellStyle name="_Ocean Freight RFQ - New Lane Pair EX DGN 20050419" xfId="372"/>
    <cellStyle name="_ONL Considerations PR CY09 AOP 01-21-09 FINAL" xfId="373"/>
    <cellStyle name="_P456 COST BOM_Sep29th" xfId="374"/>
    <cellStyle name="_P50455 Costed BOM 20050922" xfId="375"/>
    <cellStyle name="_PACKAGE COST Lenovo Speyburn IV " xfId="376"/>
    <cellStyle name="_PACKAGE COST-Andes Lenovo 17L" xfId="377"/>
    <cellStyle name="_PACKAGE COST-HP Malibu DL580 G5" xfId="378"/>
    <cellStyle name="_PACKAGE COST-Lenovo 13LS" xfId="379"/>
    <cellStyle name="_PACKAGE COST-Lenovo 25LM" xfId="380"/>
    <cellStyle name="_PACKAGE COST-Martel- W-Handle" xfId="381"/>
    <cellStyle name="_PACKAGE COST-Martel- WO_Handle" xfId="382"/>
    <cellStyle name="_PACKAGE-ASSY COST Apollo" xfId="383"/>
    <cellStyle name="_PACKAGE-ASSY COST-Lenova Bluesky (2)" xfId="384"/>
    <cellStyle name="_Percent" xfId="385"/>
    <cellStyle name="_Percent_02 Pfd Valuation" xfId="386"/>
    <cellStyle name="_Percent_20080616_Ownership Structure Walk-Up" xfId="387"/>
    <cellStyle name="_Percent_BLS2q_salesforce" xfId="388"/>
    <cellStyle name="_Percent_USA Ownership" xfId="389"/>
    <cellStyle name="_PercentSpace" xfId="390"/>
    <cellStyle name="_PercentSpace_02 Pfd Valuation" xfId="391"/>
    <cellStyle name="_PercentSpace_20080616_Ownership Structure Walk-Up" xfId="392"/>
    <cellStyle name="_PercentSpace_BLS2q_salesforce" xfId="393"/>
    <cellStyle name="_PercentSpace_USA Ownership" xfId="394"/>
    <cellStyle name="_PL VG au 9 juillet 2008" xfId="395"/>
    <cellStyle name="_PM93 Quote Summary Update 061024" xfId="396"/>
    <cellStyle name="_PPA 9Cegetel 30 juin (040808)" xfId="397"/>
    <cellStyle name="_Presentation ATVI" xfId="398"/>
    <cellStyle name="_quotation(IBM) to david new" xfId="399"/>
    <cellStyle name="_quotation(IBM) to david new_Lenovo PACK  Packing Proposal" xfId="400"/>
    <cellStyle name="_quotation(IBM) to david new_Lenovo Park Format_July 07 05" xfId="401"/>
    <cellStyle name="_quotation(IBM) to david new_Lenovo Park Format_July 07 05V2" xfId="402"/>
    <cellStyle name="_RFQ required by Makkah 1101 (3)" xfId="403"/>
    <cellStyle name="_RollDG Template 605" xfId="404"/>
    <cellStyle name="_RollDM Alienware PCBA only business_ELC DIP Cards 070314" xfId="405"/>
    <cellStyle name="_RollDM Dell MB Heiden $70 BOM_Revised with Roberto 070318_$4TC Goal Seek" xfId="406"/>
    <cellStyle name="_RollDM Dell Sneeth MB_Rev01 070405" xfId="407"/>
    <cellStyle name="_RollDM HP MSA50 PCBA Cost Model_Quote 500K Monthly Rev01 (Aug 29, 2007)" xfId="408"/>
    <cellStyle name="_RollDM HP Rivers MB Gunnison_9K-13K monthly 070622" xfId="409"/>
    <cellStyle name="_RollDM L10 Cost Model_Template 070712 Rev 1.2" xfId="410"/>
    <cellStyle name="_RollDM Nvidia Add-in Card-50329" xfId="411"/>
    <cellStyle name="_RollDM Nvidia Add-in Card-50330 rev b" xfId="412"/>
    <cellStyle name="_RollDM Nvidia P381" xfId="413"/>
    <cellStyle name="_RollDM Nvidia P492 Rev 1" xfId="414"/>
    <cellStyle name="_RollDM nVidia PM132 060929" xfId="415"/>
    <cellStyle name="_RollDM Nvidia PM93 960" xfId="416"/>
    <cellStyle name="_RollDM Nvidia PM93 960 EVGA ON OFF 061024 Revised 1.2" xfId="417"/>
    <cellStyle name="_RollDM PCBA Cost Model_Template 070802 Rev C_Single High Volume Model" xfId="418"/>
    <cellStyle name="_RollDM Template 605" xfId="419"/>
    <cellStyle name="_Salcomp FCA HK Transport Pricing Dec11" xfId="420"/>
    <cellStyle name="_Salcomp FCA HK Transport Pricing Dec11_Lenovo PACK  Packing Proposal" xfId="421"/>
    <cellStyle name="_Salcomp FCA HK Transport Pricing Dec11_Lenovo Park Format_July 07 05" xfId="422"/>
    <cellStyle name="_Salcomp FCA HK Transport Pricing Dec11_Lenovo Park Format_July 07 05V2" xfId="423"/>
    <cellStyle name="_Sheet2" xfId="424"/>
    <cellStyle name="_Sheet2_Kuehne+Nagel Ocean Freight Rate Table 2005" xfId="425"/>
    <cellStyle name="_Sheet2_Kuehne+Nagel Ocean Freight Rate Table1" xfId="426"/>
    <cellStyle name="_SubHeading" xfId="427"/>
    <cellStyle name="_SubHeading_01 VU Liquidity 171202" xfId="428"/>
    <cellStyle name="_SubHeading_20080616_Ownership Structure Walk-Up" xfId="429"/>
    <cellStyle name="_SubHeading_210302 VU Liquidity new figures" xfId="430"/>
    <cellStyle name="_SubHeading_Contribution of assets into USAi_02" xfId="431"/>
    <cellStyle name="_SubHeading_NBC-5 yearDCF-Final from Vivendi modified" xfId="432"/>
    <cellStyle name="_SubHeading_prestemp" xfId="433"/>
    <cellStyle name="_SubHeading_prestemp_USAi Warrants Valuation 1" xfId="434"/>
    <cellStyle name="_SubHeading_Tribune Consolidated Model v578" xfId="435"/>
    <cellStyle name="_Table" xfId="436"/>
    <cellStyle name="_Table_02 Pfd Valuation" xfId="437"/>
    <cellStyle name="_Table_03 Contribution Analysis" xfId="438"/>
    <cellStyle name="_Table_20080616_Ownership Structure Walk-Up" xfId="439"/>
    <cellStyle name="_Table_Contribution of assets into USAi_02" xfId="440"/>
    <cellStyle name="_Table_NBC-5 yearDCF-Final from Vivendi modified" xfId="441"/>
    <cellStyle name="_Table_USA Ownership" xfId="442"/>
    <cellStyle name="_TableHead" xfId="443"/>
    <cellStyle name="_TableHead_03 Contribution Analysis" xfId="444"/>
    <cellStyle name="_TableHead_20080616_Ownership Structure Walk-Up" xfId="445"/>
    <cellStyle name="_TableHead_Basic LBO v06" xfId="446"/>
    <cellStyle name="_TableHead_Black Scholes Model" xfId="447"/>
    <cellStyle name="_TableHeading" xfId="448"/>
    <cellStyle name="_TableRowBorder" xfId="449"/>
    <cellStyle name="_TableRowHead" xfId="450"/>
    <cellStyle name="_TableRowHead_03 Contribution Analysis" xfId="451"/>
    <cellStyle name="_TableRowHead_20080616_Ownership Structure Walk-Up" xfId="452"/>
    <cellStyle name="_TableRowHead_Basic LBO v06" xfId="453"/>
    <cellStyle name="_TableRowHeading" xfId="454"/>
    <cellStyle name="_TableSuperHead" xfId="455"/>
    <cellStyle name="_TableSuperHead_02 Pfd Valuation" xfId="456"/>
    <cellStyle name="_TableSuperHead_03 Contribution Analysis" xfId="457"/>
    <cellStyle name="_TableSuperHead_20080616_Ownership Structure Walk-Up" xfId="458"/>
    <cellStyle name="_TableSuperHead_As the Market has Lower Implied Growth Expectations v2" xfId="459"/>
    <cellStyle name="_TableSuperHead_Basic LBO v06" xfId="460"/>
    <cellStyle name="_TableSuperHead_USA Ownership" xfId="461"/>
    <cellStyle name="_TableSuperHeading" xfId="462"/>
    <cellStyle name="_TableText" xfId="463"/>
    <cellStyle name="_Transportation Charges from DM to Huizhou" xfId="464"/>
    <cellStyle name="_Transportation Charges from DM to Huizhou_Lenovo PACK  Packing Proposal" xfId="465"/>
    <cellStyle name="_Transportation Charges from DM to Huizhou_Lenovo Park Format_July 07 05" xfId="466"/>
    <cellStyle name="_Transportation Charges from DM to Huizhou_Lenovo Park Format_July 07 05V2" xfId="467"/>
    <cellStyle name="_Trt-KX864-CDC-DM-HK-Futian" xfId="468"/>
    <cellStyle name="_Trt-KX864-CDC-DM-HK-Futian_Lenovo PACK  Packing Proposal" xfId="469"/>
    <cellStyle name="_Trt-KX864-CDC-DM-HK-Futian_Lenovo Park Format_July 07 05" xfId="470"/>
    <cellStyle name="_Trt-KX864-CDC-DM-HK-Futian_Lenovo Park Format_July 07 05V2" xfId="471"/>
    <cellStyle name="_WaterfrontRequote0525_DN_(JS)" xfId="472"/>
    <cellStyle name="_XBOX 360 Drum BOM" xfId="473"/>
    <cellStyle name="_XBOX MB repair &amp; refurbish freight cost" xfId="474"/>
    <cellStyle name="_XBOX MB repair &amp; refurbish freight cost_Lenovo PACK  Packing Proposal" xfId="475"/>
    <cellStyle name="_XBOX MB repair &amp; refurbish freight cost_Lenovo Park Format_July 07 05" xfId="476"/>
    <cellStyle name="_XBOX MB repair &amp; refurbish freight cost_Lenovo Park Format_July 07 05V2" xfId="477"/>
    <cellStyle name="_XBOX MB RR Transport Cost - Air  Express 040506R1" xfId="478"/>
    <cellStyle name="_XBOX MB RR Transport Cost - Air  Express 040506R1_Lenovo PACK  Packing Proposal" xfId="479"/>
    <cellStyle name="_XBOX MB RR Transport Cost - Air  Express 040506R1_Lenovo Park Format_July 07 05" xfId="480"/>
    <cellStyle name="_XBOX MB RR Transport Cost - Air  Express 040506R1_Lenovo Park Format_July 07 05V2" xfId="481"/>
    <cellStyle name="_XBOX MB RR Transport Cost - Air &amp; Express 040506R1" xfId="482"/>
    <cellStyle name="_XBOX MB RR Transport Cost - Air &amp; Express 040506R1_Lenovo PACK  Packing Proposal" xfId="483"/>
    <cellStyle name="_XBOX MB RR Transport Cost - Air &amp; Express 040506R1_Lenovo Park Format_July 07 05" xfId="484"/>
    <cellStyle name="_XBOX MB RR Transport Cost - Air &amp; Express 040506R1_Lenovo Park Format_July 07 05V2" xfId="485"/>
    <cellStyle name="_XBOX Total BI Q1'08 0310" xfId="486"/>
    <cellStyle name="’Ê‰Ý [0.00]_Region Orders (2)" xfId="487"/>
    <cellStyle name="’Ê‰Ý_Region Orders (2)" xfId="488"/>
    <cellStyle name="¤@¯ë_pldt" xfId="489"/>
    <cellStyle name="•W_Pacific Region P&amp;L" xfId="490"/>
    <cellStyle name="0,0_x000d__x000a_NA_x000d__x000a_" xfId="491"/>
    <cellStyle name="0dp" xfId="492"/>
    <cellStyle name="20% - Accent1 10" xfId="493"/>
    <cellStyle name="20% - Accent1 10 2" xfId="494"/>
    <cellStyle name="20% - Accent1 10 3" xfId="495"/>
    <cellStyle name="20% - Accent1 11" xfId="496"/>
    <cellStyle name="20% - Accent1 11 2" xfId="497"/>
    <cellStyle name="20% - Accent1 11 3" xfId="498"/>
    <cellStyle name="20% - Accent1 12" xfId="499"/>
    <cellStyle name="20% - Accent1 12 2" xfId="500"/>
    <cellStyle name="20% - Accent1 12 3" xfId="501"/>
    <cellStyle name="20% - Accent1 13" xfId="502"/>
    <cellStyle name="20% - Accent1 13 2" xfId="503"/>
    <cellStyle name="20% - Accent1 13 3" xfId="504"/>
    <cellStyle name="20% - Accent1 14" xfId="505"/>
    <cellStyle name="20% - Accent1 14 2" xfId="506"/>
    <cellStyle name="20% - Accent1 14 3" xfId="507"/>
    <cellStyle name="20% - Accent1 15" xfId="508"/>
    <cellStyle name="20% - Accent1 15 2" xfId="509"/>
    <cellStyle name="20% - Accent1 15 3" xfId="510"/>
    <cellStyle name="20% - Accent1 16" xfId="511"/>
    <cellStyle name="20% - Accent1 17" xfId="512"/>
    <cellStyle name="20% - Accent1 18" xfId="513"/>
    <cellStyle name="20% - Accent1 19" xfId="514"/>
    <cellStyle name="20% - Accent1 2" xfId="515"/>
    <cellStyle name="20% - Accent1 2 10" xfId="516"/>
    <cellStyle name="20% - Accent1 2 11" xfId="517"/>
    <cellStyle name="20% - Accent1 2 12" xfId="518"/>
    <cellStyle name="20% - Accent1 2 13" xfId="519"/>
    <cellStyle name="20% - Accent1 2 14" xfId="520"/>
    <cellStyle name="20% - Accent1 2 15" xfId="521"/>
    <cellStyle name="20% - Accent1 2 2" xfId="522"/>
    <cellStyle name="20% - Accent1 2 3" xfId="523"/>
    <cellStyle name="20% - Accent1 2 4" xfId="524"/>
    <cellStyle name="20% - Accent1 2 5" xfId="525"/>
    <cellStyle name="20% - Accent1 2 6" xfId="526"/>
    <cellStyle name="20% - Accent1 2 7" xfId="527"/>
    <cellStyle name="20% - Accent1 2 8" xfId="528"/>
    <cellStyle name="20% - Accent1 2 9" xfId="529"/>
    <cellStyle name="20% - Accent1 2_Display" xfId="530"/>
    <cellStyle name="20% - Accent1 20" xfId="4317"/>
    <cellStyle name="20% - Accent1 3" xfId="531"/>
    <cellStyle name="20% - Accent1 3 2" xfId="532"/>
    <cellStyle name="20% - Accent1 3 3" xfId="533"/>
    <cellStyle name="20% - Accent1 3 4" xfId="534"/>
    <cellStyle name="20% - Accent1 3 5" xfId="535"/>
    <cellStyle name="20% - Accent1 3 6" xfId="536"/>
    <cellStyle name="20% - Accent1 3 7" xfId="537"/>
    <cellStyle name="20% - Accent1 3 8" xfId="538"/>
    <cellStyle name="20% - Accent1 3_Display" xfId="539"/>
    <cellStyle name="20% - Accent1 4" xfId="540"/>
    <cellStyle name="20% - Accent1 4 2" xfId="541"/>
    <cellStyle name="20% - Accent1 4_Display" xfId="542"/>
    <cellStyle name="20% - Accent1 5" xfId="543"/>
    <cellStyle name="20% - Accent1 5 2" xfId="544"/>
    <cellStyle name="20% - Accent1 5_Display" xfId="545"/>
    <cellStyle name="20% - Accent1 6" xfId="546"/>
    <cellStyle name="20% - Accent1 6 2" xfId="547"/>
    <cellStyle name="20% - Accent1 6_Display" xfId="548"/>
    <cellStyle name="20% - Accent1 7" xfId="549"/>
    <cellStyle name="20% - Accent1 8" xfId="550"/>
    <cellStyle name="20% - Accent1 9" xfId="551"/>
    <cellStyle name="20% - Accent1 9 2" xfId="552"/>
    <cellStyle name="20% - Accent1 9 3" xfId="553"/>
    <cellStyle name="20% - Accent1 9 4" xfId="554"/>
    <cellStyle name="20% - Accent2 10" xfId="555"/>
    <cellStyle name="20% - Accent2 10 2" xfId="556"/>
    <cellStyle name="20% - Accent2 10 3" xfId="557"/>
    <cellStyle name="20% - Accent2 11" xfId="558"/>
    <cellStyle name="20% - Accent2 11 2" xfId="559"/>
    <cellStyle name="20% - Accent2 11 3" xfId="560"/>
    <cellStyle name="20% - Accent2 12" xfId="561"/>
    <cellStyle name="20% - Accent2 12 2" xfId="562"/>
    <cellStyle name="20% - Accent2 12 3" xfId="563"/>
    <cellStyle name="20% - Accent2 13" xfId="564"/>
    <cellStyle name="20% - Accent2 13 2" xfId="565"/>
    <cellStyle name="20% - Accent2 13 3" xfId="566"/>
    <cellStyle name="20% - Accent2 14" xfId="567"/>
    <cellStyle name="20% - Accent2 14 2" xfId="568"/>
    <cellStyle name="20% - Accent2 14 3" xfId="569"/>
    <cellStyle name="20% - Accent2 15" xfId="570"/>
    <cellStyle name="20% - Accent2 15 2" xfId="571"/>
    <cellStyle name="20% - Accent2 15 3" xfId="572"/>
    <cellStyle name="20% - Accent2 16" xfId="573"/>
    <cellStyle name="20% - Accent2 17" xfId="574"/>
    <cellStyle name="20% - Accent2 18" xfId="575"/>
    <cellStyle name="20% - Accent2 19" xfId="576"/>
    <cellStyle name="20% - Accent2 2" xfId="577"/>
    <cellStyle name="20% - Accent2 2 10" xfId="578"/>
    <cellStyle name="20% - Accent2 2 11" xfId="579"/>
    <cellStyle name="20% - Accent2 2 12" xfId="580"/>
    <cellStyle name="20% - Accent2 2 13" xfId="581"/>
    <cellStyle name="20% - Accent2 2 14" xfId="582"/>
    <cellStyle name="20% - Accent2 2 15" xfId="583"/>
    <cellStyle name="20% - Accent2 2 2" xfId="584"/>
    <cellStyle name="20% - Accent2 2 3" xfId="585"/>
    <cellStyle name="20% - Accent2 2 4" xfId="586"/>
    <cellStyle name="20% - Accent2 2 5" xfId="587"/>
    <cellStyle name="20% - Accent2 2 6" xfId="588"/>
    <cellStyle name="20% - Accent2 2 7" xfId="589"/>
    <cellStyle name="20% - Accent2 2 8" xfId="590"/>
    <cellStyle name="20% - Accent2 2 9" xfId="591"/>
    <cellStyle name="20% - Accent2 2_Display" xfId="592"/>
    <cellStyle name="20% - Accent2 20" xfId="4318"/>
    <cellStyle name="20% - Accent2 3" xfId="593"/>
    <cellStyle name="20% - Accent2 3 2" xfId="594"/>
    <cellStyle name="20% - Accent2 3 3" xfId="595"/>
    <cellStyle name="20% - Accent2 3 4" xfId="596"/>
    <cellStyle name="20% - Accent2 3 5" xfId="597"/>
    <cellStyle name="20% - Accent2 3 5 2" xfId="598"/>
    <cellStyle name="20% - Accent2 3 6" xfId="599"/>
    <cellStyle name="20% - Accent2 3 7" xfId="600"/>
    <cellStyle name="20% - Accent2 3 8" xfId="601"/>
    <cellStyle name="20% - Accent2 3 9" xfId="602"/>
    <cellStyle name="20% - Accent2 3_Display" xfId="603"/>
    <cellStyle name="20% - Accent2 4" xfId="604"/>
    <cellStyle name="20% - Accent2 4 2" xfId="605"/>
    <cellStyle name="20% - Accent2 4_Display" xfId="606"/>
    <cellStyle name="20% - Accent2 5" xfId="607"/>
    <cellStyle name="20% - Accent2 5 2" xfId="608"/>
    <cellStyle name="20% - Accent2 5_Display" xfId="609"/>
    <cellStyle name="20% - Accent2 6" xfId="610"/>
    <cellStyle name="20% - Accent2 6 2" xfId="611"/>
    <cellStyle name="20% - Accent2 6_Display" xfId="612"/>
    <cellStyle name="20% - Accent2 7" xfId="613"/>
    <cellStyle name="20% - Accent2 8" xfId="614"/>
    <cellStyle name="20% - Accent2 9" xfId="615"/>
    <cellStyle name="20% - Accent2 9 2" xfId="616"/>
    <cellStyle name="20% - Accent2 9 2 2" xfId="617"/>
    <cellStyle name="20% - Accent2 9 3" xfId="618"/>
    <cellStyle name="20% - Accent2 9 4" xfId="619"/>
    <cellStyle name="20% - Accent2 9 5" xfId="620"/>
    <cellStyle name="20% - Accent3 10" xfId="621"/>
    <cellStyle name="20% - Accent3 10 2" xfId="622"/>
    <cellStyle name="20% - Accent3 10 3" xfId="623"/>
    <cellStyle name="20% - Accent3 11" xfId="624"/>
    <cellStyle name="20% - Accent3 11 2" xfId="625"/>
    <cellStyle name="20% - Accent3 11 3" xfId="626"/>
    <cellStyle name="20% - Accent3 12" xfId="627"/>
    <cellStyle name="20% - Accent3 12 2" xfId="628"/>
    <cellStyle name="20% - Accent3 12 3" xfId="629"/>
    <cellStyle name="20% - Accent3 13" xfId="630"/>
    <cellStyle name="20% - Accent3 13 2" xfId="631"/>
    <cellStyle name="20% - Accent3 13 3" xfId="632"/>
    <cellStyle name="20% - Accent3 14" xfId="633"/>
    <cellStyle name="20% - Accent3 14 2" xfId="634"/>
    <cellStyle name="20% - Accent3 14 3" xfId="635"/>
    <cellStyle name="20% - Accent3 15" xfId="636"/>
    <cellStyle name="20% - Accent3 15 2" xfId="637"/>
    <cellStyle name="20% - Accent3 15 3" xfId="638"/>
    <cellStyle name="20% - Accent3 16" xfId="639"/>
    <cellStyle name="20% - Accent3 17" xfId="640"/>
    <cellStyle name="20% - Accent3 18" xfId="641"/>
    <cellStyle name="20% - Accent3 19" xfId="642"/>
    <cellStyle name="20% - Accent3 2" xfId="643"/>
    <cellStyle name="20% - Accent3 2 10" xfId="644"/>
    <cellStyle name="20% - Accent3 2 11" xfId="645"/>
    <cellStyle name="20% - Accent3 2 12" xfId="646"/>
    <cellStyle name="20% - Accent3 2 13" xfId="647"/>
    <cellStyle name="20% - Accent3 2 14" xfId="648"/>
    <cellStyle name="20% - Accent3 2 15" xfId="649"/>
    <cellStyle name="20% - Accent3 2 2" xfId="650"/>
    <cellStyle name="20% - Accent3 2 3" xfId="651"/>
    <cellStyle name="20% - Accent3 2 4" xfId="652"/>
    <cellStyle name="20% - Accent3 2 5" xfId="653"/>
    <cellStyle name="20% - Accent3 2 6" xfId="654"/>
    <cellStyle name="20% - Accent3 2 7" xfId="655"/>
    <cellStyle name="20% - Accent3 2 8" xfId="656"/>
    <cellStyle name="20% - Accent3 2 9" xfId="657"/>
    <cellStyle name="20% - Accent3 2_Display" xfId="658"/>
    <cellStyle name="20% - Accent3 20" xfId="4319"/>
    <cellStyle name="20% - Accent3 3" xfId="659"/>
    <cellStyle name="20% - Accent3 3 2" xfId="660"/>
    <cellStyle name="20% - Accent3 3 3" xfId="661"/>
    <cellStyle name="20% - Accent3 3 4" xfId="662"/>
    <cellStyle name="20% - Accent3 3 5" xfId="663"/>
    <cellStyle name="20% - Accent3 3 5 2" xfId="664"/>
    <cellStyle name="20% - Accent3 3 6" xfId="665"/>
    <cellStyle name="20% - Accent3 3 7" xfId="666"/>
    <cellStyle name="20% - Accent3 3 8" xfId="667"/>
    <cellStyle name="20% - Accent3 3 9" xfId="668"/>
    <cellStyle name="20% - Accent3 3_Display" xfId="669"/>
    <cellStyle name="20% - Accent3 4" xfId="670"/>
    <cellStyle name="20% - Accent3 4 2" xfId="671"/>
    <cellStyle name="20% - Accent3 4_Display" xfId="672"/>
    <cellStyle name="20% - Accent3 5" xfId="673"/>
    <cellStyle name="20% - Accent3 5 2" xfId="674"/>
    <cellStyle name="20% - Accent3 5_Display" xfId="675"/>
    <cellStyle name="20% - Accent3 6" xfId="676"/>
    <cellStyle name="20% - Accent3 6 2" xfId="677"/>
    <cellStyle name="20% - Accent3 6_Display" xfId="678"/>
    <cellStyle name="20% - Accent3 7" xfId="679"/>
    <cellStyle name="20% - Accent3 8" xfId="680"/>
    <cellStyle name="20% - Accent3 9" xfId="681"/>
    <cellStyle name="20% - Accent3 9 2" xfId="682"/>
    <cellStyle name="20% - Accent3 9 2 2" xfId="683"/>
    <cellStyle name="20% - Accent3 9 3" xfId="684"/>
    <cellStyle name="20% - Accent3 9 4" xfId="685"/>
    <cellStyle name="20% - Accent3 9 5" xfId="686"/>
    <cellStyle name="20% - Accent4 10" xfId="687"/>
    <cellStyle name="20% - Accent4 10 2" xfId="688"/>
    <cellStyle name="20% - Accent4 10 3" xfId="689"/>
    <cellStyle name="20% - Accent4 11" xfId="690"/>
    <cellStyle name="20% - Accent4 11 2" xfId="691"/>
    <cellStyle name="20% - Accent4 11 3" xfId="692"/>
    <cellStyle name="20% - Accent4 12" xfId="693"/>
    <cellStyle name="20% - Accent4 12 2" xfId="694"/>
    <cellStyle name="20% - Accent4 12 3" xfId="695"/>
    <cellStyle name="20% - Accent4 13" xfId="696"/>
    <cellStyle name="20% - Accent4 13 2" xfId="697"/>
    <cellStyle name="20% - Accent4 13 3" xfId="698"/>
    <cellStyle name="20% - Accent4 14" xfId="699"/>
    <cellStyle name="20% - Accent4 14 2" xfId="700"/>
    <cellStyle name="20% - Accent4 14 3" xfId="701"/>
    <cellStyle name="20% - Accent4 15" xfId="702"/>
    <cellStyle name="20% - Accent4 15 2" xfId="703"/>
    <cellStyle name="20% - Accent4 15 3" xfId="704"/>
    <cellStyle name="20% - Accent4 16" xfId="705"/>
    <cellStyle name="20% - Accent4 17" xfId="706"/>
    <cellStyle name="20% - Accent4 18" xfId="707"/>
    <cellStyle name="20% - Accent4 19" xfId="708"/>
    <cellStyle name="20% - Accent4 2" xfId="709"/>
    <cellStyle name="20% - Accent4 2 10" xfId="710"/>
    <cellStyle name="20% - Accent4 2 11" xfId="711"/>
    <cellStyle name="20% - Accent4 2 12" xfId="712"/>
    <cellStyle name="20% - Accent4 2 13" xfId="713"/>
    <cellStyle name="20% - Accent4 2 14" xfId="714"/>
    <cellStyle name="20% - Accent4 2 15" xfId="715"/>
    <cellStyle name="20% - Accent4 2 2" xfId="716"/>
    <cellStyle name="20% - Accent4 2 3" xfId="717"/>
    <cellStyle name="20% - Accent4 2 4" xfId="718"/>
    <cellStyle name="20% - Accent4 2 5" xfId="719"/>
    <cellStyle name="20% - Accent4 2 6" xfId="720"/>
    <cellStyle name="20% - Accent4 2 7" xfId="721"/>
    <cellStyle name="20% - Accent4 2 8" xfId="722"/>
    <cellStyle name="20% - Accent4 2 9" xfId="723"/>
    <cellStyle name="20% - Accent4 2_Display" xfId="724"/>
    <cellStyle name="20% - Accent4 20" xfId="4320"/>
    <cellStyle name="20% - Accent4 3" xfId="725"/>
    <cellStyle name="20% - Accent4 3 2" xfId="726"/>
    <cellStyle name="20% - Accent4 3 3" xfId="727"/>
    <cellStyle name="20% - Accent4 3 4" xfId="728"/>
    <cellStyle name="20% - Accent4 3 5" xfId="729"/>
    <cellStyle name="20% - Accent4 3 5 2" xfId="730"/>
    <cellStyle name="20% - Accent4 3 6" xfId="731"/>
    <cellStyle name="20% - Accent4 3 7" xfId="732"/>
    <cellStyle name="20% - Accent4 3 8" xfId="733"/>
    <cellStyle name="20% - Accent4 3 9" xfId="734"/>
    <cellStyle name="20% - Accent4 3_Display" xfId="735"/>
    <cellStyle name="20% - Accent4 4" xfId="736"/>
    <cellStyle name="20% - Accent4 4 2" xfId="737"/>
    <cellStyle name="20% - Accent4 4_Display" xfId="738"/>
    <cellStyle name="20% - Accent4 5" xfId="739"/>
    <cellStyle name="20% - Accent4 5 2" xfId="740"/>
    <cellStyle name="20% - Accent4 5_Display" xfId="741"/>
    <cellStyle name="20% - Accent4 6" xfId="742"/>
    <cellStyle name="20% - Accent4 6 2" xfId="743"/>
    <cellStyle name="20% - Accent4 6_Display" xfId="744"/>
    <cellStyle name="20% - Accent4 7" xfId="745"/>
    <cellStyle name="20% - Accent4 8" xfId="746"/>
    <cellStyle name="20% - Accent4 9" xfId="747"/>
    <cellStyle name="20% - Accent4 9 2" xfId="748"/>
    <cellStyle name="20% - Accent4 9 2 2" xfId="749"/>
    <cellStyle name="20% - Accent4 9 3" xfId="750"/>
    <cellStyle name="20% - Accent4 9 4" xfId="751"/>
    <cellStyle name="20% - Accent4 9 5" xfId="752"/>
    <cellStyle name="20% - Accent5 10" xfId="753"/>
    <cellStyle name="20% - Accent5 10 2" xfId="754"/>
    <cellStyle name="20% - Accent5 10 3" xfId="755"/>
    <cellStyle name="20% - Accent5 11" xfId="756"/>
    <cellStyle name="20% - Accent5 11 2" xfId="757"/>
    <cellStyle name="20% - Accent5 11 3" xfId="758"/>
    <cellStyle name="20% - Accent5 12" xfId="759"/>
    <cellStyle name="20% - Accent5 12 2" xfId="760"/>
    <cellStyle name="20% - Accent5 12 3" xfId="761"/>
    <cellStyle name="20% - Accent5 13" xfId="762"/>
    <cellStyle name="20% - Accent5 13 2" xfId="763"/>
    <cellStyle name="20% - Accent5 13 3" xfId="764"/>
    <cellStyle name="20% - Accent5 14" xfId="765"/>
    <cellStyle name="20% - Accent5 14 2" xfId="766"/>
    <cellStyle name="20% - Accent5 14 3" xfId="767"/>
    <cellStyle name="20% - Accent5 15" xfId="768"/>
    <cellStyle name="20% - Accent5 15 2" xfId="769"/>
    <cellStyle name="20% - Accent5 15 3" xfId="770"/>
    <cellStyle name="20% - Accent5 16" xfId="771"/>
    <cellStyle name="20% - Accent5 17" xfId="772"/>
    <cellStyle name="20% - Accent5 18" xfId="773"/>
    <cellStyle name="20% - Accent5 19" xfId="774"/>
    <cellStyle name="20% - Accent5 2" xfId="775"/>
    <cellStyle name="20% - Accent5 2 10" xfId="776"/>
    <cellStyle name="20% - Accent5 2 11" xfId="777"/>
    <cellStyle name="20% - Accent5 2 12" xfId="778"/>
    <cellStyle name="20% - Accent5 2 13" xfId="779"/>
    <cellStyle name="20% - Accent5 2 14" xfId="780"/>
    <cellStyle name="20% - Accent5 2 15" xfId="781"/>
    <cellStyle name="20% - Accent5 2 2" xfId="782"/>
    <cellStyle name="20% - Accent5 2 3" xfId="783"/>
    <cellStyle name="20% - Accent5 2 4" xfId="784"/>
    <cellStyle name="20% - Accent5 2 5" xfId="785"/>
    <cellStyle name="20% - Accent5 2 6" xfId="786"/>
    <cellStyle name="20% - Accent5 2 7" xfId="787"/>
    <cellStyle name="20% - Accent5 2 8" xfId="788"/>
    <cellStyle name="20% - Accent5 2 9" xfId="789"/>
    <cellStyle name="20% - Accent5 2_Display" xfId="790"/>
    <cellStyle name="20% - Accent5 20" xfId="4321"/>
    <cellStyle name="20% - Accent5 3" xfId="791"/>
    <cellStyle name="20% - Accent5 3 2" xfId="792"/>
    <cellStyle name="20% - Accent5 3 3" xfId="793"/>
    <cellStyle name="20% - Accent5 3 4" xfId="794"/>
    <cellStyle name="20% - Accent5 3 5" xfId="795"/>
    <cellStyle name="20% - Accent5 3 6" xfId="796"/>
    <cellStyle name="20% - Accent5 3 7" xfId="797"/>
    <cellStyle name="20% - Accent5 3 8" xfId="798"/>
    <cellStyle name="20% - Accent5 3_Display" xfId="799"/>
    <cellStyle name="20% - Accent5 4" xfId="800"/>
    <cellStyle name="20% - Accent5 4 2" xfId="801"/>
    <cellStyle name="20% - Accent5 4_Display" xfId="802"/>
    <cellStyle name="20% - Accent5 5" xfId="803"/>
    <cellStyle name="20% - Accent5 5 2" xfId="804"/>
    <cellStyle name="20% - Accent5 5_Display" xfId="805"/>
    <cellStyle name="20% - Accent5 6" xfId="806"/>
    <cellStyle name="20% - Accent5 6 2" xfId="807"/>
    <cellStyle name="20% - Accent5 6_Display" xfId="808"/>
    <cellStyle name="20% - Accent5 7" xfId="809"/>
    <cellStyle name="20% - Accent5 8" xfId="810"/>
    <cellStyle name="20% - Accent5 9" xfId="811"/>
    <cellStyle name="20% - Accent5 9 2" xfId="812"/>
    <cellStyle name="20% - Accent5 9 3" xfId="813"/>
    <cellStyle name="20% - Accent5 9 4" xfId="814"/>
    <cellStyle name="20% - Accent6 10" xfId="815"/>
    <cellStyle name="20% - Accent6 10 2" xfId="816"/>
    <cellStyle name="20% - Accent6 10 3" xfId="817"/>
    <cellStyle name="20% - Accent6 11" xfId="818"/>
    <cellStyle name="20% - Accent6 11 2" xfId="819"/>
    <cellStyle name="20% - Accent6 11 3" xfId="820"/>
    <cellStyle name="20% - Accent6 12" xfId="821"/>
    <cellStyle name="20% - Accent6 12 2" xfId="822"/>
    <cellStyle name="20% - Accent6 12 3" xfId="823"/>
    <cellStyle name="20% - Accent6 13" xfId="824"/>
    <cellStyle name="20% - Accent6 13 2" xfId="825"/>
    <cellStyle name="20% - Accent6 13 3" xfId="826"/>
    <cellStyle name="20% - Accent6 14" xfId="827"/>
    <cellStyle name="20% - Accent6 14 2" xfId="828"/>
    <cellStyle name="20% - Accent6 14 3" xfId="829"/>
    <cellStyle name="20% - Accent6 15" xfId="830"/>
    <cellStyle name="20% - Accent6 15 2" xfId="831"/>
    <cellStyle name="20% - Accent6 15 3" xfId="832"/>
    <cellStyle name="20% - Accent6 16" xfId="833"/>
    <cellStyle name="20% - Accent6 17" xfId="834"/>
    <cellStyle name="20% - Accent6 18" xfId="835"/>
    <cellStyle name="20% - Accent6 19" xfId="836"/>
    <cellStyle name="20% - Accent6 2" xfId="837"/>
    <cellStyle name="20% - Accent6 2 10" xfId="838"/>
    <cellStyle name="20% - Accent6 2 11" xfId="839"/>
    <cellStyle name="20% - Accent6 2 12" xfId="840"/>
    <cellStyle name="20% - Accent6 2 13" xfId="841"/>
    <cellStyle name="20% - Accent6 2 14" xfId="842"/>
    <cellStyle name="20% - Accent6 2 15" xfId="843"/>
    <cellStyle name="20% - Accent6 2 2" xfId="844"/>
    <cellStyle name="20% - Accent6 2 3" xfId="845"/>
    <cellStyle name="20% - Accent6 2 4" xfId="846"/>
    <cellStyle name="20% - Accent6 2 5" xfId="847"/>
    <cellStyle name="20% - Accent6 2 6" xfId="848"/>
    <cellStyle name="20% - Accent6 2 7" xfId="849"/>
    <cellStyle name="20% - Accent6 2 8" xfId="850"/>
    <cellStyle name="20% - Accent6 2 9" xfId="851"/>
    <cellStyle name="20% - Accent6 2_Display" xfId="852"/>
    <cellStyle name="20% - Accent6 20" xfId="4322"/>
    <cellStyle name="20% - Accent6 3" xfId="853"/>
    <cellStyle name="20% - Accent6 3 2" xfId="854"/>
    <cellStyle name="20% - Accent6 3 3" xfId="855"/>
    <cellStyle name="20% - Accent6 3 4" xfId="856"/>
    <cellStyle name="20% - Accent6 3 5" xfId="857"/>
    <cellStyle name="20% - Accent6 3 5 2" xfId="858"/>
    <cellStyle name="20% - Accent6 3 6" xfId="859"/>
    <cellStyle name="20% - Accent6 3 7" xfId="860"/>
    <cellStyle name="20% - Accent6 3 8" xfId="861"/>
    <cellStyle name="20% - Accent6 3 9" xfId="862"/>
    <cellStyle name="20% - Accent6 3_Display" xfId="863"/>
    <cellStyle name="20% - Accent6 4" xfId="864"/>
    <cellStyle name="20% - Accent6 4 2" xfId="865"/>
    <cellStyle name="20% - Accent6 4_Display" xfId="866"/>
    <cellStyle name="20% - Accent6 5" xfId="867"/>
    <cellStyle name="20% - Accent6 5 2" xfId="868"/>
    <cellStyle name="20% - Accent6 5_Display" xfId="869"/>
    <cellStyle name="20% - Accent6 6" xfId="870"/>
    <cellStyle name="20% - Accent6 6 2" xfId="871"/>
    <cellStyle name="20% - Accent6 6_Display" xfId="872"/>
    <cellStyle name="20% - Accent6 7" xfId="873"/>
    <cellStyle name="20% - Accent6 8" xfId="874"/>
    <cellStyle name="20% - Accent6 9" xfId="875"/>
    <cellStyle name="20% - Accent6 9 2" xfId="876"/>
    <cellStyle name="20% - Accent6 9 2 2" xfId="877"/>
    <cellStyle name="20% - Accent6 9 3" xfId="878"/>
    <cellStyle name="20% - Accent6 9 4" xfId="879"/>
    <cellStyle name="20% - Accent6 9 5" xfId="880"/>
    <cellStyle name="20% - 强调文字颜色 1" xfId="881"/>
    <cellStyle name="20% - 强调文字颜色 2" xfId="882"/>
    <cellStyle name="20% - 强调文字颜色 3" xfId="883"/>
    <cellStyle name="20% - 强调文字颜色 4" xfId="884"/>
    <cellStyle name="20% - 强调文字颜色 5" xfId="885"/>
    <cellStyle name="20% - 强调文字颜色 6" xfId="886"/>
    <cellStyle name="20% - 輔色1" xfId="887"/>
    <cellStyle name="20% - 輔色2" xfId="888"/>
    <cellStyle name="20% - 輔色3" xfId="889"/>
    <cellStyle name="20% - 輔色4" xfId="890"/>
    <cellStyle name="20% - 輔色5" xfId="891"/>
    <cellStyle name="20% - 輔色6" xfId="892"/>
    <cellStyle name="3232" xfId="893"/>
    <cellStyle name="³f¹ô[0]_pldt" xfId="894"/>
    <cellStyle name="³f¹ô_pldt" xfId="895"/>
    <cellStyle name="40% - Accent1 10" xfId="896"/>
    <cellStyle name="40% - Accent1 10 2" xfId="897"/>
    <cellStyle name="40% - Accent1 10 3" xfId="898"/>
    <cellStyle name="40% - Accent1 11" xfId="899"/>
    <cellStyle name="40% - Accent1 11 2" xfId="900"/>
    <cellStyle name="40% - Accent1 11 3" xfId="901"/>
    <cellStyle name="40% - Accent1 12" xfId="902"/>
    <cellStyle name="40% - Accent1 12 2" xfId="903"/>
    <cellStyle name="40% - Accent1 12 3" xfId="904"/>
    <cellStyle name="40% - Accent1 13" xfId="905"/>
    <cellStyle name="40% - Accent1 13 2" xfId="906"/>
    <cellStyle name="40% - Accent1 13 3" xfId="907"/>
    <cellStyle name="40% - Accent1 14" xfId="908"/>
    <cellStyle name="40% - Accent1 14 2" xfId="909"/>
    <cellStyle name="40% - Accent1 14 3" xfId="910"/>
    <cellStyle name="40% - Accent1 15" xfId="911"/>
    <cellStyle name="40% - Accent1 15 2" xfId="912"/>
    <cellStyle name="40% - Accent1 15 3" xfId="913"/>
    <cellStyle name="40% - Accent1 16" xfId="914"/>
    <cellStyle name="40% - Accent1 17" xfId="915"/>
    <cellStyle name="40% - Accent1 18" xfId="916"/>
    <cellStyle name="40% - Accent1 19" xfId="917"/>
    <cellStyle name="40% - Accent1 2" xfId="918"/>
    <cellStyle name="40% - Accent1 2 10" xfId="919"/>
    <cellStyle name="40% - Accent1 2 11" xfId="920"/>
    <cellStyle name="40% - Accent1 2 12" xfId="921"/>
    <cellStyle name="40% - Accent1 2 13" xfId="922"/>
    <cellStyle name="40% - Accent1 2 14" xfId="923"/>
    <cellStyle name="40% - Accent1 2 15" xfId="924"/>
    <cellStyle name="40% - Accent1 2 2" xfId="925"/>
    <cellStyle name="40% - Accent1 2 3" xfId="926"/>
    <cellStyle name="40% - Accent1 2 4" xfId="927"/>
    <cellStyle name="40% - Accent1 2 5" xfId="928"/>
    <cellStyle name="40% - Accent1 2 6" xfId="929"/>
    <cellStyle name="40% - Accent1 2 7" xfId="930"/>
    <cellStyle name="40% - Accent1 2 8" xfId="931"/>
    <cellStyle name="40% - Accent1 2 9" xfId="932"/>
    <cellStyle name="40% - Accent1 2_Display" xfId="933"/>
    <cellStyle name="40% - Accent1 20" xfId="4323"/>
    <cellStyle name="40% - Accent1 3" xfId="934"/>
    <cellStyle name="40% - Accent1 3 2" xfId="935"/>
    <cellStyle name="40% - Accent1 3 3" xfId="936"/>
    <cellStyle name="40% - Accent1 3 4" xfId="937"/>
    <cellStyle name="40% - Accent1 3 5" xfId="938"/>
    <cellStyle name="40% - Accent1 3 5 2" xfId="939"/>
    <cellStyle name="40% - Accent1 3 6" xfId="940"/>
    <cellStyle name="40% - Accent1 3 7" xfId="941"/>
    <cellStyle name="40% - Accent1 3 8" xfId="942"/>
    <cellStyle name="40% - Accent1 3 9" xfId="943"/>
    <cellStyle name="40% - Accent1 3_Display" xfId="944"/>
    <cellStyle name="40% - Accent1 4" xfId="945"/>
    <cellStyle name="40% - Accent1 4 2" xfId="946"/>
    <cellStyle name="40% - Accent1 4_Display" xfId="947"/>
    <cellStyle name="40% - Accent1 5" xfId="948"/>
    <cellStyle name="40% - Accent1 5 2" xfId="949"/>
    <cellStyle name="40% - Accent1 5_Display" xfId="950"/>
    <cellStyle name="40% - Accent1 6" xfId="951"/>
    <cellStyle name="40% - Accent1 6 2" xfId="952"/>
    <cellStyle name="40% - Accent1 6_Display" xfId="953"/>
    <cellStyle name="40% - Accent1 7" xfId="954"/>
    <cellStyle name="40% - Accent1 8" xfId="955"/>
    <cellStyle name="40% - Accent1 9" xfId="956"/>
    <cellStyle name="40% - Accent1 9 2" xfId="957"/>
    <cellStyle name="40% - Accent1 9 2 2" xfId="958"/>
    <cellStyle name="40% - Accent1 9 3" xfId="959"/>
    <cellStyle name="40% - Accent1 9 4" xfId="960"/>
    <cellStyle name="40% - Accent1 9 5" xfId="961"/>
    <cellStyle name="40% - Accent2 10" xfId="962"/>
    <cellStyle name="40% - Accent2 10 2" xfId="963"/>
    <cellStyle name="40% - Accent2 10 3" xfId="964"/>
    <cellStyle name="40% - Accent2 11" xfId="965"/>
    <cellStyle name="40% - Accent2 11 2" xfId="966"/>
    <cellStyle name="40% - Accent2 11 3" xfId="967"/>
    <cellStyle name="40% - Accent2 12" xfId="968"/>
    <cellStyle name="40% - Accent2 12 2" xfId="969"/>
    <cellStyle name="40% - Accent2 12 3" xfId="970"/>
    <cellStyle name="40% - Accent2 13" xfId="971"/>
    <cellStyle name="40% - Accent2 13 2" xfId="972"/>
    <cellStyle name="40% - Accent2 13 3" xfId="973"/>
    <cellStyle name="40% - Accent2 14" xfId="974"/>
    <cellStyle name="40% - Accent2 14 2" xfId="975"/>
    <cellStyle name="40% - Accent2 14 3" xfId="976"/>
    <cellStyle name="40% - Accent2 15" xfId="977"/>
    <cellStyle name="40% - Accent2 15 2" xfId="978"/>
    <cellStyle name="40% - Accent2 15 3" xfId="979"/>
    <cellStyle name="40% - Accent2 16" xfId="980"/>
    <cellStyle name="40% - Accent2 17" xfId="981"/>
    <cellStyle name="40% - Accent2 18" xfId="982"/>
    <cellStyle name="40% - Accent2 19" xfId="983"/>
    <cellStyle name="40% - Accent2 2" xfId="984"/>
    <cellStyle name="40% - Accent2 2 10" xfId="985"/>
    <cellStyle name="40% - Accent2 2 11" xfId="986"/>
    <cellStyle name="40% - Accent2 2 12" xfId="987"/>
    <cellStyle name="40% - Accent2 2 13" xfId="988"/>
    <cellStyle name="40% - Accent2 2 14" xfId="989"/>
    <cellStyle name="40% - Accent2 2 15" xfId="990"/>
    <cellStyle name="40% - Accent2 2 2" xfId="991"/>
    <cellStyle name="40% - Accent2 2 3" xfId="992"/>
    <cellStyle name="40% - Accent2 2 4" xfId="993"/>
    <cellStyle name="40% - Accent2 2 5" xfId="994"/>
    <cellStyle name="40% - Accent2 2 6" xfId="995"/>
    <cellStyle name="40% - Accent2 2 7" xfId="996"/>
    <cellStyle name="40% - Accent2 2 8" xfId="997"/>
    <cellStyle name="40% - Accent2 2 9" xfId="998"/>
    <cellStyle name="40% - Accent2 2_Display" xfId="999"/>
    <cellStyle name="40% - Accent2 20" xfId="4324"/>
    <cellStyle name="40% - Accent2 3" xfId="1000"/>
    <cellStyle name="40% - Accent2 3 2" xfId="1001"/>
    <cellStyle name="40% - Accent2 3 3" xfId="1002"/>
    <cellStyle name="40% - Accent2 3 4" xfId="1003"/>
    <cellStyle name="40% - Accent2 3 5" xfId="1004"/>
    <cellStyle name="40% - Accent2 3 5 2" xfId="1005"/>
    <cellStyle name="40% - Accent2 3 6" xfId="1006"/>
    <cellStyle name="40% - Accent2 3 7" xfId="1007"/>
    <cellStyle name="40% - Accent2 3 8" xfId="1008"/>
    <cellStyle name="40% - Accent2 3 9" xfId="1009"/>
    <cellStyle name="40% - Accent2 3_Display" xfId="1010"/>
    <cellStyle name="40% - Accent2 4" xfId="1011"/>
    <cellStyle name="40% - Accent2 4 2" xfId="1012"/>
    <cellStyle name="40% - Accent2 4_Display" xfId="1013"/>
    <cellStyle name="40% - Accent2 5" xfId="1014"/>
    <cellStyle name="40% - Accent2 5 2" xfId="1015"/>
    <cellStyle name="40% - Accent2 5_Display" xfId="1016"/>
    <cellStyle name="40% - Accent2 6" xfId="1017"/>
    <cellStyle name="40% - Accent2 6 2" xfId="1018"/>
    <cellStyle name="40% - Accent2 6_Display" xfId="1019"/>
    <cellStyle name="40% - Accent2 7" xfId="1020"/>
    <cellStyle name="40% - Accent2 8" xfId="1021"/>
    <cellStyle name="40% - Accent2 9" xfId="1022"/>
    <cellStyle name="40% - Accent2 9 2" xfId="1023"/>
    <cellStyle name="40% - Accent2 9 2 2" xfId="1024"/>
    <cellStyle name="40% - Accent2 9 3" xfId="1025"/>
    <cellStyle name="40% - Accent2 9 4" xfId="1026"/>
    <cellStyle name="40% - Accent2 9 5" xfId="1027"/>
    <cellStyle name="40% - Accent3 10" xfId="1028"/>
    <cellStyle name="40% - Accent3 10 2" xfId="1029"/>
    <cellStyle name="40% - Accent3 10 3" xfId="1030"/>
    <cellStyle name="40% - Accent3 11" xfId="1031"/>
    <cellStyle name="40% - Accent3 11 2" xfId="1032"/>
    <cellStyle name="40% - Accent3 11 3" xfId="1033"/>
    <cellStyle name="40% - Accent3 12" xfId="1034"/>
    <cellStyle name="40% - Accent3 12 2" xfId="1035"/>
    <cellStyle name="40% - Accent3 12 3" xfId="1036"/>
    <cellStyle name="40% - Accent3 13" xfId="1037"/>
    <cellStyle name="40% - Accent3 13 2" xfId="1038"/>
    <cellStyle name="40% - Accent3 13 3" xfId="1039"/>
    <cellStyle name="40% - Accent3 14" xfId="1040"/>
    <cellStyle name="40% - Accent3 14 2" xfId="1041"/>
    <cellStyle name="40% - Accent3 14 3" xfId="1042"/>
    <cellStyle name="40% - Accent3 15" xfId="1043"/>
    <cellStyle name="40% - Accent3 15 2" xfId="1044"/>
    <cellStyle name="40% - Accent3 15 3" xfId="1045"/>
    <cellStyle name="40% - Accent3 16" xfId="1046"/>
    <cellStyle name="40% - Accent3 17" xfId="1047"/>
    <cellStyle name="40% - Accent3 18" xfId="1048"/>
    <cellStyle name="40% - Accent3 19" xfId="1049"/>
    <cellStyle name="40% - Accent3 2" xfId="1050"/>
    <cellStyle name="40% - Accent3 2 10" xfId="1051"/>
    <cellStyle name="40% - Accent3 2 11" xfId="1052"/>
    <cellStyle name="40% - Accent3 2 12" xfId="1053"/>
    <cellStyle name="40% - Accent3 2 13" xfId="1054"/>
    <cellStyle name="40% - Accent3 2 14" xfId="1055"/>
    <cellStyle name="40% - Accent3 2 15" xfId="1056"/>
    <cellStyle name="40% - Accent3 2 2" xfId="1057"/>
    <cellStyle name="40% - Accent3 2 3" xfId="1058"/>
    <cellStyle name="40% - Accent3 2 4" xfId="1059"/>
    <cellStyle name="40% - Accent3 2 5" xfId="1060"/>
    <cellStyle name="40% - Accent3 2 6" xfId="1061"/>
    <cellStyle name="40% - Accent3 2 7" xfId="1062"/>
    <cellStyle name="40% - Accent3 2 8" xfId="1063"/>
    <cellStyle name="40% - Accent3 2 9" xfId="1064"/>
    <cellStyle name="40% - Accent3 2_Display" xfId="1065"/>
    <cellStyle name="40% - Accent3 20" xfId="4325"/>
    <cellStyle name="40% - Accent3 3" xfId="1066"/>
    <cellStyle name="40% - Accent3 3 2" xfId="1067"/>
    <cellStyle name="40% - Accent3 3 3" xfId="1068"/>
    <cellStyle name="40% - Accent3 3 4" xfId="1069"/>
    <cellStyle name="40% - Accent3 3 5" xfId="1070"/>
    <cellStyle name="40% - Accent3 3 5 2" xfId="1071"/>
    <cellStyle name="40% - Accent3 3 6" xfId="1072"/>
    <cellStyle name="40% - Accent3 3 7" xfId="1073"/>
    <cellStyle name="40% - Accent3 3 8" xfId="1074"/>
    <cellStyle name="40% - Accent3 3 9" xfId="1075"/>
    <cellStyle name="40% - Accent3 3_Display" xfId="1076"/>
    <cellStyle name="40% - Accent3 4" xfId="1077"/>
    <cellStyle name="40% - Accent3 4 2" xfId="1078"/>
    <cellStyle name="40% - Accent3 4_Display" xfId="1079"/>
    <cellStyle name="40% - Accent3 5" xfId="1080"/>
    <cellStyle name="40% - Accent3 5 2" xfId="1081"/>
    <cellStyle name="40% - Accent3 5_Display" xfId="1082"/>
    <cellStyle name="40% - Accent3 6" xfId="1083"/>
    <cellStyle name="40% - Accent3 6 2" xfId="1084"/>
    <cellStyle name="40% - Accent3 6_Display" xfId="1085"/>
    <cellStyle name="40% - Accent3 7" xfId="1086"/>
    <cellStyle name="40% - Accent3 8" xfId="1087"/>
    <cellStyle name="40% - Accent3 9" xfId="1088"/>
    <cellStyle name="40% - Accent3 9 2" xfId="1089"/>
    <cellStyle name="40% - Accent3 9 2 2" xfId="1090"/>
    <cellStyle name="40% - Accent3 9 3" xfId="1091"/>
    <cellStyle name="40% - Accent3 9 4" xfId="1092"/>
    <cellStyle name="40% - Accent3 9 5" xfId="1093"/>
    <cellStyle name="40% - Accent4 10" xfId="1094"/>
    <cellStyle name="40% - Accent4 10 2" xfId="1095"/>
    <cellStyle name="40% - Accent4 10 3" xfId="1096"/>
    <cellStyle name="40% - Accent4 11" xfId="1097"/>
    <cellStyle name="40% - Accent4 11 2" xfId="1098"/>
    <cellStyle name="40% - Accent4 11 3" xfId="1099"/>
    <cellStyle name="40% - Accent4 12" xfId="1100"/>
    <cellStyle name="40% - Accent4 12 2" xfId="1101"/>
    <cellStyle name="40% - Accent4 12 3" xfId="1102"/>
    <cellStyle name="40% - Accent4 13" xfId="1103"/>
    <cellStyle name="40% - Accent4 13 2" xfId="1104"/>
    <cellStyle name="40% - Accent4 13 3" xfId="1105"/>
    <cellStyle name="40% - Accent4 14" xfId="1106"/>
    <cellStyle name="40% - Accent4 14 2" xfId="1107"/>
    <cellStyle name="40% - Accent4 14 3" xfId="1108"/>
    <cellStyle name="40% - Accent4 15" xfId="1109"/>
    <cellStyle name="40% - Accent4 15 2" xfId="1110"/>
    <cellStyle name="40% - Accent4 15 3" xfId="1111"/>
    <cellStyle name="40% - Accent4 16" xfId="1112"/>
    <cellStyle name="40% - Accent4 17" xfId="1113"/>
    <cellStyle name="40% - Accent4 18" xfId="1114"/>
    <cellStyle name="40% - Accent4 19" xfId="1115"/>
    <cellStyle name="40% - Accent4 2" xfId="1116"/>
    <cellStyle name="40% - Accent4 2 10" xfId="1117"/>
    <cellStyle name="40% - Accent4 2 11" xfId="1118"/>
    <cellStyle name="40% - Accent4 2 12" xfId="1119"/>
    <cellStyle name="40% - Accent4 2 13" xfId="1120"/>
    <cellStyle name="40% - Accent4 2 14" xfId="1121"/>
    <cellStyle name="40% - Accent4 2 15" xfId="1122"/>
    <cellStyle name="40% - Accent4 2 2" xfId="1123"/>
    <cellStyle name="40% - Accent4 2 3" xfId="1124"/>
    <cellStyle name="40% - Accent4 2 4" xfId="1125"/>
    <cellStyle name="40% - Accent4 2 5" xfId="1126"/>
    <cellStyle name="40% - Accent4 2 6" xfId="1127"/>
    <cellStyle name="40% - Accent4 2 7" xfId="1128"/>
    <cellStyle name="40% - Accent4 2 8" xfId="1129"/>
    <cellStyle name="40% - Accent4 2 9" xfId="1130"/>
    <cellStyle name="40% - Accent4 2_Display" xfId="1131"/>
    <cellStyle name="40% - Accent4 20" xfId="4326"/>
    <cellStyle name="40% - Accent4 3" xfId="1132"/>
    <cellStyle name="40% - Accent4 3 2" xfId="1133"/>
    <cellStyle name="40% - Accent4 3 3" xfId="1134"/>
    <cellStyle name="40% - Accent4 3 4" xfId="1135"/>
    <cellStyle name="40% - Accent4 3 5" xfId="1136"/>
    <cellStyle name="40% - Accent4 3 5 2" xfId="1137"/>
    <cellStyle name="40% - Accent4 3 6" xfId="1138"/>
    <cellStyle name="40% - Accent4 3 7" xfId="1139"/>
    <cellStyle name="40% - Accent4 3 8" xfId="1140"/>
    <cellStyle name="40% - Accent4 3 9" xfId="1141"/>
    <cellStyle name="40% - Accent4 3_Display" xfId="1142"/>
    <cellStyle name="40% - Accent4 4" xfId="1143"/>
    <cellStyle name="40% - Accent4 4 2" xfId="1144"/>
    <cellStyle name="40% - Accent4 4_Display" xfId="1145"/>
    <cellStyle name="40% - Accent4 5" xfId="1146"/>
    <cellStyle name="40% - Accent4 5 2" xfId="1147"/>
    <cellStyle name="40% - Accent4 5_Display" xfId="1148"/>
    <cellStyle name="40% - Accent4 6" xfId="1149"/>
    <cellStyle name="40% - Accent4 6 2" xfId="1150"/>
    <cellStyle name="40% - Accent4 6_Display" xfId="1151"/>
    <cellStyle name="40% - Accent4 7" xfId="1152"/>
    <cellStyle name="40% - Accent4 8" xfId="1153"/>
    <cellStyle name="40% - Accent4 9" xfId="1154"/>
    <cellStyle name="40% - Accent4 9 2" xfId="1155"/>
    <cellStyle name="40% - Accent4 9 2 2" xfId="1156"/>
    <cellStyle name="40% - Accent4 9 3" xfId="1157"/>
    <cellStyle name="40% - Accent4 9 4" xfId="1158"/>
    <cellStyle name="40% - Accent4 9 5" xfId="1159"/>
    <cellStyle name="40% - Accent5 10" xfId="1160"/>
    <cellStyle name="40% - Accent5 10 2" xfId="1161"/>
    <cellStyle name="40% - Accent5 10 3" xfId="1162"/>
    <cellStyle name="40% - Accent5 11" xfId="1163"/>
    <cellStyle name="40% - Accent5 11 2" xfId="1164"/>
    <cellStyle name="40% - Accent5 11 3" xfId="1165"/>
    <cellStyle name="40% - Accent5 12" xfId="1166"/>
    <cellStyle name="40% - Accent5 12 2" xfId="1167"/>
    <cellStyle name="40% - Accent5 12 3" xfId="1168"/>
    <cellStyle name="40% - Accent5 13" xfId="1169"/>
    <cellStyle name="40% - Accent5 13 2" xfId="1170"/>
    <cellStyle name="40% - Accent5 13 3" xfId="1171"/>
    <cellStyle name="40% - Accent5 14" xfId="1172"/>
    <cellStyle name="40% - Accent5 14 2" xfId="1173"/>
    <cellStyle name="40% - Accent5 14 3" xfId="1174"/>
    <cellStyle name="40% - Accent5 15" xfId="1175"/>
    <cellStyle name="40% - Accent5 15 2" xfId="1176"/>
    <cellStyle name="40% - Accent5 15 3" xfId="1177"/>
    <cellStyle name="40% - Accent5 16" xfId="1178"/>
    <cellStyle name="40% - Accent5 17" xfId="1179"/>
    <cellStyle name="40% - Accent5 18" xfId="1180"/>
    <cellStyle name="40% - Accent5 19" xfId="1181"/>
    <cellStyle name="40% - Accent5 2" xfId="1182"/>
    <cellStyle name="40% - Accent5 2 10" xfId="1183"/>
    <cellStyle name="40% - Accent5 2 11" xfId="1184"/>
    <cellStyle name="40% - Accent5 2 12" xfId="1185"/>
    <cellStyle name="40% - Accent5 2 13" xfId="1186"/>
    <cellStyle name="40% - Accent5 2 14" xfId="1187"/>
    <cellStyle name="40% - Accent5 2 15" xfId="1188"/>
    <cellStyle name="40% - Accent5 2 2" xfId="1189"/>
    <cellStyle name="40% - Accent5 2 3" xfId="1190"/>
    <cellStyle name="40% - Accent5 2 4" xfId="1191"/>
    <cellStyle name="40% - Accent5 2 5" xfId="1192"/>
    <cellStyle name="40% - Accent5 2 6" xfId="1193"/>
    <cellStyle name="40% - Accent5 2 7" xfId="1194"/>
    <cellStyle name="40% - Accent5 2 8" xfId="1195"/>
    <cellStyle name="40% - Accent5 2 9" xfId="1196"/>
    <cellStyle name="40% - Accent5 2_Display" xfId="1197"/>
    <cellStyle name="40% - Accent5 20" xfId="4327"/>
    <cellStyle name="40% - Accent5 3" xfId="1198"/>
    <cellStyle name="40% - Accent5 3 2" xfId="1199"/>
    <cellStyle name="40% - Accent5 3 3" xfId="1200"/>
    <cellStyle name="40% - Accent5 3 4" xfId="1201"/>
    <cellStyle name="40% - Accent5 3 5" xfId="1202"/>
    <cellStyle name="40% - Accent5 3 5 2" xfId="1203"/>
    <cellStyle name="40% - Accent5 3 6" xfId="1204"/>
    <cellStyle name="40% - Accent5 3 7" xfId="1205"/>
    <cellStyle name="40% - Accent5 3 8" xfId="1206"/>
    <cellStyle name="40% - Accent5 3 9" xfId="1207"/>
    <cellStyle name="40% - Accent5 3_Display" xfId="1208"/>
    <cellStyle name="40% - Accent5 4" xfId="1209"/>
    <cellStyle name="40% - Accent5 4 2" xfId="1210"/>
    <cellStyle name="40% - Accent5 4_Display" xfId="1211"/>
    <cellStyle name="40% - Accent5 5" xfId="1212"/>
    <cellStyle name="40% - Accent5 5 2" xfId="1213"/>
    <cellStyle name="40% - Accent5 5_Display" xfId="1214"/>
    <cellStyle name="40% - Accent5 6" xfId="1215"/>
    <cellStyle name="40% - Accent5 6 2" xfId="1216"/>
    <cellStyle name="40% - Accent5 6_Display" xfId="1217"/>
    <cellStyle name="40% - Accent5 7" xfId="1218"/>
    <cellStyle name="40% - Accent5 8" xfId="1219"/>
    <cellStyle name="40% - Accent5 9" xfId="1220"/>
    <cellStyle name="40% - Accent5 9 2" xfId="1221"/>
    <cellStyle name="40% - Accent5 9 2 2" xfId="1222"/>
    <cellStyle name="40% - Accent5 9 3" xfId="1223"/>
    <cellStyle name="40% - Accent5 9 4" xfId="1224"/>
    <cellStyle name="40% - Accent5 9 5" xfId="1225"/>
    <cellStyle name="40% - Accent6 10" xfId="1226"/>
    <cellStyle name="40% - Accent6 10 2" xfId="1227"/>
    <cellStyle name="40% - Accent6 10 3" xfId="1228"/>
    <cellStyle name="40% - Accent6 11" xfId="1229"/>
    <cellStyle name="40% - Accent6 11 2" xfId="1230"/>
    <cellStyle name="40% - Accent6 11 3" xfId="1231"/>
    <cellStyle name="40% - Accent6 12" xfId="1232"/>
    <cellStyle name="40% - Accent6 12 2" xfId="1233"/>
    <cellStyle name="40% - Accent6 12 3" xfId="1234"/>
    <cellStyle name="40% - Accent6 13" xfId="1235"/>
    <cellStyle name="40% - Accent6 13 2" xfId="1236"/>
    <cellStyle name="40% - Accent6 13 3" xfId="1237"/>
    <cellStyle name="40% - Accent6 14" xfId="1238"/>
    <cellStyle name="40% - Accent6 14 2" xfId="1239"/>
    <cellStyle name="40% - Accent6 14 3" xfId="1240"/>
    <cellStyle name="40% - Accent6 15" xfId="1241"/>
    <cellStyle name="40% - Accent6 15 2" xfId="1242"/>
    <cellStyle name="40% - Accent6 15 3" xfId="1243"/>
    <cellStyle name="40% - Accent6 16" xfId="1244"/>
    <cellStyle name="40% - Accent6 17" xfId="1245"/>
    <cellStyle name="40% - Accent6 18" xfId="1246"/>
    <cellStyle name="40% - Accent6 19" xfId="1247"/>
    <cellStyle name="40% - Accent6 2" xfId="1248"/>
    <cellStyle name="40% - Accent6 2 10" xfId="1249"/>
    <cellStyle name="40% - Accent6 2 11" xfId="1250"/>
    <cellStyle name="40% - Accent6 2 12" xfId="1251"/>
    <cellStyle name="40% - Accent6 2 13" xfId="1252"/>
    <cellStyle name="40% - Accent6 2 14" xfId="1253"/>
    <cellStyle name="40% - Accent6 2 15" xfId="1254"/>
    <cellStyle name="40% - Accent6 2 2" xfId="1255"/>
    <cellStyle name="40% - Accent6 2 3" xfId="1256"/>
    <cellStyle name="40% - Accent6 2 4" xfId="1257"/>
    <cellStyle name="40% - Accent6 2 5" xfId="1258"/>
    <cellStyle name="40% - Accent6 2 6" xfId="1259"/>
    <cellStyle name="40% - Accent6 2 7" xfId="1260"/>
    <cellStyle name="40% - Accent6 2 8" xfId="1261"/>
    <cellStyle name="40% - Accent6 2 9" xfId="1262"/>
    <cellStyle name="40% - Accent6 2_Display" xfId="1263"/>
    <cellStyle name="40% - Accent6 20" xfId="4328"/>
    <cellStyle name="40% - Accent6 3" xfId="1264"/>
    <cellStyle name="40% - Accent6 3 2" xfId="1265"/>
    <cellStyle name="40% - Accent6 3 3" xfId="1266"/>
    <cellStyle name="40% - Accent6 3 4" xfId="1267"/>
    <cellStyle name="40% - Accent6 3 5" xfId="1268"/>
    <cellStyle name="40% - Accent6 3 5 2" xfId="1269"/>
    <cellStyle name="40% - Accent6 3 6" xfId="1270"/>
    <cellStyle name="40% - Accent6 3 7" xfId="1271"/>
    <cellStyle name="40% - Accent6 3 8" xfId="1272"/>
    <cellStyle name="40% - Accent6 3 9" xfId="1273"/>
    <cellStyle name="40% - Accent6 3_Display" xfId="1274"/>
    <cellStyle name="40% - Accent6 4" xfId="1275"/>
    <cellStyle name="40% - Accent6 4 2" xfId="1276"/>
    <cellStyle name="40% - Accent6 4_Display" xfId="1277"/>
    <cellStyle name="40% - Accent6 5" xfId="1278"/>
    <cellStyle name="40% - Accent6 5 2" xfId="1279"/>
    <cellStyle name="40% - Accent6 5_Display" xfId="1280"/>
    <cellStyle name="40% - Accent6 6" xfId="1281"/>
    <cellStyle name="40% - Accent6 6 2" xfId="1282"/>
    <cellStyle name="40% - Accent6 6_Display" xfId="1283"/>
    <cellStyle name="40% - Accent6 7" xfId="1284"/>
    <cellStyle name="40% - Accent6 8" xfId="1285"/>
    <cellStyle name="40% - Accent6 9" xfId="1286"/>
    <cellStyle name="40% - Accent6 9 2" xfId="1287"/>
    <cellStyle name="40% - Accent6 9 2 2" xfId="1288"/>
    <cellStyle name="40% - Accent6 9 3" xfId="1289"/>
    <cellStyle name="40% - Accent6 9 4" xfId="1290"/>
    <cellStyle name="40% - Accent6 9 5" xfId="1291"/>
    <cellStyle name="40% - 强调文字颜色 1" xfId="1292"/>
    <cellStyle name="40% - 强调文字颜色 2" xfId="1293"/>
    <cellStyle name="40% - 强调文字颜色 3" xfId="1294"/>
    <cellStyle name="40% - 强调文字颜色 4" xfId="1295"/>
    <cellStyle name="40% - 强调文字颜色 5" xfId="1296"/>
    <cellStyle name="40% - 强调文字颜色 6" xfId="1297"/>
    <cellStyle name="40% - 輔色1" xfId="1298"/>
    <cellStyle name="40% - 輔色2" xfId="1299"/>
    <cellStyle name="40% - 輔色3" xfId="1300"/>
    <cellStyle name="40% - 輔色4" xfId="1301"/>
    <cellStyle name="40% - 輔色5" xfId="1302"/>
    <cellStyle name="40% - 輔色6" xfId="1303"/>
    <cellStyle name="60% - Accent1 10" xfId="1304"/>
    <cellStyle name="60% - Accent1 10 2" xfId="1305"/>
    <cellStyle name="60% - Accent1 10 3" xfId="1306"/>
    <cellStyle name="60% - Accent1 11" xfId="1307"/>
    <cellStyle name="60% - Accent1 11 2" xfId="1308"/>
    <cellStyle name="60% - Accent1 11 3" xfId="1309"/>
    <cellStyle name="60% - Accent1 12" xfId="1310"/>
    <cellStyle name="60% - Accent1 12 2" xfId="1311"/>
    <cellStyle name="60% - Accent1 12 3" xfId="1312"/>
    <cellStyle name="60% - Accent1 13" xfId="1313"/>
    <cellStyle name="60% - Accent1 13 2" xfId="1314"/>
    <cellStyle name="60% - Accent1 13 3" xfId="1315"/>
    <cellStyle name="60% - Accent1 14" xfId="1316"/>
    <cellStyle name="60% - Accent1 14 2" xfId="1317"/>
    <cellStyle name="60% - Accent1 14 3" xfId="1318"/>
    <cellStyle name="60% - Accent1 15" xfId="1319"/>
    <cellStyle name="60% - Accent1 15 2" xfId="1320"/>
    <cellStyle name="60% - Accent1 15 3" xfId="1321"/>
    <cellStyle name="60% - Accent1 16" xfId="1322"/>
    <cellStyle name="60% - Accent1 17" xfId="1323"/>
    <cellStyle name="60% - Accent1 18" xfId="1324"/>
    <cellStyle name="60% - Accent1 19" xfId="1325"/>
    <cellStyle name="60% - Accent1 2" xfId="1326"/>
    <cellStyle name="60% - Accent1 2 10" xfId="1327"/>
    <cellStyle name="60% - Accent1 2 11" xfId="1328"/>
    <cellStyle name="60% - Accent1 2 12" xfId="1329"/>
    <cellStyle name="60% - Accent1 2 13" xfId="1330"/>
    <cellStyle name="60% - Accent1 2 14" xfId="1331"/>
    <cellStyle name="60% - Accent1 2 15" xfId="1332"/>
    <cellStyle name="60% - Accent1 2 2" xfId="1333"/>
    <cellStyle name="60% - Accent1 2 3" xfId="1334"/>
    <cellStyle name="60% - Accent1 2 4" xfId="1335"/>
    <cellStyle name="60% - Accent1 2 5" xfId="1336"/>
    <cellStyle name="60% - Accent1 2 6" xfId="1337"/>
    <cellStyle name="60% - Accent1 2 7" xfId="1338"/>
    <cellStyle name="60% - Accent1 2 8" xfId="1339"/>
    <cellStyle name="60% - Accent1 2 9" xfId="1340"/>
    <cellStyle name="60% - Accent1 20" xfId="4329"/>
    <cellStyle name="60% - Accent1 3" xfId="1341"/>
    <cellStyle name="60% - Accent1 3 2" xfId="1342"/>
    <cellStyle name="60% - Accent1 3 3" xfId="1343"/>
    <cellStyle name="60% - Accent1 3 4" xfId="1344"/>
    <cellStyle name="60% - Accent1 3 5" xfId="1345"/>
    <cellStyle name="60% - Accent1 3 5 2" xfId="1346"/>
    <cellStyle name="60% - Accent1 3 6" xfId="1347"/>
    <cellStyle name="60% - Accent1 3 7" xfId="1348"/>
    <cellStyle name="60% - Accent1 3 8" xfId="1349"/>
    <cellStyle name="60% - Accent1 3 9" xfId="1350"/>
    <cellStyle name="60% - Accent1 4" xfId="1351"/>
    <cellStyle name="60% - Accent1 4 2" xfId="1352"/>
    <cellStyle name="60% - Accent1 5" xfId="1353"/>
    <cellStyle name="60% - Accent1 5 2" xfId="1354"/>
    <cellStyle name="60% - Accent1 6" xfId="1355"/>
    <cellStyle name="60% - Accent1 6 2" xfId="1356"/>
    <cellStyle name="60% - Accent1 7" xfId="1357"/>
    <cellStyle name="60% - Accent1 8" xfId="1358"/>
    <cellStyle name="60% - Accent1 9" xfId="1359"/>
    <cellStyle name="60% - Accent1 9 2" xfId="1360"/>
    <cellStyle name="60% - Accent1 9 2 2" xfId="1361"/>
    <cellStyle name="60% - Accent1 9 3" xfId="1362"/>
    <cellStyle name="60% - Accent1 9 4" xfId="1363"/>
    <cellStyle name="60% - Accent1 9 5" xfId="1364"/>
    <cellStyle name="60% - Accent2 10" xfId="1365"/>
    <cellStyle name="60% - Accent2 10 2" xfId="1366"/>
    <cellStyle name="60% - Accent2 10 3" xfId="1367"/>
    <cellStyle name="60% - Accent2 11" xfId="1368"/>
    <cellStyle name="60% - Accent2 11 2" xfId="1369"/>
    <cellStyle name="60% - Accent2 11 3" xfId="1370"/>
    <cellStyle name="60% - Accent2 12" xfId="1371"/>
    <cellStyle name="60% - Accent2 12 2" xfId="1372"/>
    <cellStyle name="60% - Accent2 12 3" xfId="1373"/>
    <cellStyle name="60% - Accent2 13" xfId="1374"/>
    <cellStyle name="60% - Accent2 13 2" xfId="1375"/>
    <cellStyle name="60% - Accent2 13 3" xfId="1376"/>
    <cellStyle name="60% - Accent2 14" xfId="1377"/>
    <cellStyle name="60% - Accent2 14 2" xfId="1378"/>
    <cellStyle name="60% - Accent2 14 3" xfId="1379"/>
    <cellStyle name="60% - Accent2 15" xfId="1380"/>
    <cellStyle name="60% - Accent2 15 2" xfId="1381"/>
    <cellStyle name="60% - Accent2 15 3" xfId="1382"/>
    <cellStyle name="60% - Accent2 16" xfId="1383"/>
    <cellStyle name="60% - Accent2 17" xfId="1384"/>
    <cellStyle name="60% - Accent2 18" xfId="1385"/>
    <cellStyle name="60% - Accent2 19" xfId="1386"/>
    <cellStyle name="60% - Accent2 2" xfId="1387"/>
    <cellStyle name="60% - Accent2 2 10" xfId="1388"/>
    <cellStyle name="60% - Accent2 2 11" xfId="1389"/>
    <cellStyle name="60% - Accent2 2 12" xfId="1390"/>
    <cellStyle name="60% - Accent2 2 13" xfId="1391"/>
    <cellStyle name="60% - Accent2 2 14" xfId="1392"/>
    <cellStyle name="60% - Accent2 2 15" xfId="1393"/>
    <cellStyle name="60% - Accent2 2 2" xfId="1394"/>
    <cellStyle name="60% - Accent2 2 3" xfId="1395"/>
    <cellStyle name="60% - Accent2 2 4" xfId="1396"/>
    <cellStyle name="60% - Accent2 2 5" xfId="1397"/>
    <cellStyle name="60% - Accent2 2 6" xfId="1398"/>
    <cellStyle name="60% - Accent2 2 7" xfId="1399"/>
    <cellStyle name="60% - Accent2 2 8" xfId="1400"/>
    <cellStyle name="60% - Accent2 2 9" xfId="1401"/>
    <cellStyle name="60% - Accent2 20" xfId="4330"/>
    <cellStyle name="60% - Accent2 3" xfId="1402"/>
    <cellStyle name="60% - Accent2 3 2" xfId="1403"/>
    <cellStyle name="60% - Accent2 3 3" xfId="1404"/>
    <cellStyle name="60% - Accent2 3 4" xfId="1405"/>
    <cellStyle name="60% - Accent2 3 5" xfId="1406"/>
    <cellStyle name="60% - Accent2 3 6" xfId="1407"/>
    <cellStyle name="60% - Accent2 3 7" xfId="1408"/>
    <cellStyle name="60% - Accent2 3 8" xfId="1409"/>
    <cellStyle name="60% - Accent2 4" xfId="1410"/>
    <cellStyle name="60% - Accent2 4 2" xfId="1411"/>
    <cellStyle name="60% - Accent2 5" xfId="1412"/>
    <cellStyle name="60% - Accent2 5 2" xfId="1413"/>
    <cellStyle name="60% - Accent2 6" xfId="1414"/>
    <cellStyle name="60% - Accent2 6 2" xfId="1415"/>
    <cellStyle name="60% - Accent2 7" xfId="1416"/>
    <cellStyle name="60% - Accent2 8" xfId="1417"/>
    <cellStyle name="60% - Accent2 9" xfId="1418"/>
    <cellStyle name="60% - Accent2 9 2" xfId="1419"/>
    <cellStyle name="60% - Accent2 9 3" xfId="1420"/>
    <cellStyle name="60% - Accent2 9 4" xfId="1421"/>
    <cellStyle name="60% - Accent3 10" xfId="1422"/>
    <cellStyle name="60% - Accent3 10 2" xfId="1423"/>
    <cellStyle name="60% - Accent3 10 3" xfId="1424"/>
    <cellStyle name="60% - Accent3 11" xfId="1425"/>
    <cellStyle name="60% - Accent3 11 2" xfId="1426"/>
    <cellStyle name="60% - Accent3 11 3" xfId="1427"/>
    <cellStyle name="60% - Accent3 12" xfId="1428"/>
    <cellStyle name="60% - Accent3 12 2" xfId="1429"/>
    <cellStyle name="60% - Accent3 12 3" xfId="1430"/>
    <cellStyle name="60% - Accent3 13" xfId="1431"/>
    <cellStyle name="60% - Accent3 13 2" xfId="1432"/>
    <cellStyle name="60% - Accent3 13 3" xfId="1433"/>
    <cellStyle name="60% - Accent3 14" xfId="1434"/>
    <cellStyle name="60% - Accent3 14 2" xfId="1435"/>
    <cellStyle name="60% - Accent3 14 3" xfId="1436"/>
    <cellStyle name="60% - Accent3 15" xfId="1437"/>
    <cellStyle name="60% - Accent3 15 2" xfId="1438"/>
    <cellStyle name="60% - Accent3 15 3" xfId="1439"/>
    <cellStyle name="60% - Accent3 16" xfId="1440"/>
    <cellStyle name="60% - Accent3 17" xfId="1441"/>
    <cellStyle name="60% - Accent3 18" xfId="1442"/>
    <cellStyle name="60% - Accent3 19" xfId="1443"/>
    <cellStyle name="60% - Accent3 2" xfId="1444"/>
    <cellStyle name="60% - Accent3 2 10" xfId="1445"/>
    <cellStyle name="60% - Accent3 2 11" xfId="1446"/>
    <cellStyle name="60% - Accent3 2 12" xfId="1447"/>
    <cellStyle name="60% - Accent3 2 13" xfId="1448"/>
    <cellStyle name="60% - Accent3 2 14" xfId="1449"/>
    <cellStyle name="60% - Accent3 2 15" xfId="1450"/>
    <cellStyle name="60% - Accent3 2 2" xfId="1451"/>
    <cellStyle name="60% - Accent3 2 3" xfId="1452"/>
    <cellStyle name="60% - Accent3 2 4" xfId="1453"/>
    <cellStyle name="60% - Accent3 2 5" xfId="1454"/>
    <cellStyle name="60% - Accent3 2 6" xfId="1455"/>
    <cellStyle name="60% - Accent3 2 7" xfId="1456"/>
    <cellStyle name="60% - Accent3 2 8" xfId="1457"/>
    <cellStyle name="60% - Accent3 2 9" xfId="1458"/>
    <cellStyle name="60% - Accent3 20" xfId="4331"/>
    <cellStyle name="60% - Accent3 3" xfId="1459"/>
    <cellStyle name="60% - Accent3 3 2" xfId="1460"/>
    <cellStyle name="60% - Accent3 3 3" xfId="1461"/>
    <cellStyle name="60% - Accent3 3 4" xfId="1462"/>
    <cellStyle name="60% - Accent3 3 5" xfId="1463"/>
    <cellStyle name="60% - Accent3 3 5 2" xfId="1464"/>
    <cellStyle name="60% - Accent3 3 6" xfId="1465"/>
    <cellStyle name="60% - Accent3 3 7" xfId="1466"/>
    <cellStyle name="60% - Accent3 3 8" xfId="1467"/>
    <cellStyle name="60% - Accent3 3 9" xfId="1468"/>
    <cellStyle name="60% - Accent3 4" xfId="1469"/>
    <cellStyle name="60% - Accent3 4 2" xfId="1470"/>
    <cellStyle name="60% - Accent3 5" xfId="1471"/>
    <cellStyle name="60% - Accent3 5 2" xfId="1472"/>
    <cellStyle name="60% - Accent3 6" xfId="1473"/>
    <cellStyle name="60% - Accent3 6 2" xfId="1474"/>
    <cellStyle name="60% - Accent3 7" xfId="1475"/>
    <cellStyle name="60% - Accent3 8" xfId="1476"/>
    <cellStyle name="60% - Accent3 9" xfId="1477"/>
    <cellStyle name="60% - Accent3 9 2" xfId="1478"/>
    <cellStyle name="60% - Accent3 9 2 2" xfId="1479"/>
    <cellStyle name="60% - Accent3 9 3" xfId="1480"/>
    <cellStyle name="60% - Accent3 9 4" xfId="1481"/>
    <cellStyle name="60% - Accent3 9 5" xfId="1482"/>
    <cellStyle name="60% - Accent4 10" xfId="1483"/>
    <cellStyle name="60% - Accent4 10 2" xfId="1484"/>
    <cellStyle name="60% - Accent4 10 3" xfId="1485"/>
    <cellStyle name="60% - Accent4 11" xfId="1486"/>
    <cellStyle name="60% - Accent4 11 2" xfId="1487"/>
    <cellStyle name="60% - Accent4 11 3" xfId="1488"/>
    <cellStyle name="60% - Accent4 12" xfId="1489"/>
    <cellStyle name="60% - Accent4 12 2" xfId="1490"/>
    <cellStyle name="60% - Accent4 12 3" xfId="1491"/>
    <cellStyle name="60% - Accent4 13" xfId="1492"/>
    <cellStyle name="60% - Accent4 13 2" xfId="1493"/>
    <cellStyle name="60% - Accent4 13 3" xfId="1494"/>
    <cellStyle name="60% - Accent4 14" xfId="1495"/>
    <cellStyle name="60% - Accent4 14 2" xfId="1496"/>
    <cellStyle name="60% - Accent4 14 3" xfId="1497"/>
    <cellStyle name="60% - Accent4 15" xfId="1498"/>
    <cellStyle name="60% - Accent4 15 2" xfId="1499"/>
    <cellStyle name="60% - Accent4 15 3" xfId="1500"/>
    <cellStyle name="60% - Accent4 16" xfId="1501"/>
    <cellStyle name="60% - Accent4 17" xfId="1502"/>
    <cellStyle name="60% - Accent4 18" xfId="1503"/>
    <cellStyle name="60% - Accent4 19" xfId="1504"/>
    <cellStyle name="60% - Accent4 2" xfId="1505"/>
    <cellStyle name="60% - Accent4 2 10" xfId="1506"/>
    <cellStyle name="60% - Accent4 2 11" xfId="1507"/>
    <cellStyle name="60% - Accent4 2 12" xfId="1508"/>
    <cellStyle name="60% - Accent4 2 13" xfId="1509"/>
    <cellStyle name="60% - Accent4 2 14" xfId="1510"/>
    <cellStyle name="60% - Accent4 2 15" xfId="1511"/>
    <cellStyle name="60% - Accent4 2 2" xfId="1512"/>
    <cellStyle name="60% - Accent4 2 3" xfId="1513"/>
    <cellStyle name="60% - Accent4 2 4" xfId="1514"/>
    <cellStyle name="60% - Accent4 2 5" xfId="1515"/>
    <cellStyle name="60% - Accent4 2 6" xfId="1516"/>
    <cellStyle name="60% - Accent4 2 7" xfId="1517"/>
    <cellStyle name="60% - Accent4 2 8" xfId="1518"/>
    <cellStyle name="60% - Accent4 2 9" xfId="1519"/>
    <cellStyle name="60% - Accent4 20" xfId="4332"/>
    <cellStyle name="60% - Accent4 3" xfId="1520"/>
    <cellStyle name="60% - Accent4 3 2" xfId="1521"/>
    <cellStyle name="60% - Accent4 3 3" xfId="1522"/>
    <cellStyle name="60% - Accent4 3 4" xfId="1523"/>
    <cellStyle name="60% - Accent4 3 5" xfId="1524"/>
    <cellStyle name="60% - Accent4 3 5 2" xfId="1525"/>
    <cellStyle name="60% - Accent4 3 6" xfId="1526"/>
    <cellStyle name="60% - Accent4 3 7" xfId="1527"/>
    <cellStyle name="60% - Accent4 3 8" xfId="1528"/>
    <cellStyle name="60% - Accent4 3 9" xfId="1529"/>
    <cellStyle name="60% - Accent4 4" xfId="1530"/>
    <cellStyle name="60% - Accent4 4 2" xfId="1531"/>
    <cellStyle name="60% - Accent4 5" xfId="1532"/>
    <cellStyle name="60% - Accent4 5 2" xfId="1533"/>
    <cellStyle name="60% - Accent4 6" xfId="1534"/>
    <cellStyle name="60% - Accent4 6 2" xfId="1535"/>
    <cellStyle name="60% - Accent4 7" xfId="1536"/>
    <cellStyle name="60% - Accent4 8" xfId="1537"/>
    <cellStyle name="60% - Accent4 9" xfId="1538"/>
    <cellStyle name="60% - Accent4 9 2" xfId="1539"/>
    <cellStyle name="60% - Accent4 9 2 2" xfId="1540"/>
    <cellStyle name="60% - Accent4 9 3" xfId="1541"/>
    <cellStyle name="60% - Accent4 9 4" xfId="1542"/>
    <cellStyle name="60% - Accent4 9 5" xfId="1543"/>
    <cellStyle name="60% - Accent5 10" xfId="1544"/>
    <cellStyle name="60% - Accent5 10 2" xfId="1545"/>
    <cellStyle name="60% - Accent5 10 3" xfId="1546"/>
    <cellStyle name="60% - Accent5 11" xfId="1547"/>
    <cellStyle name="60% - Accent5 11 2" xfId="1548"/>
    <cellStyle name="60% - Accent5 11 3" xfId="1549"/>
    <cellStyle name="60% - Accent5 12" xfId="1550"/>
    <cellStyle name="60% - Accent5 12 2" xfId="1551"/>
    <cellStyle name="60% - Accent5 12 3" xfId="1552"/>
    <cellStyle name="60% - Accent5 13" xfId="1553"/>
    <cellStyle name="60% - Accent5 13 2" xfId="1554"/>
    <cellStyle name="60% - Accent5 13 3" xfId="1555"/>
    <cellStyle name="60% - Accent5 14" xfId="1556"/>
    <cellStyle name="60% - Accent5 14 2" xfId="1557"/>
    <cellStyle name="60% - Accent5 14 3" xfId="1558"/>
    <cellStyle name="60% - Accent5 15" xfId="1559"/>
    <cellStyle name="60% - Accent5 15 2" xfId="1560"/>
    <cellStyle name="60% - Accent5 15 3" xfId="1561"/>
    <cellStyle name="60% - Accent5 16" xfId="1562"/>
    <cellStyle name="60% - Accent5 17" xfId="1563"/>
    <cellStyle name="60% - Accent5 18" xfId="1564"/>
    <cellStyle name="60% - Accent5 19" xfId="1565"/>
    <cellStyle name="60% - Accent5 2" xfId="1566"/>
    <cellStyle name="60% - Accent5 2 10" xfId="1567"/>
    <cellStyle name="60% - Accent5 2 11" xfId="1568"/>
    <cellStyle name="60% - Accent5 2 12" xfId="1569"/>
    <cellStyle name="60% - Accent5 2 13" xfId="1570"/>
    <cellStyle name="60% - Accent5 2 14" xfId="1571"/>
    <cellStyle name="60% - Accent5 2 15" xfId="1572"/>
    <cellStyle name="60% - Accent5 2 2" xfId="1573"/>
    <cellStyle name="60% - Accent5 2 3" xfId="1574"/>
    <cellStyle name="60% - Accent5 2 4" xfId="1575"/>
    <cellStyle name="60% - Accent5 2 5" xfId="1576"/>
    <cellStyle name="60% - Accent5 2 6" xfId="1577"/>
    <cellStyle name="60% - Accent5 2 7" xfId="1578"/>
    <cellStyle name="60% - Accent5 2 8" xfId="1579"/>
    <cellStyle name="60% - Accent5 2 9" xfId="1580"/>
    <cellStyle name="60% - Accent5 20" xfId="4333"/>
    <cellStyle name="60% - Accent5 3" xfId="1581"/>
    <cellStyle name="60% - Accent5 3 2" xfId="1582"/>
    <cellStyle name="60% - Accent5 3 3" xfId="1583"/>
    <cellStyle name="60% - Accent5 3 4" xfId="1584"/>
    <cellStyle name="60% - Accent5 3 5" xfId="1585"/>
    <cellStyle name="60% - Accent5 3 5 2" xfId="1586"/>
    <cellStyle name="60% - Accent5 3 6" xfId="1587"/>
    <cellStyle name="60% - Accent5 3 7" xfId="1588"/>
    <cellStyle name="60% - Accent5 3 8" xfId="1589"/>
    <cellStyle name="60% - Accent5 3 9" xfId="1590"/>
    <cellStyle name="60% - Accent5 4" xfId="1591"/>
    <cellStyle name="60% - Accent5 4 2" xfId="1592"/>
    <cellStyle name="60% - Accent5 5" xfId="1593"/>
    <cellStyle name="60% - Accent5 5 2" xfId="1594"/>
    <cellStyle name="60% - Accent5 6" xfId="1595"/>
    <cellStyle name="60% - Accent5 6 2" xfId="1596"/>
    <cellStyle name="60% - Accent5 7" xfId="1597"/>
    <cellStyle name="60% - Accent5 8" xfId="1598"/>
    <cellStyle name="60% - Accent5 9" xfId="1599"/>
    <cellStyle name="60% - Accent5 9 2" xfId="1600"/>
    <cellStyle name="60% - Accent5 9 2 2" xfId="1601"/>
    <cellStyle name="60% - Accent5 9 3" xfId="1602"/>
    <cellStyle name="60% - Accent5 9 4" xfId="1603"/>
    <cellStyle name="60% - Accent5 9 5" xfId="1604"/>
    <cellStyle name="60% - Accent6 10" xfId="1605"/>
    <cellStyle name="60% - Accent6 10 2" xfId="1606"/>
    <cellStyle name="60% - Accent6 10 3" xfId="1607"/>
    <cellStyle name="60% - Accent6 11" xfId="1608"/>
    <cellStyle name="60% - Accent6 11 2" xfId="1609"/>
    <cellStyle name="60% - Accent6 11 3" xfId="1610"/>
    <cellStyle name="60% - Accent6 12" xfId="1611"/>
    <cellStyle name="60% - Accent6 12 2" xfId="1612"/>
    <cellStyle name="60% - Accent6 12 3" xfId="1613"/>
    <cellStyle name="60% - Accent6 13" xfId="1614"/>
    <cellStyle name="60% - Accent6 13 2" xfId="1615"/>
    <cellStyle name="60% - Accent6 13 3" xfId="1616"/>
    <cellStyle name="60% - Accent6 14" xfId="1617"/>
    <cellStyle name="60% - Accent6 14 2" xfId="1618"/>
    <cellStyle name="60% - Accent6 14 3" xfId="1619"/>
    <cellStyle name="60% - Accent6 15" xfId="1620"/>
    <cellStyle name="60% - Accent6 15 2" xfId="1621"/>
    <cellStyle name="60% - Accent6 15 3" xfId="1622"/>
    <cellStyle name="60% - Accent6 16" xfId="1623"/>
    <cellStyle name="60% - Accent6 17" xfId="1624"/>
    <cellStyle name="60% - Accent6 18" xfId="1625"/>
    <cellStyle name="60% - Accent6 19" xfId="1626"/>
    <cellStyle name="60% - Accent6 2" xfId="1627"/>
    <cellStyle name="60% - Accent6 2 10" xfId="1628"/>
    <cellStyle name="60% - Accent6 2 11" xfId="1629"/>
    <cellStyle name="60% - Accent6 2 12" xfId="1630"/>
    <cellStyle name="60% - Accent6 2 13" xfId="1631"/>
    <cellStyle name="60% - Accent6 2 14" xfId="1632"/>
    <cellStyle name="60% - Accent6 2 15" xfId="1633"/>
    <cellStyle name="60% - Accent6 2 2" xfId="1634"/>
    <cellStyle name="60% - Accent6 2 3" xfId="1635"/>
    <cellStyle name="60% - Accent6 2 4" xfId="1636"/>
    <cellStyle name="60% - Accent6 2 5" xfId="1637"/>
    <cellStyle name="60% - Accent6 2 6" xfId="1638"/>
    <cellStyle name="60% - Accent6 2 7" xfId="1639"/>
    <cellStyle name="60% - Accent6 2 8" xfId="1640"/>
    <cellStyle name="60% - Accent6 2 9" xfId="1641"/>
    <cellStyle name="60% - Accent6 20" xfId="4334"/>
    <cellStyle name="60% - Accent6 3" xfId="1642"/>
    <cellStyle name="60% - Accent6 3 2" xfId="1643"/>
    <cellStyle name="60% - Accent6 3 3" xfId="1644"/>
    <cellStyle name="60% - Accent6 3 4" xfId="1645"/>
    <cellStyle name="60% - Accent6 3 5" xfId="1646"/>
    <cellStyle name="60% - Accent6 3 5 2" xfId="1647"/>
    <cellStyle name="60% - Accent6 3 6" xfId="1648"/>
    <cellStyle name="60% - Accent6 3 7" xfId="1649"/>
    <cellStyle name="60% - Accent6 3 8" xfId="1650"/>
    <cellStyle name="60% - Accent6 3 9" xfId="1651"/>
    <cellStyle name="60% - Accent6 4" xfId="1652"/>
    <cellStyle name="60% - Accent6 4 2" xfId="1653"/>
    <cellStyle name="60% - Accent6 5" xfId="1654"/>
    <cellStyle name="60% - Accent6 5 2" xfId="1655"/>
    <cellStyle name="60% - Accent6 6" xfId="1656"/>
    <cellStyle name="60% - Accent6 6 2" xfId="1657"/>
    <cellStyle name="60% - Accent6 7" xfId="1658"/>
    <cellStyle name="60% - Accent6 8" xfId="1659"/>
    <cellStyle name="60% - Accent6 9" xfId="1660"/>
    <cellStyle name="60% - Accent6 9 2" xfId="1661"/>
    <cellStyle name="60% - Accent6 9 2 2" xfId="1662"/>
    <cellStyle name="60% - Accent6 9 3" xfId="1663"/>
    <cellStyle name="60% - Accent6 9 4" xfId="1664"/>
    <cellStyle name="60% - Accent6 9 5" xfId="1665"/>
    <cellStyle name="60% - 强调文字颜色 1" xfId="1666"/>
    <cellStyle name="60% - 强调文字颜色 2" xfId="1667"/>
    <cellStyle name="60% - 强调文字颜色 3" xfId="1668"/>
    <cellStyle name="60% - 强调文字颜色 4" xfId="1669"/>
    <cellStyle name="60% - 强调文字颜色 5" xfId="1670"/>
    <cellStyle name="60% - 强调文字颜色 6" xfId="1671"/>
    <cellStyle name="60% - 輔色1" xfId="1672"/>
    <cellStyle name="60% - 輔色2" xfId="1673"/>
    <cellStyle name="60% - 輔色3" xfId="1674"/>
    <cellStyle name="60% - 輔色4" xfId="1675"/>
    <cellStyle name="60% - 輔色5" xfId="1676"/>
    <cellStyle name="60% - 輔色6" xfId="1677"/>
    <cellStyle name="Accent1 10" xfId="1678"/>
    <cellStyle name="Accent1 10 2" xfId="1679"/>
    <cellStyle name="Accent1 10 3" xfId="1680"/>
    <cellStyle name="Accent1 11" xfId="1681"/>
    <cellStyle name="Accent1 11 2" xfId="1682"/>
    <cellStyle name="Accent1 11 3" xfId="1683"/>
    <cellStyle name="Accent1 12" xfId="1684"/>
    <cellStyle name="Accent1 12 2" xfId="1685"/>
    <cellStyle name="Accent1 12 3" xfId="1686"/>
    <cellStyle name="Accent1 13" xfId="1687"/>
    <cellStyle name="Accent1 13 2" xfId="1688"/>
    <cellStyle name="Accent1 13 3" xfId="1689"/>
    <cellStyle name="Accent1 14" xfId="1690"/>
    <cellStyle name="Accent1 14 2" xfId="1691"/>
    <cellStyle name="Accent1 14 3" xfId="1692"/>
    <cellStyle name="Accent1 15" xfId="1693"/>
    <cellStyle name="Accent1 15 2" xfId="1694"/>
    <cellStyle name="Accent1 15 3" xfId="1695"/>
    <cellStyle name="Accent1 16" xfId="1696"/>
    <cellStyle name="Accent1 17" xfId="1697"/>
    <cellStyle name="Accent1 18" xfId="1698"/>
    <cellStyle name="Accent1 19" xfId="1699"/>
    <cellStyle name="Accent1 2" xfId="1700"/>
    <cellStyle name="Accent1 2 10" xfId="1701"/>
    <cellStyle name="Accent1 2 11" xfId="1702"/>
    <cellStyle name="Accent1 2 12" xfId="1703"/>
    <cellStyle name="Accent1 2 13" xfId="1704"/>
    <cellStyle name="Accent1 2 14" xfId="1705"/>
    <cellStyle name="Accent1 2 15" xfId="1706"/>
    <cellStyle name="Accent1 2 2" xfId="1707"/>
    <cellStyle name="Accent1 2 3" xfId="1708"/>
    <cellStyle name="Accent1 2 4" xfId="1709"/>
    <cellStyle name="Accent1 2 5" xfId="1710"/>
    <cellStyle name="Accent1 2 6" xfId="1711"/>
    <cellStyle name="Accent1 2 7" xfId="1712"/>
    <cellStyle name="Accent1 2 8" xfId="1713"/>
    <cellStyle name="Accent1 2 9" xfId="1714"/>
    <cellStyle name="Accent1 20" xfId="4335"/>
    <cellStyle name="Accent1 3" xfId="1715"/>
    <cellStyle name="Accent1 3 2" xfId="1716"/>
    <cellStyle name="Accent1 3 3" xfId="1717"/>
    <cellStyle name="Accent1 3 4" xfId="1718"/>
    <cellStyle name="Accent1 3 5" xfId="1719"/>
    <cellStyle name="Accent1 3 5 2" xfId="1720"/>
    <cellStyle name="Accent1 3 6" xfId="1721"/>
    <cellStyle name="Accent1 3 7" xfId="1722"/>
    <cellStyle name="Accent1 3 8" xfId="1723"/>
    <cellStyle name="Accent1 3 9" xfId="1724"/>
    <cellStyle name="Accent1 4" xfId="1725"/>
    <cellStyle name="Accent1 4 2" xfId="1726"/>
    <cellStyle name="Accent1 5" xfId="1727"/>
    <cellStyle name="Accent1 5 2" xfId="1728"/>
    <cellStyle name="Accent1 6" xfId="1729"/>
    <cellStyle name="Accent1 6 2" xfId="1730"/>
    <cellStyle name="Accent1 7" xfId="1731"/>
    <cellStyle name="Accent1 8" xfId="1732"/>
    <cellStyle name="Accent1 9" xfId="1733"/>
    <cellStyle name="Accent1 9 2" xfId="1734"/>
    <cellStyle name="Accent1 9 2 2" xfId="1735"/>
    <cellStyle name="Accent1 9 3" xfId="1736"/>
    <cellStyle name="Accent1 9 4" xfId="1737"/>
    <cellStyle name="Accent1 9 5" xfId="1738"/>
    <cellStyle name="Accent2 10" xfId="1739"/>
    <cellStyle name="Accent2 10 2" xfId="1740"/>
    <cellStyle name="Accent2 10 3" xfId="1741"/>
    <cellStyle name="Accent2 11" xfId="1742"/>
    <cellStyle name="Accent2 11 2" xfId="1743"/>
    <cellStyle name="Accent2 11 3" xfId="1744"/>
    <cellStyle name="Accent2 12" xfId="1745"/>
    <cellStyle name="Accent2 12 2" xfId="1746"/>
    <cellStyle name="Accent2 12 3" xfId="1747"/>
    <cellStyle name="Accent2 13" xfId="1748"/>
    <cellStyle name="Accent2 13 2" xfId="1749"/>
    <cellStyle name="Accent2 13 3" xfId="1750"/>
    <cellStyle name="Accent2 14" xfId="1751"/>
    <cellStyle name="Accent2 14 2" xfId="1752"/>
    <cellStyle name="Accent2 14 3" xfId="1753"/>
    <cellStyle name="Accent2 15" xfId="1754"/>
    <cellStyle name="Accent2 15 2" xfId="1755"/>
    <cellStyle name="Accent2 15 3" xfId="1756"/>
    <cellStyle name="Accent2 16" xfId="1757"/>
    <cellStyle name="Accent2 17" xfId="1758"/>
    <cellStyle name="Accent2 18" xfId="1759"/>
    <cellStyle name="Accent2 19" xfId="1760"/>
    <cellStyle name="Accent2 2" xfId="1761"/>
    <cellStyle name="Accent2 2 10" xfId="1762"/>
    <cellStyle name="Accent2 2 11" xfId="1763"/>
    <cellStyle name="Accent2 2 12" xfId="1764"/>
    <cellStyle name="Accent2 2 13" xfId="1765"/>
    <cellStyle name="Accent2 2 14" xfId="1766"/>
    <cellStyle name="Accent2 2 15" xfId="1767"/>
    <cellStyle name="Accent2 2 2" xfId="1768"/>
    <cellStyle name="Accent2 2 3" xfId="1769"/>
    <cellStyle name="Accent2 2 4" xfId="1770"/>
    <cellStyle name="Accent2 2 5" xfId="1771"/>
    <cellStyle name="Accent2 2 6" xfId="1772"/>
    <cellStyle name="Accent2 2 7" xfId="1773"/>
    <cellStyle name="Accent2 2 8" xfId="1774"/>
    <cellStyle name="Accent2 2 9" xfId="1775"/>
    <cellStyle name="Accent2 20" xfId="4336"/>
    <cellStyle name="Accent2 3" xfId="1776"/>
    <cellStyle name="Accent2 3 2" xfId="1777"/>
    <cellStyle name="Accent2 3 3" xfId="1778"/>
    <cellStyle name="Accent2 3 4" xfId="1779"/>
    <cellStyle name="Accent2 3 5" xfId="1780"/>
    <cellStyle name="Accent2 3 5 2" xfId="1781"/>
    <cellStyle name="Accent2 3 6" xfId="1782"/>
    <cellStyle name="Accent2 3 7" xfId="1783"/>
    <cellStyle name="Accent2 3 8" xfId="1784"/>
    <cellStyle name="Accent2 3 9" xfId="1785"/>
    <cellStyle name="Accent2 4" xfId="1786"/>
    <cellStyle name="Accent2 4 2" xfId="1787"/>
    <cellStyle name="Accent2 5" xfId="1788"/>
    <cellStyle name="Accent2 5 2" xfId="1789"/>
    <cellStyle name="Accent2 6" xfId="1790"/>
    <cellStyle name="Accent2 6 2" xfId="1791"/>
    <cellStyle name="Accent2 7" xfId="1792"/>
    <cellStyle name="Accent2 8" xfId="1793"/>
    <cellStyle name="Accent2 9" xfId="1794"/>
    <cellStyle name="Accent2 9 2" xfId="1795"/>
    <cellStyle name="Accent2 9 2 2" xfId="1796"/>
    <cellStyle name="Accent2 9 3" xfId="1797"/>
    <cellStyle name="Accent2 9 4" xfId="1798"/>
    <cellStyle name="Accent2 9 5" xfId="1799"/>
    <cellStyle name="Accent3 10" xfId="1800"/>
    <cellStyle name="Accent3 10 2" xfId="1801"/>
    <cellStyle name="Accent3 10 3" xfId="1802"/>
    <cellStyle name="Accent3 11" xfId="1803"/>
    <cellStyle name="Accent3 11 2" xfId="1804"/>
    <cellStyle name="Accent3 11 3" xfId="1805"/>
    <cellStyle name="Accent3 12" xfId="1806"/>
    <cellStyle name="Accent3 12 2" xfId="1807"/>
    <cellStyle name="Accent3 12 3" xfId="1808"/>
    <cellStyle name="Accent3 13" xfId="1809"/>
    <cellStyle name="Accent3 13 2" xfId="1810"/>
    <cellStyle name="Accent3 13 3" xfId="1811"/>
    <cellStyle name="Accent3 14" xfId="1812"/>
    <cellStyle name="Accent3 14 2" xfId="1813"/>
    <cellStyle name="Accent3 14 3" xfId="1814"/>
    <cellStyle name="Accent3 15" xfId="1815"/>
    <cellStyle name="Accent3 15 2" xfId="1816"/>
    <cellStyle name="Accent3 15 3" xfId="1817"/>
    <cellStyle name="Accent3 16" xfId="1818"/>
    <cellStyle name="Accent3 17" xfId="1819"/>
    <cellStyle name="Accent3 18" xfId="1820"/>
    <cellStyle name="Accent3 19" xfId="1821"/>
    <cellStyle name="Accent3 2" xfId="1822"/>
    <cellStyle name="Accent3 2 10" xfId="1823"/>
    <cellStyle name="Accent3 2 11" xfId="1824"/>
    <cellStyle name="Accent3 2 12" xfId="1825"/>
    <cellStyle name="Accent3 2 13" xfId="1826"/>
    <cellStyle name="Accent3 2 14" xfId="1827"/>
    <cellStyle name="Accent3 2 15" xfId="1828"/>
    <cellStyle name="Accent3 2 2" xfId="1829"/>
    <cellStyle name="Accent3 2 3" xfId="1830"/>
    <cellStyle name="Accent3 2 4" xfId="1831"/>
    <cellStyle name="Accent3 2 5" xfId="1832"/>
    <cellStyle name="Accent3 2 6" xfId="1833"/>
    <cellStyle name="Accent3 2 7" xfId="1834"/>
    <cellStyle name="Accent3 2 8" xfId="1835"/>
    <cellStyle name="Accent3 2 9" xfId="1836"/>
    <cellStyle name="Accent3 20" xfId="4337"/>
    <cellStyle name="Accent3 3" xfId="1837"/>
    <cellStyle name="Accent3 3 2" xfId="1838"/>
    <cellStyle name="Accent3 3 3" xfId="1839"/>
    <cellStyle name="Accent3 3 4" xfId="1840"/>
    <cellStyle name="Accent3 3 5" xfId="1841"/>
    <cellStyle name="Accent3 3 5 2" xfId="1842"/>
    <cellStyle name="Accent3 3 6" xfId="1843"/>
    <cellStyle name="Accent3 3 7" xfId="1844"/>
    <cellStyle name="Accent3 3 8" xfId="1845"/>
    <cellStyle name="Accent3 3 9" xfId="1846"/>
    <cellStyle name="Accent3 4" xfId="1847"/>
    <cellStyle name="Accent3 4 2" xfId="1848"/>
    <cellStyle name="Accent3 5" xfId="1849"/>
    <cellStyle name="Accent3 5 2" xfId="1850"/>
    <cellStyle name="Accent3 6" xfId="1851"/>
    <cellStyle name="Accent3 6 2" xfId="1852"/>
    <cellStyle name="Accent3 7" xfId="1853"/>
    <cellStyle name="Accent3 8" xfId="1854"/>
    <cellStyle name="Accent3 9" xfId="1855"/>
    <cellStyle name="Accent3 9 2" xfId="1856"/>
    <cellStyle name="Accent3 9 2 2" xfId="1857"/>
    <cellStyle name="Accent3 9 3" xfId="1858"/>
    <cellStyle name="Accent3 9 4" xfId="1859"/>
    <cellStyle name="Accent3 9 5" xfId="1860"/>
    <cellStyle name="Accent4 10" xfId="1861"/>
    <cellStyle name="Accent4 10 2" xfId="1862"/>
    <cellStyle name="Accent4 10 3" xfId="1863"/>
    <cellStyle name="Accent4 11" xfId="1864"/>
    <cellStyle name="Accent4 11 2" xfId="1865"/>
    <cellStyle name="Accent4 11 3" xfId="1866"/>
    <cellStyle name="Accent4 12" xfId="1867"/>
    <cellStyle name="Accent4 12 2" xfId="1868"/>
    <cellStyle name="Accent4 12 3" xfId="1869"/>
    <cellStyle name="Accent4 13" xfId="1870"/>
    <cellStyle name="Accent4 13 2" xfId="1871"/>
    <cellStyle name="Accent4 13 3" xfId="1872"/>
    <cellStyle name="Accent4 14" xfId="1873"/>
    <cellStyle name="Accent4 14 2" xfId="1874"/>
    <cellStyle name="Accent4 14 3" xfId="1875"/>
    <cellStyle name="Accent4 15" xfId="1876"/>
    <cellStyle name="Accent4 15 2" xfId="1877"/>
    <cellStyle name="Accent4 15 3" xfId="1878"/>
    <cellStyle name="Accent4 16" xfId="1879"/>
    <cellStyle name="Accent4 17" xfId="1880"/>
    <cellStyle name="Accent4 18" xfId="1881"/>
    <cellStyle name="Accent4 19" xfId="1882"/>
    <cellStyle name="Accent4 2" xfId="1883"/>
    <cellStyle name="Accent4 2 10" xfId="1884"/>
    <cellStyle name="Accent4 2 11" xfId="1885"/>
    <cellStyle name="Accent4 2 12" xfId="1886"/>
    <cellStyle name="Accent4 2 13" xfId="1887"/>
    <cellStyle name="Accent4 2 14" xfId="1888"/>
    <cellStyle name="Accent4 2 15" xfId="1889"/>
    <cellStyle name="Accent4 2 2" xfId="1890"/>
    <cellStyle name="Accent4 2 3" xfId="1891"/>
    <cellStyle name="Accent4 2 4" xfId="1892"/>
    <cellStyle name="Accent4 2 5" xfId="1893"/>
    <cellStyle name="Accent4 2 6" xfId="1894"/>
    <cellStyle name="Accent4 2 7" xfId="1895"/>
    <cellStyle name="Accent4 2 8" xfId="1896"/>
    <cellStyle name="Accent4 2 9" xfId="1897"/>
    <cellStyle name="Accent4 20" xfId="4338"/>
    <cellStyle name="Accent4 3" xfId="1898"/>
    <cellStyle name="Accent4 3 2" xfId="1899"/>
    <cellStyle name="Accent4 3 3" xfId="1900"/>
    <cellStyle name="Accent4 3 4" xfId="1901"/>
    <cellStyle name="Accent4 3 5" xfId="1902"/>
    <cellStyle name="Accent4 3 5 2" xfId="1903"/>
    <cellStyle name="Accent4 3 6" xfId="1904"/>
    <cellStyle name="Accent4 3 7" xfId="1905"/>
    <cellStyle name="Accent4 3 8" xfId="1906"/>
    <cellStyle name="Accent4 3 9" xfId="1907"/>
    <cellStyle name="Accent4 4" xfId="1908"/>
    <cellStyle name="Accent4 4 2" xfId="1909"/>
    <cellStyle name="Accent4 5" xfId="1910"/>
    <cellStyle name="Accent4 5 2" xfId="1911"/>
    <cellStyle name="Accent4 6" xfId="1912"/>
    <cellStyle name="Accent4 6 2" xfId="1913"/>
    <cellStyle name="Accent4 7" xfId="1914"/>
    <cellStyle name="Accent4 8" xfId="1915"/>
    <cellStyle name="Accent4 9" xfId="1916"/>
    <cellStyle name="Accent4 9 2" xfId="1917"/>
    <cellStyle name="Accent4 9 2 2" xfId="1918"/>
    <cellStyle name="Accent4 9 3" xfId="1919"/>
    <cellStyle name="Accent4 9 4" xfId="1920"/>
    <cellStyle name="Accent4 9 5" xfId="1921"/>
    <cellStyle name="Accent5 10" xfId="1922"/>
    <cellStyle name="Accent5 10 2" xfId="1923"/>
    <cellStyle name="Accent5 10 3" xfId="1924"/>
    <cellStyle name="Accent5 11" xfId="1925"/>
    <cellStyle name="Accent5 11 2" xfId="1926"/>
    <cellStyle name="Accent5 11 3" xfId="1927"/>
    <cellStyle name="Accent5 12" xfId="1928"/>
    <cellStyle name="Accent5 12 2" xfId="1929"/>
    <cellStyle name="Accent5 12 3" xfId="1930"/>
    <cellStyle name="Accent5 13" xfId="1931"/>
    <cellStyle name="Accent5 13 2" xfId="1932"/>
    <cellStyle name="Accent5 13 3" xfId="1933"/>
    <cellStyle name="Accent5 14" xfId="1934"/>
    <cellStyle name="Accent5 14 2" xfId="1935"/>
    <cellStyle name="Accent5 14 3" xfId="1936"/>
    <cellStyle name="Accent5 15" xfId="1937"/>
    <cellStyle name="Accent5 15 2" xfId="1938"/>
    <cellStyle name="Accent5 15 3" xfId="1939"/>
    <cellStyle name="Accent5 16" xfId="1940"/>
    <cellStyle name="Accent5 17" xfId="1941"/>
    <cellStyle name="Accent5 18" xfId="1942"/>
    <cellStyle name="Accent5 19" xfId="1943"/>
    <cellStyle name="Accent5 2" xfId="1944"/>
    <cellStyle name="Accent5 2 10" xfId="1945"/>
    <cellStyle name="Accent5 2 11" xfId="1946"/>
    <cellStyle name="Accent5 2 12" xfId="1947"/>
    <cellStyle name="Accent5 2 13" xfId="1948"/>
    <cellStyle name="Accent5 2 14" xfId="1949"/>
    <cellStyle name="Accent5 2 15" xfId="1950"/>
    <cellStyle name="Accent5 2 2" xfId="1951"/>
    <cellStyle name="Accent5 2 3" xfId="1952"/>
    <cellStyle name="Accent5 2 4" xfId="1953"/>
    <cellStyle name="Accent5 2 5" xfId="1954"/>
    <cellStyle name="Accent5 2 6" xfId="1955"/>
    <cellStyle name="Accent5 2 7" xfId="1956"/>
    <cellStyle name="Accent5 2 8" xfId="1957"/>
    <cellStyle name="Accent5 2 9" xfId="1958"/>
    <cellStyle name="Accent5 20" xfId="4339"/>
    <cellStyle name="Accent5 3" xfId="1959"/>
    <cellStyle name="Accent5 3 2" xfId="1960"/>
    <cellStyle name="Accent5 3 3" xfId="1961"/>
    <cellStyle name="Accent5 3 4" xfId="1962"/>
    <cellStyle name="Accent5 3 5" xfId="1963"/>
    <cellStyle name="Accent5 3 6" xfId="1964"/>
    <cellStyle name="Accent5 3 7" xfId="1965"/>
    <cellStyle name="Accent5 3 8" xfId="1966"/>
    <cellStyle name="Accent5 4" xfId="1967"/>
    <cellStyle name="Accent5 4 2" xfId="1968"/>
    <cellStyle name="Accent5 5" xfId="1969"/>
    <cellStyle name="Accent5 5 2" xfId="1970"/>
    <cellStyle name="Accent5 6" xfId="1971"/>
    <cellStyle name="Accent5 6 2" xfId="1972"/>
    <cellStyle name="Accent5 7" xfId="1973"/>
    <cellStyle name="Accent5 8" xfId="1974"/>
    <cellStyle name="Accent5 9" xfId="1975"/>
    <cellStyle name="Accent5 9 2" xfId="1976"/>
    <cellStyle name="Accent5 9 3" xfId="1977"/>
    <cellStyle name="Accent5 9 4" xfId="1978"/>
    <cellStyle name="Accent6 10" xfId="1979"/>
    <cellStyle name="Accent6 10 2" xfId="1980"/>
    <cellStyle name="Accent6 10 3" xfId="1981"/>
    <cellStyle name="Accent6 11" xfId="1982"/>
    <cellStyle name="Accent6 11 2" xfId="1983"/>
    <cellStyle name="Accent6 11 3" xfId="1984"/>
    <cellStyle name="Accent6 12" xfId="1985"/>
    <cellStyle name="Accent6 12 2" xfId="1986"/>
    <cellStyle name="Accent6 12 3" xfId="1987"/>
    <cellStyle name="Accent6 13" xfId="1988"/>
    <cellStyle name="Accent6 13 2" xfId="1989"/>
    <cellStyle name="Accent6 13 3" xfId="1990"/>
    <cellStyle name="Accent6 14" xfId="1991"/>
    <cellStyle name="Accent6 14 2" xfId="1992"/>
    <cellStyle name="Accent6 14 3" xfId="1993"/>
    <cellStyle name="Accent6 15" xfId="1994"/>
    <cellStyle name="Accent6 15 2" xfId="1995"/>
    <cellStyle name="Accent6 15 3" xfId="1996"/>
    <cellStyle name="Accent6 16" xfId="1997"/>
    <cellStyle name="Accent6 17" xfId="1998"/>
    <cellStyle name="Accent6 18" xfId="1999"/>
    <cellStyle name="Accent6 19" xfId="2000"/>
    <cellStyle name="Accent6 2" xfId="2001"/>
    <cellStyle name="Accent6 2 10" xfId="2002"/>
    <cellStyle name="Accent6 2 11" xfId="2003"/>
    <cellStyle name="Accent6 2 12" xfId="2004"/>
    <cellStyle name="Accent6 2 13" xfId="2005"/>
    <cellStyle name="Accent6 2 14" xfId="2006"/>
    <cellStyle name="Accent6 2 15" xfId="2007"/>
    <cellStyle name="Accent6 2 2" xfId="2008"/>
    <cellStyle name="Accent6 2 3" xfId="2009"/>
    <cellStyle name="Accent6 2 4" xfId="2010"/>
    <cellStyle name="Accent6 2 5" xfId="2011"/>
    <cellStyle name="Accent6 2 6" xfId="2012"/>
    <cellStyle name="Accent6 2 7" xfId="2013"/>
    <cellStyle name="Accent6 2 8" xfId="2014"/>
    <cellStyle name="Accent6 2 9" xfId="2015"/>
    <cellStyle name="Accent6 20" xfId="4340"/>
    <cellStyle name="Accent6 3" xfId="2016"/>
    <cellStyle name="Accent6 3 2" xfId="2017"/>
    <cellStyle name="Accent6 3 3" xfId="2018"/>
    <cellStyle name="Accent6 3 4" xfId="2019"/>
    <cellStyle name="Accent6 3 5" xfId="2020"/>
    <cellStyle name="Accent6 3 5 2" xfId="2021"/>
    <cellStyle name="Accent6 3 6" xfId="2022"/>
    <cellStyle name="Accent6 3 7" xfId="2023"/>
    <cellStyle name="Accent6 3 8" xfId="2024"/>
    <cellStyle name="Accent6 3 9" xfId="2025"/>
    <cellStyle name="Accent6 4" xfId="2026"/>
    <cellStyle name="Accent6 4 2" xfId="2027"/>
    <cellStyle name="Accent6 5" xfId="2028"/>
    <cellStyle name="Accent6 5 2" xfId="2029"/>
    <cellStyle name="Accent6 6" xfId="2030"/>
    <cellStyle name="Accent6 6 2" xfId="2031"/>
    <cellStyle name="Accent6 7" xfId="2032"/>
    <cellStyle name="Accent6 8" xfId="2033"/>
    <cellStyle name="Accent6 9" xfId="2034"/>
    <cellStyle name="Accent6 9 2" xfId="2035"/>
    <cellStyle name="Accent6 9 2 2" xfId="2036"/>
    <cellStyle name="Accent6 9 3" xfId="2037"/>
    <cellStyle name="Accent6 9 4" xfId="2038"/>
    <cellStyle name="Accent6 9 5" xfId="2039"/>
    <cellStyle name="Accounting" xfId="2040"/>
    <cellStyle name="Actual Date" xfId="2041"/>
    <cellStyle name="amount" xfId="2042"/>
    <cellStyle name="amount 10" xfId="2043"/>
    <cellStyle name="amount 11" xfId="2044"/>
    <cellStyle name="amount 12" xfId="2045"/>
    <cellStyle name="amount 2" xfId="2046"/>
    <cellStyle name="amount 3" xfId="2047"/>
    <cellStyle name="amount 4" xfId="2048"/>
    <cellStyle name="amount 5" xfId="2049"/>
    <cellStyle name="amount 6" xfId="2050"/>
    <cellStyle name="amount 7" xfId="2051"/>
    <cellStyle name="amount 8" xfId="2052"/>
    <cellStyle name="amount 9" xfId="2053"/>
    <cellStyle name="args.style" xfId="2054"/>
    <cellStyle name="args.style 2" xfId="2055"/>
    <cellStyle name="Arial 10" xfId="2056"/>
    <cellStyle name="Arial 12" xfId="2057"/>
    <cellStyle name="AxeHor" xfId="2058"/>
    <cellStyle name="azert - Style1" xfId="2059"/>
    <cellStyle name="Bad 10" xfId="2060"/>
    <cellStyle name="Bad 10 2" xfId="2061"/>
    <cellStyle name="Bad 10 3" xfId="2062"/>
    <cellStyle name="Bad 11" xfId="2063"/>
    <cellStyle name="Bad 11 2" xfId="2064"/>
    <cellStyle name="Bad 11 3" xfId="2065"/>
    <cellStyle name="Bad 12" xfId="2066"/>
    <cellStyle name="Bad 12 2" xfId="2067"/>
    <cellStyle name="Bad 12 3" xfId="2068"/>
    <cellStyle name="Bad 13" xfId="2069"/>
    <cellStyle name="Bad 13 2" xfId="2070"/>
    <cellStyle name="Bad 13 3" xfId="2071"/>
    <cellStyle name="Bad 14" xfId="2072"/>
    <cellStyle name="Bad 14 2" xfId="2073"/>
    <cellStyle name="Bad 14 3" xfId="2074"/>
    <cellStyle name="Bad 15" xfId="2075"/>
    <cellStyle name="Bad 15 2" xfId="2076"/>
    <cellStyle name="Bad 15 3" xfId="2077"/>
    <cellStyle name="Bad 16" xfId="2078"/>
    <cellStyle name="Bad 17" xfId="2079"/>
    <cellStyle name="Bad 18" xfId="2080"/>
    <cellStyle name="Bad 19" xfId="2081"/>
    <cellStyle name="Bad 2" xfId="2082"/>
    <cellStyle name="Bad 2 10" xfId="2083"/>
    <cellStyle name="Bad 2 11" xfId="2084"/>
    <cellStyle name="Bad 2 12" xfId="2085"/>
    <cellStyle name="Bad 2 13" xfId="2086"/>
    <cellStyle name="Bad 2 14" xfId="2087"/>
    <cellStyle name="Bad 2 15" xfId="2088"/>
    <cellStyle name="Bad 2 2" xfId="2089"/>
    <cellStyle name="Bad 2 3" xfId="2090"/>
    <cellStyle name="Bad 2 4" xfId="2091"/>
    <cellStyle name="Bad 2 5" xfId="2092"/>
    <cellStyle name="Bad 2 6" xfId="2093"/>
    <cellStyle name="Bad 2 7" xfId="2094"/>
    <cellStyle name="Bad 2 8" xfId="2095"/>
    <cellStyle name="Bad 2 9" xfId="2096"/>
    <cellStyle name="Bad 20" xfId="4341"/>
    <cellStyle name="Bad 3" xfId="2097"/>
    <cellStyle name="Bad 3 2" xfId="2098"/>
    <cellStyle name="Bad 3 3" xfId="2099"/>
    <cellStyle name="Bad 3 4" xfId="2100"/>
    <cellStyle name="Bad 3 5" xfId="2101"/>
    <cellStyle name="Bad 3 5 2" xfId="2102"/>
    <cellStyle name="Bad 3 6" xfId="2103"/>
    <cellStyle name="Bad 3 7" xfId="2104"/>
    <cellStyle name="Bad 3 8" xfId="2105"/>
    <cellStyle name="Bad 3 9" xfId="2106"/>
    <cellStyle name="Bad 4" xfId="2107"/>
    <cellStyle name="Bad 4 2" xfId="2108"/>
    <cellStyle name="Bad 5" xfId="2109"/>
    <cellStyle name="Bad 5 2" xfId="2110"/>
    <cellStyle name="Bad 6" xfId="2111"/>
    <cellStyle name="Bad 6 2" xfId="2112"/>
    <cellStyle name="Bad 7" xfId="2113"/>
    <cellStyle name="Bad 8" xfId="2114"/>
    <cellStyle name="Bad 9" xfId="2115"/>
    <cellStyle name="Bad 9 2" xfId="2116"/>
    <cellStyle name="Bad 9 2 2" xfId="2117"/>
    <cellStyle name="Bad 9 3" xfId="2118"/>
    <cellStyle name="Bad 9 4" xfId="2119"/>
    <cellStyle name="Bad 9 5" xfId="2120"/>
    <cellStyle name="bartitre" xfId="2121"/>
    <cellStyle name="bartotal" xfId="2122"/>
    <cellStyle name="Big head" xfId="2123"/>
    <cellStyle name="blp_column_header" xfId="1"/>
    <cellStyle name="blue shading" xfId="2124"/>
    <cellStyle name="Blue Title" xfId="2125"/>
    <cellStyle name="Bob" xfId="2126"/>
    <cellStyle name="Bob 1" xfId="2127"/>
    <cellStyle name="Bob 3" xfId="2128"/>
    <cellStyle name="bob_boite - choix table" xfId="2129"/>
    <cellStyle name="Bob2" xfId="2130"/>
    <cellStyle name="Body text" xfId="2131"/>
    <cellStyle name="Body text 10" xfId="2132"/>
    <cellStyle name="Body text 11" xfId="2133"/>
    <cellStyle name="Body text 12" xfId="2134"/>
    <cellStyle name="Body text 2" xfId="2135"/>
    <cellStyle name="Body text 3" xfId="2136"/>
    <cellStyle name="Body text 4" xfId="2137"/>
    <cellStyle name="Body text 5" xfId="2138"/>
    <cellStyle name="Body text 6" xfId="2139"/>
    <cellStyle name="Body text 7" xfId="2140"/>
    <cellStyle name="Body text 8" xfId="2141"/>
    <cellStyle name="Body text 9" xfId="2142"/>
    <cellStyle name="Border" xfId="2143"/>
    <cellStyle name="Border Heavy" xfId="2144"/>
    <cellStyle name="Border Thin" xfId="2145"/>
    <cellStyle name="British Pound" xfId="2146"/>
    <cellStyle name="Calc Currency (0)" xfId="2147"/>
    <cellStyle name="Calc Currency (0) 2" xfId="2148"/>
    <cellStyle name="Calc Currency (2)" xfId="2149"/>
    <cellStyle name="Calc Currency (2) 2" xfId="2150"/>
    <cellStyle name="Calc Percent (0)" xfId="2151"/>
    <cellStyle name="Calc Percent (0) 2" xfId="2152"/>
    <cellStyle name="Calc Percent (1)" xfId="2153"/>
    <cellStyle name="Calc Percent (1) 2" xfId="2154"/>
    <cellStyle name="Calc Percent (2)" xfId="2155"/>
    <cellStyle name="Calc Percent (2) 2" xfId="2156"/>
    <cellStyle name="Calc Units (0)" xfId="2157"/>
    <cellStyle name="Calc Units (0) 2" xfId="2158"/>
    <cellStyle name="Calc Units (1)" xfId="2159"/>
    <cellStyle name="Calc Units (1) 2" xfId="2160"/>
    <cellStyle name="Calc Units (2)" xfId="2161"/>
    <cellStyle name="Calc Units (2) 2" xfId="2162"/>
    <cellStyle name="Calcul" xfId="2163"/>
    <cellStyle name="Calculation 10" xfId="2164"/>
    <cellStyle name="Calculation 10 2" xfId="2165"/>
    <cellStyle name="Calculation 10 3" xfId="2166"/>
    <cellStyle name="Calculation 11" xfId="2167"/>
    <cellStyle name="Calculation 11 2" xfId="2168"/>
    <cellStyle name="Calculation 11 3" xfId="2169"/>
    <cellStyle name="Calculation 12" xfId="2170"/>
    <cellStyle name="Calculation 12 2" xfId="2171"/>
    <cellStyle name="Calculation 12 3" xfId="2172"/>
    <cellStyle name="Calculation 13" xfId="2173"/>
    <cellStyle name="Calculation 13 2" xfId="2174"/>
    <cellStyle name="Calculation 13 3" xfId="2175"/>
    <cellStyle name="Calculation 14" xfId="2176"/>
    <cellStyle name="Calculation 14 2" xfId="2177"/>
    <cellStyle name="Calculation 14 3" xfId="2178"/>
    <cellStyle name="Calculation 15" xfId="2179"/>
    <cellStyle name="Calculation 15 2" xfId="2180"/>
    <cellStyle name="Calculation 15 3" xfId="2181"/>
    <cellStyle name="Calculation 16" xfId="2182"/>
    <cellStyle name="Calculation 17" xfId="2183"/>
    <cellStyle name="Calculation 18" xfId="2184"/>
    <cellStyle name="Calculation 19" xfId="2185"/>
    <cellStyle name="Calculation 2" xfId="2186"/>
    <cellStyle name="Calculation 2 10" xfId="2187"/>
    <cellStyle name="Calculation 2 11" xfId="2188"/>
    <cellStyle name="Calculation 2 12" xfId="2189"/>
    <cellStyle name="Calculation 2 13" xfId="2190"/>
    <cellStyle name="Calculation 2 14" xfId="2191"/>
    <cellStyle name="Calculation 2 15" xfId="2192"/>
    <cellStyle name="Calculation 2 2" xfId="2193"/>
    <cellStyle name="Calculation 2 3" xfId="2194"/>
    <cellStyle name="Calculation 2 4" xfId="2195"/>
    <cellStyle name="Calculation 2 5" xfId="2196"/>
    <cellStyle name="Calculation 2 6" xfId="2197"/>
    <cellStyle name="Calculation 2 7" xfId="2198"/>
    <cellStyle name="Calculation 2 8" xfId="2199"/>
    <cellStyle name="Calculation 2 9" xfId="2200"/>
    <cellStyle name="Calculation 20" xfId="4342"/>
    <cellStyle name="Calculation 3" xfId="2201"/>
    <cellStyle name="Calculation 3 2" xfId="2202"/>
    <cellStyle name="Calculation 3 3" xfId="2203"/>
    <cellStyle name="Calculation 3 4" xfId="2204"/>
    <cellStyle name="Calculation 3 5" xfId="2205"/>
    <cellStyle name="Calculation 3 5 2" xfId="2206"/>
    <cellStyle name="Calculation 3 6" xfId="2207"/>
    <cellStyle name="Calculation 3 7" xfId="2208"/>
    <cellStyle name="Calculation 3 8" xfId="2209"/>
    <cellStyle name="Calculation 3 9" xfId="2210"/>
    <cellStyle name="Calculation 4" xfId="2211"/>
    <cellStyle name="Calculation 4 2" xfId="2212"/>
    <cellStyle name="Calculation 5" xfId="2213"/>
    <cellStyle name="Calculation 5 2" xfId="2214"/>
    <cellStyle name="Calculation 6" xfId="2215"/>
    <cellStyle name="Calculation 6 2" xfId="2216"/>
    <cellStyle name="Calculation 7" xfId="2217"/>
    <cellStyle name="Calculation 8" xfId="2218"/>
    <cellStyle name="Calculation 9" xfId="2219"/>
    <cellStyle name="Calculation 9 2" xfId="2220"/>
    <cellStyle name="Calculation 9 2 2" xfId="2221"/>
    <cellStyle name="Calculation 9 3" xfId="2222"/>
    <cellStyle name="Calculation 9 4" xfId="2223"/>
    <cellStyle name="Calculation 9 5" xfId="2224"/>
    <cellStyle name="can" xfId="2225"/>
    <cellStyle name="Case" xfId="2226"/>
    <cellStyle name="category" xfId="2227"/>
    <cellStyle name="Centered Heading" xfId="2228"/>
    <cellStyle name="Centered Heading Notes" xfId="2229"/>
    <cellStyle name="Centré" xfId="2230"/>
    <cellStyle name="Change" xfId="2231"/>
    <cellStyle name="ChartingText" xfId="2232"/>
    <cellStyle name="Check Cell 10" xfId="2233"/>
    <cellStyle name="Check Cell 10 2" xfId="2234"/>
    <cellStyle name="Check Cell 10 3" xfId="2235"/>
    <cellStyle name="Check Cell 11" xfId="2236"/>
    <cellStyle name="Check Cell 11 2" xfId="2237"/>
    <cellStyle name="Check Cell 11 3" xfId="2238"/>
    <cellStyle name="Check Cell 12" xfId="2239"/>
    <cellStyle name="Check Cell 12 2" xfId="2240"/>
    <cellStyle name="Check Cell 12 3" xfId="2241"/>
    <cellStyle name="Check Cell 13" xfId="2242"/>
    <cellStyle name="Check Cell 13 2" xfId="2243"/>
    <cellStyle name="Check Cell 13 3" xfId="2244"/>
    <cellStyle name="Check Cell 14" xfId="2245"/>
    <cellStyle name="Check Cell 14 2" xfId="2246"/>
    <cellStyle name="Check Cell 14 3" xfId="2247"/>
    <cellStyle name="Check Cell 15" xfId="2248"/>
    <cellStyle name="Check Cell 15 2" xfId="2249"/>
    <cellStyle name="Check Cell 15 3" xfId="2250"/>
    <cellStyle name="Check Cell 16" xfId="2251"/>
    <cellStyle name="Check Cell 17" xfId="2252"/>
    <cellStyle name="Check Cell 18" xfId="2253"/>
    <cellStyle name="Check Cell 19" xfId="2254"/>
    <cellStyle name="Check Cell 2" xfId="2255"/>
    <cellStyle name="Check Cell 2 10" xfId="2256"/>
    <cellStyle name="Check Cell 2 11" xfId="2257"/>
    <cellStyle name="Check Cell 2 12" xfId="2258"/>
    <cellStyle name="Check Cell 2 13" xfId="2259"/>
    <cellStyle name="Check Cell 2 14" xfId="2260"/>
    <cellStyle name="Check Cell 2 15" xfId="2261"/>
    <cellStyle name="Check Cell 2 2" xfId="2262"/>
    <cellStyle name="Check Cell 2 3" xfId="2263"/>
    <cellStyle name="Check Cell 2 4" xfId="2264"/>
    <cellStyle name="Check Cell 2 5" xfId="2265"/>
    <cellStyle name="Check Cell 2 6" xfId="2266"/>
    <cellStyle name="Check Cell 2 7" xfId="2267"/>
    <cellStyle name="Check Cell 2 8" xfId="2268"/>
    <cellStyle name="Check Cell 2 9" xfId="2269"/>
    <cellStyle name="Check Cell 20" xfId="4343"/>
    <cellStyle name="Check Cell 3" xfId="2270"/>
    <cellStyle name="Check Cell 3 2" xfId="2271"/>
    <cellStyle name="Check Cell 3 3" xfId="2272"/>
    <cellStyle name="Check Cell 3 4" xfId="2273"/>
    <cellStyle name="Check Cell 3 5" xfId="2274"/>
    <cellStyle name="Check Cell 3 6" xfId="2275"/>
    <cellStyle name="Check Cell 3 7" xfId="2276"/>
    <cellStyle name="Check Cell 3 8" xfId="2277"/>
    <cellStyle name="Check Cell 4" xfId="2278"/>
    <cellStyle name="Check Cell 4 2" xfId="2279"/>
    <cellStyle name="Check Cell 5" xfId="2280"/>
    <cellStyle name="Check Cell 5 2" xfId="2281"/>
    <cellStyle name="Check Cell 6" xfId="2282"/>
    <cellStyle name="Check Cell 6 2" xfId="2283"/>
    <cellStyle name="Check Cell 7" xfId="2284"/>
    <cellStyle name="Check Cell 8" xfId="2285"/>
    <cellStyle name="Check Cell 9" xfId="2286"/>
    <cellStyle name="Check Cell 9 2" xfId="2287"/>
    <cellStyle name="Check Cell 9 3" xfId="2288"/>
    <cellStyle name="Check Cell 9 4" xfId="2289"/>
    <cellStyle name="ColLevel_0" xfId="2290"/>
    <cellStyle name="ColumnAttributeAbovePrompt" xfId="2291"/>
    <cellStyle name="ColumnAttributePrompt" xfId="2292"/>
    <cellStyle name="ColumnAttributeValue" xfId="2293"/>
    <cellStyle name="ColumnHeaderNormal" xfId="2294"/>
    <cellStyle name="ColumnHeadingPrompt" xfId="2295"/>
    <cellStyle name="ColumnHeadingValue" xfId="2296"/>
    <cellStyle name="Comma" xfId="4386" builtinId="3"/>
    <cellStyle name="Comma  - Style1" xfId="2297"/>
    <cellStyle name="Comma  - Style2" xfId="2298"/>
    <cellStyle name="Comma  - Style3" xfId="2299"/>
    <cellStyle name="Comma  - Style4" xfId="2300"/>
    <cellStyle name="Comma  - Style5" xfId="2301"/>
    <cellStyle name="Comma  - Style6" xfId="2302"/>
    <cellStyle name="Comma  - Style7" xfId="2303"/>
    <cellStyle name="Comma  - Style8" xfId="2304"/>
    <cellStyle name="Comma [00]" xfId="2305"/>
    <cellStyle name="Comma [00] 2" xfId="2306"/>
    <cellStyle name="Comma [1]" xfId="2307"/>
    <cellStyle name="Comma 0" xfId="2308"/>
    <cellStyle name="Comma 0*" xfId="2309"/>
    <cellStyle name="Comma 0_- BP CONSO 2002-2012" xfId="2310"/>
    <cellStyle name="Comma 10" xfId="2311"/>
    <cellStyle name="Comma 11" xfId="2312"/>
    <cellStyle name="Comma 12" xfId="2313"/>
    <cellStyle name="Comma 13" xfId="2314"/>
    <cellStyle name="Comma 14" xfId="2315"/>
    <cellStyle name="Comma 15" xfId="2316"/>
    <cellStyle name="Comma 16" xfId="2317"/>
    <cellStyle name="Comma 17" xfId="2318"/>
    <cellStyle name="Comma 18" xfId="2319"/>
    <cellStyle name="Comma 19" xfId="2320"/>
    <cellStyle name="Comma 2" xfId="2"/>
    <cellStyle name="Comma 2 10" xfId="2321"/>
    <cellStyle name="Comma 2 10 2" xfId="2322"/>
    <cellStyle name="Comma 2 11" xfId="2323"/>
    <cellStyle name="Comma 2 11 2" xfId="2324"/>
    <cellStyle name="Comma 2 12" xfId="2325"/>
    <cellStyle name="Comma 2 12 2" xfId="2326"/>
    <cellStyle name="Comma 2 13" xfId="2327"/>
    <cellStyle name="Comma 2 13 2" xfId="2328"/>
    <cellStyle name="Comma 2 14" xfId="2329"/>
    <cellStyle name="Comma 2 14 2" xfId="2330"/>
    <cellStyle name="Comma 2 15" xfId="2331"/>
    <cellStyle name="Comma 2 16" xfId="2332"/>
    <cellStyle name="Comma 2 17" xfId="10"/>
    <cellStyle name="Comma 2 2" xfId="2333"/>
    <cellStyle name="Comma 2 2 2" xfId="2334"/>
    <cellStyle name="Comma 2 2 2 2" xfId="2335"/>
    <cellStyle name="Comma 2 2 2 2 2" xfId="2336"/>
    <cellStyle name="Comma 2 2 2 3" xfId="2337"/>
    <cellStyle name="Comma 2 2 3" xfId="2338"/>
    <cellStyle name="Comma 2 2 4" xfId="2339"/>
    <cellStyle name="Comma 2 3" xfId="2340"/>
    <cellStyle name="Comma 2 3 2" xfId="2341"/>
    <cellStyle name="Comma 2 3 2 2" xfId="2342"/>
    <cellStyle name="Comma 2 3 3" xfId="2343"/>
    <cellStyle name="Comma 2 3 4" xfId="2344"/>
    <cellStyle name="Comma 2 3 5" xfId="2345"/>
    <cellStyle name="Comma 2 3 6" xfId="2346"/>
    <cellStyle name="Comma 2 3 7" xfId="2347"/>
    <cellStyle name="Comma 2 4" xfId="2348"/>
    <cellStyle name="Comma 2 4 2" xfId="2349"/>
    <cellStyle name="Comma 2 4 3" xfId="2350"/>
    <cellStyle name="Comma 2 5" xfId="2351"/>
    <cellStyle name="Comma 2 5 2" xfId="2352"/>
    <cellStyle name="Comma 2 5 2 2" xfId="2353"/>
    <cellStyle name="Comma 2 5 3" xfId="2354"/>
    <cellStyle name="Comma 2 5 4" xfId="2355"/>
    <cellStyle name="Comma 2 5 5" xfId="2356"/>
    <cellStyle name="Comma 2 6" xfId="2357"/>
    <cellStyle name="Comma 2 6 2" xfId="2358"/>
    <cellStyle name="Comma 2 7" xfId="2359"/>
    <cellStyle name="Comma 2 7 2" xfId="2360"/>
    <cellStyle name="Comma 2 8" xfId="2361"/>
    <cellStyle name="Comma 2 8 2" xfId="2362"/>
    <cellStyle name="Comma 2 9" xfId="2363"/>
    <cellStyle name="Comma 2 9 2" xfId="2364"/>
    <cellStyle name="Comma 2_Cashflow Q1 CY09" xfId="2365"/>
    <cellStyle name="Comma 20" xfId="2366"/>
    <cellStyle name="Comma 21" xfId="2367"/>
    <cellStyle name="Comma 22" xfId="2368"/>
    <cellStyle name="Comma 23" xfId="2369"/>
    <cellStyle name="Comma 24" xfId="2370"/>
    <cellStyle name="Comma 25" xfId="2371"/>
    <cellStyle name="Comma 26" xfId="2372"/>
    <cellStyle name="Comma 27" xfId="2373"/>
    <cellStyle name="Comma 28" xfId="2374"/>
    <cellStyle name="Comma 29" xfId="2375"/>
    <cellStyle name="Comma 3" xfId="2376"/>
    <cellStyle name="Comma 3 2" xfId="2377"/>
    <cellStyle name="Comma 3 2 2" xfId="2378"/>
    <cellStyle name="Comma 3 2 2 2" xfId="2379"/>
    <cellStyle name="Comma 3 2 2 3" xfId="2380"/>
    <cellStyle name="Comma 3 2 3" xfId="2381"/>
    <cellStyle name="Comma 3 2 4" xfId="2382"/>
    <cellStyle name="Comma 3 3" xfId="2383"/>
    <cellStyle name="Comma 3 4" xfId="2384"/>
    <cellStyle name="Comma 3 4 2" xfId="2385"/>
    <cellStyle name="Comma 3 4 3" xfId="2386"/>
    <cellStyle name="Comma 3 5" xfId="2387"/>
    <cellStyle name="Comma 30" xfId="2388"/>
    <cellStyle name="Comma 31" xfId="2389"/>
    <cellStyle name="Comma 32" xfId="2390"/>
    <cellStyle name="Comma 33" xfId="2391"/>
    <cellStyle name="Comma 34" xfId="2392"/>
    <cellStyle name="Comma 35" xfId="2393"/>
    <cellStyle name="Comma 36" xfId="2394"/>
    <cellStyle name="Comma 37" xfId="2395"/>
    <cellStyle name="Comma 38" xfId="2396"/>
    <cellStyle name="Comma 39" xfId="2397"/>
    <cellStyle name="Comma 4" xfId="2398"/>
    <cellStyle name="Comma 4 2" xfId="2399"/>
    <cellStyle name="Comma 4 2 2" xfId="2400"/>
    <cellStyle name="Comma 4 3" xfId="2401"/>
    <cellStyle name="Comma 40" xfId="2402"/>
    <cellStyle name="Comma 41" xfId="2403"/>
    <cellStyle name="Comma 42" xfId="2404"/>
    <cellStyle name="Comma 43" xfId="2405"/>
    <cellStyle name="Comma 44" xfId="4315"/>
    <cellStyle name="Comma 44 2" xfId="4360"/>
    <cellStyle name="Comma 45" xfId="6"/>
    <cellStyle name="Comma 5" xfId="2406"/>
    <cellStyle name="Comma 5 2" xfId="2407"/>
    <cellStyle name="Comma 5 2 2" xfId="2408"/>
    <cellStyle name="Comma 5 2 2 2" xfId="2409"/>
    <cellStyle name="Comma 5 2 2 3" xfId="2410"/>
    <cellStyle name="Comma 5 2 3" xfId="2411"/>
    <cellStyle name="Comma 5 2 4" xfId="2412"/>
    <cellStyle name="Comma 5 3" xfId="2413"/>
    <cellStyle name="Comma 6" xfId="2414"/>
    <cellStyle name="Comma 6 2" xfId="2415"/>
    <cellStyle name="Comma 6 3" xfId="2416"/>
    <cellStyle name="Comma 7" xfId="2417"/>
    <cellStyle name="Comma 8" xfId="2418"/>
    <cellStyle name="Comma 9" xfId="2419"/>
    <cellStyle name="comma zerodec" xfId="2420"/>
    <cellStyle name="Comma0" xfId="2421"/>
    <cellStyle name="Comma0 2" xfId="2422"/>
    <cellStyle name="Copied" xfId="2423"/>
    <cellStyle name="Copied 2" xfId="2424"/>
    <cellStyle name="Copy Decimal 0" xfId="2425"/>
    <cellStyle name="Copy Decimal 0 10" xfId="2426"/>
    <cellStyle name="Copy Decimal 0 11" xfId="2427"/>
    <cellStyle name="Copy Decimal 0 12" xfId="2428"/>
    <cellStyle name="Copy Decimal 0 2" xfId="2429"/>
    <cellStyle name="Copy Decimal 0 3" xfId="2430"/>
    <cellStyle name="Copy Decimal 0 4" xfId="2431"/>
    <cellStyle name="Copy Decimal 0 5" xfId="2432"/>
    <cellStyle name="Copy Decimal 0 6" xfId="2433"/>
    <cellStyle name="Copy Decimal 0 7" xfId="2434"/>
    <cellStyle name="Copy Decimal 0 8" xfId="2435"/>
    <cellStyle name="Copy Decimal 0 9" xfId="2436"/>
    <cellStyle name="Copy Decimal 0,00" xfId="2437"/>
    <cellStyle name="Copy Decimal 0,00 10" xfId="2438"/>
    <cellStyle name="Copy Decimal 0,00 11" xfId="2439"/>
    <cellStyle name="Copy Decimal 0,00 12" xfId="2440"/>
    <cellStyle name="Copy Decimal 0,00 2" xfId="2441"/>
    <cellStyle name="Copy Decimal 0,00 3" xfId="2442"/>
    <cellStyle name="Copy Decimal 0,00 4" xfId="2443"/>
    <cellStyle name="Copy Decimal 0,00 5" xfId="2444"/>
    <cellStyle name="Copy Decimal 0,00 6" xfId="2445"/>
    <cellStyle name="Copy Decimal 0,00 7" xfId="2446"/>
    <cellStyle name="Copy Decimal 0,00 8" xfId="2447"/>
    <cellStyle name="Copy Decimal 0,00 9" xfId="2448"/>
    <cellStyle name="Copy Decimal 0_Durchrechnung MEU" xfId="2449"/>
    <cellStyle name="Copy Percent 0" xfId="2450"/>
    <cellStyle name="Copy Percent 0 10" xfId="2451"/>
    <cellStyle name="Copy Percent 0 11" xfId="2452"/>
    <cellStyle name="Copy Percent 0 12" xfId="2453"/>
    <cellStyle name="Copy Percent 0 2" xfId="2454"/>
    <cellStyle name="Copy Percent 0 3" xfId="2455"/>
    <cellStyle name="Copy Percent 0 4" xfId="2456"/>
    <cellStyle name="Copy Percent 0 5" xfId="2457"/>
    <cellStyle name="Copy Percent 0 6" xfId="2458"/>
    <cellStyle name="Copy Percent 0 7" xfId="2459"/>
    <cellStyle name="Copy Percent 0 8" xfId="2460"/>
    <cellStyle name="Copy Percent 0 9" xfId="2461"/>
    <cellStyle name="Copy Percent 0,00" xfId="2462"/>
    <cellStyle name="Copy Percent 0,00 10" xfId="2463"/>
    <cellStyle name="Copy Percent 0,00 11" xfId="2464"/>
    <cellStyle name="Copy Percent 0,00 12" xfId="2465"/>
    <cellStyle name="Copy Percent 0,00 2" xfId="2466"/>
    <cellStyle name="Copy Percent 0,00 3" xfId="2467"/>
    <cellStyle name="Copy Percent 0,00 4" xfId="2468"/>
    <cellStyle name="Copy Percent 0,00 5" xfId="2469"/>
    <cellStyle name="Copy Percent 0,00 6" xfId="2470"/>
    <cellStyle name="Copy Percent 0,00 7" xfId="2471"/>
    <cellStyle name="Copy Percent 0,00 8" xfId="2472"/>
    <cellStyle name="Copy Percent 0,00 9" xfId="2473"/>
    <cellStyle name="Copy Percent 0_Form CC 1 2 4 June 05" xfId="2474"/>
    <cellStyle name="COST1" xfId="2475"/>
    <cellStyle name="Cur" xfId="2476"/>
    <cellStyle name="Currency [00]" xfId="2477"/>
    <cellStyle name="Currency [00] 2" xfId="2478"/>
    <cellStyle name="Currency [1]" xfId="2479"/>
    <cellStyle name="Currency [2]" xfId="2480"/>
    <cellStyle name="Currency 0" xfId="2481"/>
    <cellStyle name="Currency 10" xfId="2482"/>
    <cellStyle name="Currency 11" xfId="2483"/>
    <cellStyle name="Currency 12" xfId="2484"/>
    <cellStyle name="Currency 13" xfId="2485"/>
    <cellStyle name="Currency 14" xfId="2486"/>
    <cellStyle name="Currency 15" xfId="2487"/>
    <cellStyle name="Currency 16" xfId="2488"/>
    <cellStyle name="Currency 17" xfId="2489"/>
    <cellStyle name="Currency 18" xfId="2490"/>
    <cellStyle name="Currency 19" xfId="4314"/>
    <cellStyle name="Currency 19 2" xfId="4359"/>
    <cellStyle name="Currency 2" xfId="9"/>
    <cellStyle name="Currency 2 10" xfId="2491"/>
    <cellStyle name="Currency 2 11" xfId="2492"/>
    <cellStyle name="Currency 2 12" xfId="2493"/>
    <cellStyle name="Currency 2 13" xfId="2494"/>
    <cellStyle name="Currency 2 14" xfId="2495"/>
    <cellStyle name="Currency 2 15" xfId="2496"/>
    <cellStyle name="Currency 2 2" xfId="2497"/>
    <cellStyle name="Currency 2 3" xfId="2498"/>
    <cellStyle name="Currency 2 4" xfId="2499"/>
    <cellStyle name="Currency 2 5" xfId="2500"/>
    <cellStyle name="Currency 2 6" xfId="2501"/>
    <cellStyle name="Currency 2 7" xfId="2502"/>
    <cellStyle name="Currency 2 8" xfId="2503"/>
    <cellStyle name="Currency 2 9" xfId="2504"/>
    <cellStyle name="Currency 20" xfId="7"/>
    <cellStyle name="Currency 3" xfId="2505"/>
    <cellStyle name="Currency 4" xfId="2506"/>
    <cellStyle name="Currency 4 2" xfId="2507"/>
    <cellStyle name="Currency 4 3" xfId="2508"/>
    <cellStyle name="Currency 4 4" xfId="2509"/>
    <cellStyle name="Currency 5" xfId="2510"/>
    <cellStyle name="Currency 6" xfId="2511"/>
    <cellStyle name="Currency 7" xfId="2512"/>
    <cellStyle name="Currency 8" xfId="2513"/>
    <cellStyle name="Currency 9" xfId="2514"/>
    <cellStyle name="Currency0" xfId="2515"/>
    <cellStyle name="Currency0 2" xfId="2516"/>
    <cellStyle name="Currency1" xfId="2517"/>
    <cellStyle name="Currency-Denomination" xfId="2518"/>
    <cellStyle name="current day" xfId="2519"/>
    <cellStyle name="Cyndie" xfId="2520"/>
    <cellStyle name="DAILY_TITLE" xfId="2521"/>
    <cellStyle name="Data" xfId="2522"/>
    <cellStyle name="Date" xfId="2523"/>
    <cellStyle name="Date [mm-d-yyyy]" xfId="2524"/>
    <cellStyle name="Date [mmm-d-yyyy]" xfId="2525"/>
    <cellStyle name="Date [mmm-yyyy]" xfId="2526"/>
    <cellStyle name="Date 2" xfId="2527"/>
    <cellStyle name="Date Aligned" xfId="2528"/>
    <cellStyle name="Date dd-mmm" xfId="2529"/>
    <cellStyle name="Date dd-mmm-yy" xfId="2530"/>
    <cellStyle name="Date mmm-yy" xfId="2531"/>
    <cellStyle name="Date Short" xfId="2532"/>
    <cellStyle name="Date_- BP CONSO 2002-2012" xfId="2533"/>
    <cellStyle name="Date2" xfId="2534"/>
    <cellStyle name="Dati" xfId="2535"/>
    <cellStyle name="Dati Dec" xfId="2536"/>
    <cellStyle name="DAVE" xfId="2537"/>
    <cellStyle name="Décalé" xfId="2538"/>
    <cellStyle name="Decimal 0,0" xfId="2539"/>
    <cellStyle name="Decimal 0,00" xfId="2540"/>
    <cellStyle name="Decimal 0,0000" xfId="2541"/>
    <cellStyle name="Decimal_0dp" xfId="2542"/>
    <cellStyle name="default" xfId="2543"/>
    <cellStyle name="DELTA" xfId="2544"/>
    <cellStyle name="Deviant" xfId="2545"/>
    <cellStyle name="Dezimal [+line]" xfId="2546"/>
    <cellStyle name="Dezimal [0]_Acquisition stats" xfId="2547"/>
    <cellStyle name="Dezimal_Acquisition stats" xfId="2548"/>
    <cellStyle name="DimDown" xfId="2549"/>
    <cellStyle name="DimDownBold" xfId="2550"/>
    <cellStyle name="DimDownTitle" xfId="2551"/>
    <cellStyle name="Dollar" xfId="2552"/>
    <cellStyle name="Dollar (zero dec)" xfId="2553"/>
    <cellStyle name="DollarAmount" xfId="2554"/>
    <cellStyle name="DollarAmountBorder" xfId="2555"/>
    <cellStyle name="DollarAmountBorderMed" xfId="2556"/>
    <cellStyle name="DollarAmountBtmBorderMed" xfId="2557"/>
    <cellStyle name="DollarAmtTopBorder" xfId="2558"/>
    <cellStyle name="Dotted" xfId="2559"/>
    <cellStyle name="Dotted Line" xfId="2560"/>
    <cellStyle name="Double" xfId="2561"/>
    <cellStyle name="Double Accounting" xfId="2562"/>
    <cellStyle name="DropDown" xfId="2563"/>
    <cellStyle name="Eingabe" xfId="2564"/>
    <cellStyle name="Eingabe 10" xfId="2565"/>
    <cellStyle name="Eingabe 11" xfId="2566"/>
    <cellStyle name="Eingabe 12" xfId="2567"/>
    <cellStyle name="Eingabe 2" xfId="2568"/>
    <cellStyle name="Eingabe 3" xfId="2569"/>
    <cellStyle name="Eingabe 4" xfId="2570"/>
    <cellStyle name="Eingabe 5" xfId="2571"/>
    <cellStyle name="Eingabe 6" xfId="2572"/>
    <cellStyle name="Eingabe 7" xfId="2573"/>
    <cellStyle name="Eingabe 8" xfId="2574"/>
    <cellStyle name="Eingabe 9" xfId="2575"/>
    <cellStyle name="Enter Currency (0)" xfId="2576"/>
    <cellStyle name="Enter Currency (0) 2" xfId="2577"/>
    <cellStyle name="Enter Currency (2)" xfId="2578"/>
    <cellStyle name="Enter Currency (2) 2" xfId="2579"/>
    <cellStyle name="Enter Units (0)" xfId="2580"/>
    <cellStyle name="Enter Units (0) 2" xfId="2581"/>
    <cellStyle name="Enter Units (1)" xfId="2582"/>
    <cellStyle name="Enter Units (1) 2" xfId="2583"/>
    <cellStyle name="Enter Units (2)" xfId="2584"/>
    <cellStyle name="Enter Units (2) 2" xfId="2585"/>
    <cellStyle name="Entered" xfId="2586"/>
    <cellStyle name="Entered 2" xfId="2587"/>
    <cellStyle name="Est - $" xfId="2588"/>
    <cellStyle name="Est - %" xfId="2589"/>
    <cellStyle name="Est 0,000.0" xfId="2590"/>
    <cellStyle name="Euro" xfId="2591"/>
    <cellStyle name="Euro 2" xfId="2592"/>
    <cellStyle name="Euro 3" xfId="2593"/>
    <cellStyle name="Euro 4" xfId="2594"/>
    <cellStyle name="Euro 5" xfId="2595"/>
    <cellStyle name="Euro 6" xfId="2596"/>
    <cellStyle name="Euro_Cashflow Q1 CY09" xfId="2597"/>
    <cellStyle name="Explanatory Text 10" xfId="2598"/>
    <cellStyle name="Explanatory Text 10 2" xfId="2599"/>
    <cellStyle name="Explanatory Text 10 3" xfId="2600"/>
    <cellStyle name="Explanatory Text 11" xfId="2601"/>
    <cellStyle name="Explanatory Text 11 2" xfId="2602"/>
    <cellStyle name="Explanatory Text 11 3" xfId="2603"/>
    <cellStyle name="Explanatory Text 12" xfId="2604"/>
    <cellStyle name="Explanatory Text 12 2" xfId="2605"/>
    <cellStyle name="Explanatory Text 12 3" xfId="2606"/>
    <cellStyle name="Explanatory Text 13" xfId="2607"/>
    <cellStyle name="Explanatory Text 13 2" xfId="2608"/>
    <cellStyle name="Explanatory Text 13 3" xfId="2609"/>
    <cellStyle name="Explanatory Text 14" xfId="2610"/>
    <cellStyle name="Explanatory Text 14 2" xfId="2611"/>
    <cellStyle name="Explanatory Text 14 3" xfId="2612"/>
    <cellStyle name="Explanatory Text 15" xfId="2613"/>
    <cellStyle name="Explanatory Text 15 2" xfId="2614"/>
    <cellStyle name="Explanatory Text 15 3" xfId="2615"/>
    <cellStyle name="Explanatory Text 16" xfId="2616"/>
    <cellStyle name="Explanatory Text 17" xfId="2617"/>
    <cellStyle name="Explanatory Text 18" xfId="2618"/>
    <cellStyle name="Explanatory Text 19" xfId="4344"/>
    <cellStyle name="Explanatory Text 2" xfId="2619"/>
    <cellStyle name="Explanatory Text 2 10" xfId="2620"/>
    <cellStyle name="Explanatory Text 2 11" xfId="2621"/>
    <cellStyle name="Explanatory Text 2 12" xfId="2622"/>
    <cellStyle name="Explanatory Text 2 13" xfId="2623"/>
    <cellStyle name="Explanatory Text 2 14" xfId="2624"/>
    <cellStyle name="Explanatory Text 2 15" xfId="2625"/>
    <cellStyle name="Explanatory Text 2 2" xfId="2626"/>
    <cellStyle name="Explanatory Text 2 3" xfId="2627"/>
    <cellStyle name="Explanatory Text 2 4" xfId="2628"/>
    <cellStyle name="Explanatory Text 2 5" xfId="2629"/>
    <cellStyle name="Explanatory Text 2 6" xfId="2630"/>
    <cellStyle name="Explanatory Text 2 7" xfId="2631"/>
    <cellStyle name="Explanatory Text 2 8" xfId="2632"/>
    <cellStyle name="Explanatory Text 2 9" xfId="2633"/>
    <cellStyle name="Explanatory Text 3" xfId="2634"/>
    <cellStyle name="Explanatory Text 3 2" xfId="2635"/>
    <cellStyle name="Explanatory Text 3 3" xfId="2636"/>
    <cellStyle name="Explanatory Text 3 4" xfId="2637"/>
    <cellStyle name="Explanatory Text 3 5" xfId="2638"/>
    <cellStyle name="Explanatory Text 3 6" xfId="2639"/>
    <cellStyle name="Explanatory Text 3 7" xfId="2640"/>
    <cellStyle name="Explanatory Text 3 8" xfId="2641"/>
    <cellStyle name="Explanatory Text 4" xfId="2642"/>
    <cellStyle name="Explanatory Text 4 2" xfId="2643"/>
    <cellStyle name="Explanatory Text 5" xfId="2644"/>
    <cellStyle name="Explanatory Text 5 2" xfId="2645"/>
    <cellStyle name="Explanatory Text 6" xfId="2646"/>
    <cellStyle name="Explanatory Text 6 2" xfId="2647"/>
    <cellStyle name="Explanatory Text 7" xfId="2648"/>
    <cellStyle name="Explanatory Text 8" xfId="2649"/>
    <cellStyle name="Explanatory Text 9" xfId="2650"/>
    <cellStyle name="Explanatory Text 9 2" xfId="2651"/>
    <cellStyle name="Explanatory Text 9 3" xfId="2652"/>
    <cellStyle name="Explanatory Text 9 4" xfId="2653"/>
    <cellStyle name="Ezres [0]_Cable" xfId="2654"/>
    <cellStyle name="Ezres_Cable" xfId="2655"/>
    <cellStyle name="F H.T." xfId="2656"/>
    <cellStyle name="fa_column_header_bottom" xfId="3"/>
    <cellStyle name="FF_EURO" xfId="2657"/>
    <cellStyle name="Fixed" xfId="2658"/>
    <cellStyle name="Fixed [0]" xfId="2659"/>
    <cellStyle name="Fixed 2" xfId="2660"/>
    <cellStyle name="Fixed_Cashflow Q1 CY09" xfId="2661"/>
    <cellStyle name="Footnote" xfId="2662"/>
    <cellStyle name="Forecast Cell Column Heading" xfId="2663"/>
    <cellStyle name="format - Style1" xfId="2664"/>
    <cellStyle name="Formula" xfId="2665"/>
    <cellStyle name="Geneva 9" xfId="2666"/>
    <cellStyle name="Giga" xfId="2667"/>
    <cellStyle name="Good 10" xfId="2668"/>
    <cellStyle name="Good 10 2" xfId="2669"/>
    <cellStyle name="Good 10 3" xfId="2670"/>
    <cellStyle name="Good 11" xfId="2671"/>
    <cellStyle name="Good 11 2" xfId="2672"/>
    <cellStyle name="Good 11 3" xfId="2673"/>
    <cellStyle name="Good 12" xfId="2674"/>
    <cellStyle name="Good 12 2" xfId="2675"/>
    <cellStyle name="Good 12 3" xfId="2676"/>
    <cellStyle name="Good 13" xfId="2677"/>
    <cellStyle name="Good 13 2" xfId="2678"/>
    <cellStyle name="Good 13 3" xfId="2679"/>
    <cellStyle name="Good 14" xfId="2680"/>
    <cellStyle name="Good 14 2" xfId="2681"/>
    <cellStyle name="Good 14 3" xfId="2682"/>
    <cellStyle name="Good 15" xfId="2683"/>
    <cellStyle name="Good 15 2" xfId="2684"/>
    <cellStyle name="Good 15 3" xfId="2685"/>
    <cellStyle name="Good 16" xfId="2686"/>
    <cellStyle name="Good 17" xfId="2687"/>
    <cellStyle name="Good 18" xfId="2688"/>
    <cellStyle name="Good 19" xfId="2689"/>
    <cellStyle name="Good 2" xfId="2690"/>
    <cellStyle name="Good 2 10" xfId="2691"/>
    <cellStyle name="Good 2 11" xfId="2692"/>
    <cellStyle name="Good 2 12" xfId="2693"/>
    <cellStyle name="Good 2 13" xfId="2694"/>
    <cellStyle name="Good 2 14" xfId="2695"/>
    <cellStyle name="Good 2 15" xfId="2696"/>
    <cellStyle name="Good 2 2" xfId="2697"/>
    <cellStyle name="Good 2 3" xfId="2698"/>
    <cellStyle name="Good 2 4" xfId="2699"/>
    <cellStyle name="Good 2 5" xfId="2700"/>
    <cellStyle name="Good 2 6" xfId="2701"/>
    <cellStyle name="Good 2 7" xfId="2702"/>
    <cellStyle name="Good 2 8" xfId="2703"/>
    <cellStyle name="Good 2 9" xfId="2704"/>
    <cellStyle name="Good 20" xfId="4345"/>
    <cellStyle name="Good 3" xfId="2705"/>
    <cellStyle name="Good 3 2" xfId="2706"/>
    <cellStyle name="Good 3 3" xfId="2707"/>
    <cellStyle name="Good 3 4" xfId="2708"/>
    <cellStyle name="Good 3 5" xfId="2709"/>
    <cellStyle name="Good 3 6" xfId="2710"/>
    <cellStyle name="Good 3 7" xfId="2711"/>
    <cellStyle name="Good 3 8" xfId="2712"/>
    <cellStyle name="Good 4" xfId="2713"/>
    <cellStyle name="Good 4 2" xfId="2714"/>
    <cellStyle name="Good 5" xfId="2715"/>
    <cellStyle name="Good 5 2" xfId="2716"/>
    <cellStyle name="Good 6" xfId="2717"/>
    <cellStyle name="Good 6 2" xfId="2718"/>
    <cellStyle name="Good 7" xfId="2719"/>
    <cellStyle name="Good 8" xfId="2720"/>
    <cellStyle name="Good 9" xfId="2721"/>
    <cellStyle name="Good 9 2" xfId="2722"/>
    <cellStyle name="Good 9 3" xfId="2723"/>
    <cellStyle name="Good 9 4" xfId="2724"/>
    <cellStyle name="Grey" xfId="2725"/>
    <cellStyle name="Grün_Ausgabe" xfId="2726"/>
    <cellStyle name="Hard Percent" xfId="2727"/>
    <cellStyle name="HEADER" xfId="2728"/>
    <cellStyle name="Header 2" xfId="2729"/>
    <cellStyle name="Header Total" xfId="2730"/>
    <cellStyle name="header_Balance Sheet July 9 IFRS Sept 18" xfId="2731"/>
    <cellStyle name="Header1" xfId="2732"/>
    <cellStyle name="Header2" xfId="2733"/>
    <cellStyle name="Header3" xfId="2734"/>
    <cellStyle name="Header4" xfId="2735"/>
    <cellStyle name="Header4 10" xfId="2736"/>
    <cellStyle name="Header4 11" xfId="2737"/>
    <cellStyle name="Header4 12" xfId="2738"/>
    <cellStyle name="Header4 2" xfId="2739"/>
    <cellStyle name="Header4 3" xfId="2740"/>
    <cellStyle name="Header4 4" xfId="2741"/>
    <cellStyle name="Header4 5" xfId="2742"/>
    <cellStyle name="Header4 6" xfId="2743"/>
    <cellStyle name="Header4 7" xfId="2744"/>
    <cellStyle name="Header4 8" xfId="2745"/>
    <cellStyle name="Header4 9" xfId="2746"/>
    <cellStyle name="Heading" xfId="2747"/>
    <cellStyle name="Heading 1 10" xfId="2748"/>
    <cellStyle name="Heading 1 10 2" xfId="2749"/>
    <cellStyle name="Heading 1 10 3" xfId="2750"/>
    <cellStyle name="Heading 1 10 4" xfId="2751"/>
    <cellStyle name="Heading 1 11" xfId="2752"/>
    <cellStyle name="Heading 1 11 2" xfId="2753"/>
    <cellStyle name="Heading 1 11 3" xfId="2754"/>
    <cellStyle name="Heading 1 11 4" xfId="2755"/>
    <cellStyle name="Heading 1 12" xfId="2756"/>
    <cellStyle name="Heading 1 12 2" xfId="2757"/>
    <cellStyle name="Heading 1 12 3" xfId="2758"/>
    <cellStyle name="Heading 1 12 4" xfId="2759"/>
    <cellStyle name="Heading 1 13" xfId="2760"/>
    <cellStyle name="Heading 1 13 2" xfId="2761"/>
    <cellStyle name="Heading 1 13 3" xfId="2762"/>
    <cellStyle name="Heading 1 13 4" xfId="2763"/>
    <cellStyle name="Heading 1 14" xfId="2764"/>
    <cellStyle name="Heading 1 14 2" xfId="2765"/>
    <cellStyle name="Heading 1 14 3" xfId="2766"/>
    <cellStyle name="Heading 1 14 4" xfId="2767"/>
    <cellStyle name="Heading 1 15" xfId="2768"/>
    <cellStyle name="Heading 1 15 2" xfId="2769"/>
    <cellStyle name="Heading 1 15 3" xfId="2770"/>
    <cellStyle name="Heading 1 15 4" xfId="2771"/>
    <cellStyle name="Heading 1 16" xfId="2772"/>
    <cellStyle name="Heading 1 17" xfId="2773"/>
    <cellStyle name="Heading 1 18" xfId="2774"/>
    <cellStyle name="Heading 1 19" xfId="4346"/>
    <cellStyle name="Heading 1 2" xfId="2775"/>
    <cellStyle name="Heading 1 2 10" xfId="2776"/>
    <cellStyle name="Heading 1 2 10 2" xfId="2777"/>
    <cellStyle name="Heading 1 2 11" xfId="2778"/>
    <cellStyle name="Heading 1 2 12" xfId="2779"/>
    <cellStyle name="Heading 1 2 13" xfId="2780"/>
    <cellStyle name="Heading 1 2 14" xfId="2781"/>
    <cellStyle name="Heading 1 2 15" xfId="2782"/>
    <cellStyle name="Heading 1 2 2" xfId="2783"/>
    <cellStyle name="Heading 1 2 3" xfId="2784"/>
    <cellStyle name="Heading 1 2 4" xfId="2785"/>
    <cellStyle name="Heading 1 2 5" xfId="2786"/>
    <cellStyle name="Heading 1 2 6" xfId="2787"/>
    <cellStyle name="Heading 1 2 7" xfId="2788"/>
    <cellStyle name="Heading 1 2 8" xfId="2789"/>
    <cellStyle name="Heading 1 2 9" xfId="2790"/>
    <cellStyle name="Heading 1 3" xfId="2791"/>
    <cellStyle name="Heading 1 3 2" xfId="2792"/>
    <cellStyle name="Heading 1 3 2 2" xfId="2793"/>
    <cellStyle name="Heading 1 3 2 3" xfId="2794"/>
    <cellStyle name="Heading 1 3 3" xfId="2795"/>
    <cellStyle name="Heading 1 3 4" xfId="2796"/>
    <cellStyle name="Heading 1 3 5" xfId="2797"/>
    <cellStyle name="Heading 1 3 5 2" xfId="2798"/>
    <cellStyle name="Heading 1 3 6" xfId="2799"/>
    <cellStyle name="Heading 1 3 7" xfId="2800"/>
    <cellStyle name="Heading 1 3 8" xfId="2801"/>
    <cellStyle name="Heading 1 3 9" xfId="2802"/>
    <cellStyle name="Heading 1 4" xfId="2803"/>
    <cellStyle name="Heading 1 4 2" xfId="2804"/>
    <cellStyle name="Heading 1 4 3" xfId="2805"/>
    <cellStyle name="Heading 1 5" xfId="2806"/>
    <cellStyle name="Heading 1 5 2" xfId="2807"/>
    <cellStyle name="Heading 1 5 3" xfId="2808"/>
    <cellStyle name="Heading 1 6" xfId="2809"/>
    <cellStyle name="Heading 1 6 2" xfId="2810"/>
    <cellStyle name="Heading 1 6 3" xfId="2811"/>
    <cellStyle name="Heading 1 7" xfId="2812"/>
    <cellStyle name="Heading 1 7 2" xfId="2813"/>
    <cellStyle name="Heading 1 7 3" xfId="2814"/>
    <cellStyle name="Heading 1 8" xfId="2815"/>
    <cellStyle name="Heading 1 8 2" xfId="2816"/>
    <cellStyle name="Heading 1 8 3" xfId="2817"/>
    <cellStyle name="Heading 1 9" xfId="2818"/>
    <cellStyle name="Heading 1 9 2" xfId="2819"/>
    <cellStyle name="Heading 1 9 2 2" xfId="2820"/>
    <cellStyle name="Heading 1 9 3" xfId="2821"/>
    <cellStyle name="Heading 1 9 4" xfId="2822"/>
    <cellStyle name="Heading 1 9 5" xfId="2823"/>
    <cellStyle name="Heading 10" xfId="2824"/>
    <cellStyle name="Heading 11" xfId="2825"/>
    <cellStyle name="Heading 12" xfId="2826"/>
    <cellStyle name="Heading 13" xfId="2827"/>
    <cellStyle name="Heading 14" xfId="2828"/>
    <cellStyle name="Heading 15" xfId="2829"/>
    <cellStyle name="Heading 2 10" xfId="2830"/>
    <cellStyle name="Heading 2 10 2" xfId="2831"/>
    <cellStyle name="Heading 2 10 3" xfId="2832"/>
    <cellStyle name="Heading 2 10 4" xfId="2833"/>
    <cellStyle name="Heading 2 11" xfId="2834"/>
    <cellStyle name="Heading 2 11 2" xfId="2835"/>
    <cellStyle name="Heading 2 11 3" xfId="2836"/>
    <cellStyle name="Heading 2 11 4" xfId="2837"/>
    <cellStyle name="Heading 2 12" xfId="2838"/>
    <cellStyle name="Heading 2 12 2" xfId="2839"/>
    <cellStyle name="Heading 2 12 3" xfId="2840"/>
    <cellStyle name="Heading 2 12 4" xfId="2841"/>
    <cellStyle name="Heading 2 13" xfId="2842"/>
    <cellStyle name="Heading 2 13 2" xfId="2843"/>
    <cellStyle name="Heading 2 13 3" xfId="2844"/>
    <cellStyle name="Heading 2 13 4" xfId="2845"/>
    <cellStyle name="Heading 2 14" xfId="2846"/>
    <cellStyle name="Heading 2 14 2" xfId="2847"/>
    <cellStyle name="Heading 2 14 3" xfId="2848"/>
    <cellStyle name="Heading 2 14 4" xfId="2849"/>
    <cellStyle name="Heading 2 15" xfId="2850"/>
    <cellStyle name="Heading 2 15 2" xfId="2851"/>
    <cellStyle name="Heading 2 15 3" xfId="2852"/>
    <cellStyle name="Heading 2 15 4" xfId="2853"/>
    <cellStyle name="Heading 2 16" xfId="2854"/>
    <cellStyle name="Heading 2 17" xfId="2855"/>
    <cellStyle name="Heading 2 18" xfId="2856"/>
    <cellStyle name="Heading 2 19" xfId="4347"/>
    <cellStyle name="Heading 2 2" xfId="2857"/>
    <cellStyle name="Heading 2 2 10" xfId="2858"/>
    <cellStyle name="Heading 2 2 10 2" xfId="2859"/>
    <cellStyle name="Heading 2 2 11" xfId="2860"/>
    <cellStyle name="Heading 2 2 12" xfId="2861"/>
    <cellStyle name="Heading 2 2 13" xfId="2862"/>
    <cellStyle name="Heading 2 2 14" xfId="2863"/>
    <cellStyle name="Heading 2 2 15" xfId="2864"/>
    <cellStyle name="Heading 2 2 2" xfId="2865"/>
    <cellStyle name="Heading 2 2 3" xfId="2866"/>
    <cellStyle name="Heading 2 2 4" xfId="2867"/>
    <cellStyle name="Heading 2 2 5" xfId="2868"/>
    <cellStyle name="Heading 2 2 6" xfId="2869"/>
    <cellStyle name="Heading 2 2 7" xfId="2870"/>
    <cellStyle name="Heading 2 2 8" xfId="2871"/>
    <cellStyle name="Heading 2 2 9" xfId="2872"/>
    <cellStyle name="Heading 2 3" xfId="2873"/>
    <cellStyle name="Heading 2 3 2" xfId="2874"/>
    <cellStyle name="Heading 2 3 2 2" xfId="2875"/>
    <cellStyle name="Heading 2 3 2 3" xfId="2876"/>
    <cellStyle name="Heading 2 3 3" xfId="2877"/>
    <cellStyle name="Heading 2 3 4" xfId="2878"/>
    <cellStyle name="Heading 2 3 5" xfId="2879"/>
    <cellStyle name="Heading 2 3 5 2" xfId="2880"/>
    <cellStyle name="Heading 2 3 6" xfId="2881"/>
    <cellStyle name="Heading 2 3 7" xfId="2882"/>
    <cellStyle name="Heading 2 3 8" xfId="2883"/>
    <cellStyle name="Heading 2 3 9" xfId="2884"/>
    <cellStyle name="Heading 2 4" xfId="2885"/>
    <cellStyle name="Heading 2 4 2" xfId="2886"/>
    <cellStyle name="Heading 2 4 3" xfId="2887"/>
    <cellStyle name="Heading 2 5" xfId="2888"/>
    <cellStyle name="Heading 2 5 2" xfId="2889"/>
    <cellStyle name="Heading 2 5 3" xfId="2890"/>
    <cellStyle name="Heading 2 6" xfId="2891"/>
    <cellStyle name="Heading 2 6 2" xfId="2892"/>
    <cellStyle name="Heading 2 6 3" xfId="2893"/>
    <cellStyle name="Heading 2 7" xfId="2894"/>
    <cellStyle name="Heading 2 7 2" xfId="2895"/>
    <cellStyle name="Heading 2 7 3" xfId="2896"/>
    <cellStyle name="Heading 2 8" xfId="2897"/>
    <cellStyle name="Heading 2 8 2" xfId="2898"/>
    <cellStyle name="Heading 2 8 3" xfId="2899"/>
    <cellStyle name="Heading 2 9" xfId="2900"/>
    <cellStyle name="Heading 2 9 2" xfId="2901"/>
    <cellStyle name="Heading 2 9 2 2" xfId="2902"/>
    <cellStyle name="Heading 2 9 3" xfId="2903"/>
    <cellStyle name="Heading 2 9 4" xfId="2904"/>
    <cellStyle name="Heading 2 9 5" xfId="2905"/>
    <cellStyle name="Heading 3 10" xfId="2906"/>
    <cellStyle name="Heading 3 10 2" xfId="2907"/>
    <cellStyle name="Heading 3 10 3" xfId="2908"/>
    <cellStyle name="Heading 3 10 4" xfId="2909"/>
    <cellStyle name="Heading 3 11" xfId="2910"/>
    <cellStyle name="Heading 3 11 2" xfId="2911"/>
    <cellStyle name="Heading 3 11 3" xfId="2912"/>
    <cellStyle name="Heading 3 11 4" xfId="2913"/>
    <cellStyle name="Heading 3 12" xfId="2914"/>
    <cellStyle name="Heading 3 12 2" xfId="2915"/>
    <cellStyle name="Heading 3 12 3" xfId="2916"/>
    <cellStyle name="Heading 3 12 4" xfId="2917"/>
    <cellStyle name="Heading 3 13" xfId="2918"/>
    <cellStyle name="Heading 3 13 2" xfId="2919"/>
    <cellStyle name="Heading 3 13 3" xfId="2920"/>
    <cellStyle name="Heading 3 13 4" xfId="2921"/>
    <cellStyle name="Heading 3 14" xfId="2922"/>
    <cellStyle name="Heading 3 14 2" xfId="2923"/>
    <cellStyle name="Heading 3 14 3" xfId="2924"/>
    <cellStyle name="Heading 3 14 4" xfId="2925"/>
    <cellStyle name="Heading 3 15" xfId="2926"/>
    <cellStyle name="Heading 3 15 2" xfId="2927"/>
    <cellStyle name="Heading 3 15 3" xfId="2928"/>
    <cellStyle name="Heading 3 15 4" xfId="2929"/>
    <cellStyle name="Heading 3 16" xfId="2930"/>
    <cellStyle name="Heading 3 17" xfId="2931"/>
    <cellStyle name="Heading 3 18" xfId="2932"/>
    <cellStyle name="Heading 3 19" xfId="4348"/>
    <cellStyle name="Heading 3 2" xfId="2933"/>
    <cellStyle name="Heading 3 2 10" xfId="2934"/>
    <cellStyle name="Heading 3 2 10 2" xfId="2935"/>
    <cellStyle name="Heading 3 2 11" xfId="2936"/>
    <cellStyle name="Heading 3 2 12" xfId="2937"/>
    <cellStyle name="Heading 3 2 13" xfId="2938"/>
    <cellStyle name="Heading 3 2 14" xfId="2939"/>
    <cellStyle name="Heading 3 2 15" xfId="2940"/>
    <cellStyle name="Heading 3 2 2" xfId="2941"/>
    <cellStyle name="Heading 3 2 3" xfId="2942"/>
    <cellStyle name="Heading 3 2 4" xfId="2943"/>
    <cellStyle name="Heading 3 2 5" xfId="2944"/>
    <cellStyle name="Heading 3 2 6" xfId="2945"/>
    <cellStyle name="Heading 3 2 7" xfId="2946"/>
    <cellStyle name="Heading 3 2 8" xfId="2947"/>
    <cellStyle name="Heading 3 2 9" xfId="2948"/>
    <cellStyle name="Heading 3 3" xfId="2949"/>
    <cellStyle name="Heading 3 3 2" xfId="2950"/>
    <cellStyle name="Heading 3 3 2 2" xfId="2951"/>
    <cellStyle name="Heading 3 3 2 3" xfId="2952"/>
    <cellStyle name="Heading 3 3 3" xfId="2953"/>
    <cellStyle name="Heading 3 3 4" xfId="2954"/>
    <cellStyle name="Heading 3 3 5" xfId="2955"/>
    <cellStyle name="Heading 3 3 5 2" xfId="2956"/>
    <cellStyle name="Heading 3 3 6" xfId="2957"/>
    <cellStyle name="Heading 3 3 7" xfId="2958"/>
    <cellStyle name="Heading 3 3 8" xfId="2959"/>
    <cellStyle name="Heading 3 3 9" xfId="2960"/>
    <cellStyle name="Heading 3 4" xfId="2961"/>
    <cellStyle name="Heading 3 4 2" xfId="2962"/>
    <cellStyle name="Heading 3 4 3" xfId="2963"/>
    <cellStyle name="Heading 3 5" xfId="2964"/>
    <cellStyle name="Heading 3 5 2" xfId="2965"/>
    <cellStyle name="Heading 3 5 3" xfId="2966"/>
    <cellStyle name="Heading 3 6" xfId="2967"/>
    <cellStyle name="Heading 3 6 2" xfId="2968"/>
    <cellStyle name="Heading 3 6 3" xfId="2969"/>
    <cellStyle name="Heading 3 7" xfId="2970"/>
    <cellStyle name="Heading 3 7 2" xfId="2971"/>
    <cellStyle name="Heading 3 7 3" xfId="2972"/>
    <cellStyle name="Heading 3 8" xfId="2973"/>
    <cellStyle name="Heading 3 8 2" xfId="2974"/>
    <cellStyle name="Heading 3 8 3" xfId="2975"/>
    <cellStyle name="Heading 3 9" xfId="2976"/>
    <cellStyle name="Heading 3 9 2" xfId="2977"/>
    <cellStyle name="Heading 3 9 2 2" xfId="2978"/>
    <cellStyle name="Heading 3 9 3" xfId="2979"/>
    <cellStyle name="Heading 3 9 4" xfId="2980"/>
    <cellStyle name="Heading 3 9 5" xfId="2981"/>
    <cellStyle name="Heading 4 10" xfId="2982"/>
    <cellStyle name="Heading 4 10 2" xfId="2983"/>
    <cellStyle name="Heading 4 10 3" xfId="2984"/>
    <cellStyle name="Heading 4 10 4" xfId="2985"/>
    <cellStyle name="Heading 4 11" xfId="2986"/>
    <cellStyle name="Heading 4 11 2" xfId="2987"/>
    <cellStyle name="Heading 4 11 3" xfId="2988"/>
    <cellStyle name="Heading 4 11 4" xfId="2989"/>
    <cellStyle name="Heading 4 12" xfId="2990"/>
    <cellStyle name="Heading 4 12 2" xfId="2991"/>
    <cellStyle name="Heading 4 12 3" xfId="2992"/>
    <cellStyle name="Heading 4 12 4" xfId="2993"/>
    <cellStyle name="Heading 4 13" xfId="2994"/>
    <cellStyle name="Heading 4 13 2" xfId="2995"/>
    <cellStyle name="Heading 4 13 3" xfId="2996"/>
    <cellStyle name="Heading 4 13 4" xfId="2997"/>
    <cellStyle name="Heading 4 14" xfId="2998"/>
    <cellStyle name="Heading 4 14 2" xfId="2999"/>
    <cellStyle name="Heading 4 14 3" xfId="3000"/>
    <cellStyle name="Heading 4 14 4" xfId="3001"/>
    <cellStyle name="Heading 4 15" xfId="3002"/>
    <cellStyle name="Heading 4 15 2" xfId="3003"/>
    <cellStyle name="Heading 4 15 3" xfId="3004"/>
    <cellStyle name="Heading 4 15 4" xfId="3005"/>
    <cellStyle name="Heading 4 16" xfId="3006"/>
    <cellStyle name="Heading 4 17" xfId="3007"/>
    <cellStyle name="Heading 4 18" xfId="3008"/>
    <cellStyle name="Heading 4 19" xfId="4349"/>
    <cellStyle name="Heading 4 2" xfId="3009"/>
    <cellStyle name="Heading 4 2 10" xfId="3010"/>
    <cellStyle name="Heading 4 2 10 2" xfId="3011"/>
    <cellStyle name="Heading 4 2 11" xfId="3012"/>
    <cellStyle name="Heading 4 2 12" xfId="3013"/>
    <cellStyle name="Heading 4 2 13" xfId="3014"/>
    <cellStyle name="Heading 4 2 14" xfId="3015"/>
    <cellStyle name="Heading 4 2 15" xfId="3016"/>
    <cellStyle name="Heading 4 2 2" xfId="3017"/>
    <cellStyle name="Heading 4 2 3" xfId="3018"/>
    <cellStyle name="Heading 4 2 4" xfId="3019"/>
    <cellStyle name="Heading 4 2 5" xfId="3020"/>
    <cellStyle name="Heading 4 2 6" xfId="3021"/>
    <cellStyle name="Heading 4 2 7" xfId="3022"/>
    <cellStyle name="Heading 4 2 8" xfId="3023"/>
    <cellStyle name="Heading 4 2 9" xfId="3024"/>
    <cellStyle name="Heading 4 3" xfId="3025"/>
    <cellStyle name="Heading 4 3 2" xfId="3026"/>
    <cellStyle name="Heading 4 3 2 2" xfId="3027"/>
    <cellStyle name="Heading 4 3 2 3" xfId="3028"/>
    <cellStyle name="Heading 4 3 3" xfId="3029"/>
    <cellStyle name="Heading 4 3 4" xfId="3030"/>
    <cellStyle name="Heading 4 3 5" xfId="3031"/>
    <cellStyle name="Heading 4 3 5 2" xfId="3032"/>
    <cellStyle name="Heading 4 3 6" xfId="3033"/>
    <cellStyle name="Heading 4 3 7" xfId="3034"/>
    <cellStyle name="Heading 4 3 8" xfId="3035"/>
    <cellStyle name="Heading 4 3 9" xfId="3036"/>
    <cellStyle name="Heading 4 4" xfId="3037"/>
    <cellStyle name="Heading 4 4 2" xfId="3038"/>
    <cellStyle name="Heading 4 4 3" xfId="3039"/>
    <cellStyle name="Heading 4 5" xfId="3040"/>
    <cellStyle name="Heading 4 5 2" xfId="3041"/>
    <cellStyle name="Heading 4 5 3" xfId="3042"/>
    <cellStyle name="Heading 4 6" xfId="3043"/>
    <cellStyle name="Heading 4 6 2" xfId="3044"/>
    <cellStyle name="Heading 4 6 3" xfId="3045"/>
    <cellStyle name="Heading 4 7" xfId="3046"/>
    <cellStyle name="Heading 4 7 2" xfId="3047"/>
    <cellStyle name="Heading 4 7 3" xfId="3048"/>
    <cellStyle name="Heading 4 8" xfId="3049"/>
    <cellStyle name="Heading 4 8 2" xfId="3050"/>
    <cellStyle name="Heading 4 8 3" xfId="3051"/>
    <cellStyle name="Heading 4 9" xfId="3052"/>
    <cellStyle name="Heading 4 9 2" xfId="3053"/>
    <cellStyle name="Heading 4 9 2 2" xfId="3054"/>
    <cellStyle name="Heading 4 9 3" xfId="3055"/>
    <cellStyle name="Heading 4 9 4" xfId="3056"/>
    <cellStyle name="Heading 4 9 5" xfId="3057"/>
    <cellStyle name="Heading 5" xfId="3058"/>
    <cellStyle name="Heading 6" xfId="3059"/>
    <cellStyle name="Heading 7" xfId="3060"/>
    <cellStyle name="Heading 8" xfId="3061"/>
    <cellStyle name="Heading 9" xfId="3062"/>
    <cellStyle name="Heading I" xfId="3063"/>
    <cellStyle name="heading info" xfId="3064"/>
    <cellStyle name="Heading1" xfId="3065"/>
    <cellStyle name="Heading1 2" xfId="3066"/>
    <cellStyle name="Heading2" xfId="3067"/>
    <cellStyle name="Heading2 2" xfId="3068"/>
    <cellStyle name="HEADINGS" xfId="3069"/>
    <cellStyle name="HEADINGS 2" xfId="3070"/>
    <cellStyle name="HEADINGSTOP" xfId="3071"/>
    <cellStyle name="HEADINGSTOP 2" xfId="3072"/>
    <cellStyle name="Headline1" xfId="3073"/>
    <cellStyle name="Headline2" xfId="3074"/>
    <cellStyle name="Headline3" xfId="3075"/>
    <cellStyle name="Hidden Decimal 0,00" xfId="3076"/>
    <cellStyle name="HIGHLIGHT" xfId="3077"/>
    <cellStyle name="Id" xfId="3078"/>
    <cellStyle name="indicatif_nv" xfId="3079"/>
    <cellStyle name="initial" xfId="3080"/>
    <cellStyle name="Input [%]" xfId="3081"/>
    <cellStyle name="Input [%0]" xfId="3082"/>
    <cellStyle name="Input [%00]" xfId="3083"/>
    <cellStyle name="Input [0]" xfId="3084"/>
    <cellStyle name="Input [00]" xfId="3085"/>
    <cellStyle name="Input [yellow]" xfId="3086"/>
    <cellStyle name="Input 10" xfId="3087"/>
    <cellStyle name="Input 10 2" xfId="3088"/>
    <cellStyle name="Input 10 3" xfId="3089"/>
    <cellStyle name="Input 10 4" xfId="3090"/>
    <cellStyle name="Input 11" xfId="3091"/>
    <cellStyle name="Input 11 2" xfId="3092"/>
    <cellStyle name="Input 11 3" xfId="3093"/>
    <cellStyle name="Input 11 4" xfId="3094"/>
    <cellStyle name="Input 12" xfId="3095"/>
    <cellStyle name="Input 12 2" xfId="3096"/>
    <cellStyle name="Input 12 3" xfId="3097"/>
    <cellStyle name="Input 12 4" xfId="3098"/>
    <cellStyle name="Input 13" xfId="3099"/>
    <cellStyle name="Input 13 2" xfId="3100"/>
    <cellStyle name="Input 13 3" xfId="3101"/>
    <cellStyle name="Input 13 4" xfId="3102"/>
    <cellStyle name="Input 14" xfId="3103"/>
    <cellStyle name="Input 14 2" xfId="3104"/>
    <cellStyle name="Input 14 3" xfId="3105"/>
    <cellStyle name="Input 14 4" xfId="3106"/>
    <cellStyle name="Input 15" xfId="3107"/>
    <cellStyle name="Input 15 2" xfId="3108"/>
    <cellStyle name="Input 15 3" xfId="3109"/>
    <cellStyle name="Input 15 4" xfId="3110"/>
    <cellStyle name="Input 16" xfId="3111"/>
    <cellStyle name="Input 17" xfId="3112"/>
    <cellStyle name="Input 18" xfId="3113"/>
    <cellStyle name="Input 19" xfId="3114"/>
    <cellStyle name="Input 2" xfId="3115"/>
    <cellStyle name="Input 2 10" xfId="3116"/>
    <cellStyle name="Input 2 10 2" xfId="3117"/>
    <cellStyle name="Input 2 11" xfId="3118"/>
    <cellStyle name="Input 2 12" xfId="3119"/>
    <cellStyle name="Input 2 13" xfId="3120"/>
    <cellStyle name="Input 2 14" xfId="3121"/>
    <cellStyle name="Input 2 15" xfId="3122"/>
    <cellStyle name="Input 2 2" xfId="3123"/>
    <cellStyle name="Input 2 3" xfId="3124"/>
    <cellStyle name="Input 2 4" xfId="3125"/>
    <cellStyle name="Input 2 5" xfId="3126"/>
    <cellStyle name="Input 2 6" xfId="3127"/>
    <cellStyle name="Input 2 7" xfId="3128"/>
    <cellStyle name="Input 2 8" xfId="3129"/>
    <cellStyle name="Input 2 9" xfId="3130"/>
    <cellStyle name="Input 20" xfId="3131"/>
    <cellStyle name="Input 21" xfId="3132"/>
    <cellStyle name="Input 22" xfId="4350"/>
    <cellStyle name="Input 3" xfId="3133"/>
    <cellStyle name="Input 3 2" xfId="3134"/>
    <cellStyle name="Input 3 3" xfId="3135"/>
    <cellStyle name="Input 3 4" xfId="3136"/>
    <cellStyle name="Input 3 5" xfId="3137"/>
    <cellStyle name="Input 3 6" xfId="3138"/>
    <cellStyle name="Input 3 7" xfId="3139"/>
    <cellStyle name="Input 3 8" xfId="3140"/>
    <cellStyle name="Input 3 9" xfId="3141"/>
    <cellStyle name="Input 4" xfId="3142"/>
    <cellStyle name="Input 4 2" xfId="3143"/>
    <cellStyle name="Input 4 3" xfId="3144"/>
    <cellStyle name="Input 5" xfId="3145"/>
    <cellStyle name="Input 5 2" xfId="3146"/>
    <cellStyle name="Input 5 3" xfId="3147"/>
    <cellStyle name="Input 6" xfId="3148"/>
    <cellStyle name="Input 6 2" xfId="3149"/>
    <cellStyle name="Input 6 3" xfId="3150"/>
    <cellStyle name="Input 7" xfId="3151"/>
    <cellStyle name="Input 7 2" xfId="3152"/>
    <cellStyle name="Input 7 3" xfId="3153"/>
    <cellStyle name="Input 8" xfId="3154"/>
    <cellStyle name="Input 8 2" xfId="3155"/>
    <cellStyle name="Input 8 3" xfId="3156"/>
    <cellStyle name="Input 9" xfId="3157"/>
    <cellStyle name="Input 9 2" xfId="3158"/>
    <cellStyle name="Input 9 3" xfId="3159"/>
    <cellStyle name="Input 9 4" xfId="3160"/>
    <cellStyle name="Input 9 5" xfId="3161"/>
    <cellStyle name="Input Cells" xfId="3162"/>
    <cellStyle name="Input Col_Heading" xfId="3163"/>
    <cellStyle name="Input Currency" xfId="3164"/>
    <cellStyle name="Input Decimal 0" xfId="3165"/>
    <cellStyle name="Input Decimal 0 10" xfId="3166"/>
    <cellStyle name="Input Decimal 0 11" xfId="3167"/>
    <cellStyle name="Input Decimal 0 12" xfId="3168"/>
    <cellStyle name="Input Decimal 0 2" xfId="3169"/>
    <cellStyle name="Input Decimal 0 3" xfId="3170"/>
    <cellStyle name="Input Decimal 0 4" xfId="3171"/>
    <cellStyle name="Input Decimal 0 5" xfId="3172"/>
    <cellStyle name="Input Decimal 0 6" xfId="3173"/>
    <cellStyle name="Input Decimal 0 7" xfId="3174"/>
    <cellStyle name="Input Decimal 0 8" xfId="3175"/>
    <cellStyle name="Input Decimal 0 9" xfId="3176"/>
    <cellStyle name="Input Decimal 0,00" xfId="3177"/>
    <cellStyle name="Input Decimal 0,00 10" xfId="3178"/>
    <cellStyle name="Input Decimal 0,00 11" xfId="3179"/>
    <cellStyle name="Input Decimal 0,00 12" xfId="3180"/>
    <cellStyle name="Input Decimal 0,00 2" xfId="3181"/>
    <cellStyle name="Input Decimal 0,00 3" xfId="3182"/>
    <cellStyle name="Input Decimal 0,00 4" xfId="3183"/>
    <cellStyle name="Input Decimal 0,00 5" xfId="3184"/>
    <cellStyle name="Input Decimal 0,00 6" xfId="3185"/>
    <cellStyle name="Input Decimal 0,00 7" xfId="3186"/>
    <cellStyle name="Input Decimal 0,00 8" xfId="3187"/>
    <cellStyle name="Input Decimal 0,00 9" xfId="3188"/>
    <cellStyle name="Input Decimal 0_7.2.3. CAPEX" xfId="3189"/>
    <cellStyle name="Input Normal" xfId="3190"/>
    <cellStyle name="Input Percent" xfId="3191"/>
    <cellStyle name="Input Percent 0" xfId="3192"/>
    <cellStyle name="Input Percent 0 10" xfId="3193"/>
    <cellStyle name="Input Percent 0 11" xfId="3194"/>
    <cellStyle name="Input Percent 0 12" xfId="3195"/>
    <cellStyle name="Input Percent 0 2" xfId="3196"/>
    <cellStyle name="Input Percent 0 3" xfId="3197"/>
    <cellStyle name="Input Percent 0 4" xfId="3198"/>
    <cellStyle name="Input Percent 0 5" xfId="3199"/>
    <cellStyle name="Input Percent 0 6" xfId="3200"/>
    <cellStyle name="Input Percent 0 7" xfId="3201"/>
    <cellStyle name="Input Percent 0 8" xfId="3202"/>
    <cellStyle name="Input Percent 0 9" xfId="3203"/>
    <cellStyle name="Input Percent 0,00" xfId="3204"/>
    <cellStyle name="Input Percent 0,00 10" xfId="3205"/>
    <cellStyle name="Input Percent 0,00 11" xfId="3206"/>
    <cellStyle name="Input Percent 0,00 12" xfId="3207"/>
    <cellStyle name="Input Percent 0,00 2" xfId="3208"/>
    <cellStyle name="Input Percent 0,00 3" xfId="3209"/>
    <cellStyle name="Input Percent 0,00 4" xfId="3210"/>
    <cellStyle name="Input Percent 0,00 5" xfId="3211"/>
    <cellStyle name="Input Percent 0,00 6" xfId="3212"/>
    <cellStyle name="Input Percent 0,00 7" xfId="3213"/>
    <cellStyle name="Input Percent 0,00 8" xfId="3214"/>
    <cellStyle name="Input Percent 0,00 9" xfId="3215"/>
    <cellStyle name="Input Percent 0_7.2.3. CAPEX" xfId="3216"/>
    <cellStyle name="Input Titles" xfId="3217"/>
    <cellStyle name="InputDetailDate" xfId="3218"/>
    <cellStyle name="InputDetailInt" xfId="3219"/>
    <cellStyle name="InputDetailPct" xfId="3220"/>
    <cellStyle name="InputLockedInt" xfId="3221"/>
    <cellStyle name="InputLockedPct" xfId="3222"/>
    <cellStyle name="Invisible" xfId="3223"/>
    <cellStyle name="Kilo" xfId="3224"/>
    <cellStyle name="kopregel" xfId="3225"/>
    <cellStyle name="LB Style" xfId="3226"/>
    <cellStyle name="Lien hypertexte_PERSONAL" xfId="3227"/>
    <cellStyle name="LineItemPrompt" xfId="3228"/>
    <cellStyle name="LineItemValue" xfId="3229"/>
    <cellStyle name="Link Currency (0)" xfId="3230"/>
    <cellStyle name="Link Currency (0) 2" xfId="3231"/>
    <cellStyle name="Link Currency (2)" xfId="3232"/>
    <cellStyle name="Link Currency (2) 2" xfId="3233"/>
    <cellStyle name="Link Units (0)" xfId="3234"/>
    <cellStyle name="Link Units (0) 2" xfId="3235"/>
    <cellStyle name="Link Units (1)" xfId="3236"/>
    <cellStyle name="Link Units (1) 2" xfId="3237"/>
    <cellStyle name="Link Units (2)" xfId="3238"/>
    <cellStyle name="Link Units (2) 2" xfId="3239"/>
    <cellStyle name="Linked" xfId="3240"/>
    <cellStyle name="Linked Cell 10" xfId="3241"/>
    <cellStyle name="Linked Cell 10 2" xfId="3242"/>
    <cellStyle name="Linked Cell 10 3" xfId="3243"/>
    <cellStyle name="Linked Cell 11" xfId="3244"/>
    <cellStyle name="Linked Cell 11 2" xfId="3245"/>
    <cellStyle name="Linked Cell 11 3" xfId="3246"/>
    <cellStyle name="Linked Cell 12" xfId="3247"/>
    <cellStyle name="Linked Cell 12 2" xfId="3248"/>
    <cellStyle name="Linked Cell 12 3" xfId="3249"/>
    <cellStyle name="Linked Cell 13" xfId="3250"/>
    <cellStyle name="Linked Cell 13 2" xfId="3251"/>
    <cellStyle name="Linked Cell 13 3" xfId="3252"/>
    <cellStyle name="Linked Cell 14" xfId="3253"/>
    <cellStyle name="Linked Cell 14 2" xfId="3254"/>
    <cellStyle name="Linked Cell 14 3" xfId="3255"/>
    <cellStyle name="Linked Cell 15" xfId="3256"/>
    <cellStyle name="Linked Cell 15 2" xfId="3257"/>
    <cellStyle name="Linked Cell 15 3" xfId="3258"/>
    <cellStyle name="Linked Cell 16" xfId="3259"/>
    <cellStyle name="Linked Cell 17" xfId="3260"/>
    <cellStyle name="Linked Cell 18" xfId="3261"/>
    <cellStyle name="Linked Cell 19" xfId="4351"/>
    <cellStyle name="Linked Cell 2" xfId="3262"/>
    <cellStyle name="Linked Cell 2 10" xfId="3263"/>
    <cellStyle name="Linked Cell 2 11" xfId="3264"/>
    <cellStyle name="Linked Cell 2 12" xfId="3265"/>
    <cellStyle name="Linked Cell 2 13" xfId="3266"/>
    <cellStyle name="Linked Cell 2 14" xfId="3267"/>
    <cellStyle name="Linked Cell 2 15" xfId="3268"/>
    <cellStyle name="Linked Cell 2 2" xfId="3269"/>
    <cellStyle name="Linked Cell 2 3" xfId="3270"/>
    <cellStyle name="Linked Cell 2 4" xfId="3271"/>
    <cellStyle name="Linked Cell 2 5" xfId="3272"/>
    <cellStyle name="Linked Cell 2 6" xfId="3273"/>
    <cellStyle name="Linked Cell 2 7" xfId="3274"/>
    <cellStyle name="Linked Cell 2 8" xfId="3275"/>
    <cellStyle name="Linked Cell 2 9" xfId="3276"/>
    <cellStyle name="Linked Cell 3" xfId="3277"/>
    <cellStyle name="Linked Cell 3 2" xfId="3278"/>
    <cellStyle name="Linked Cell 3 3" xfId="3279"/>
    <cellStyle name="Linked Cell 3 4" xfId="3280"/>
    <cellStyle name="Linked Cell 3 5" xfId="3281"/>
    <cellStyle name="Linked Cell 3 5 2" xfId="3282"/>
    <cellStyle name="Linked Cell 3 6" xfId="3283"/>
    <cellStyle name="Linked Cell 3 7" xfId="3284"/>
    <cellStyle name="Linked Cell 3 8" xfId="3285"/>
    <cellStyle name="Linked Cell 3 9" xfId="3286"/>
    <cellStyle name="Linked Cell 4" xfId="3287"/>
    <cellStyle name="Linked Cell 4 2" xfId="3288"/>
    <cellStyle name="Linked Cell 5" xfId="3289"/>
    <cellStyle name="Linked Cell 5 2" xfId="3290"/>
    <cellStyle name="Linked Cell 6" xfId="3291"/>
    <cellStyle name="Linked Cell 6 2" xfId="3292"/>
    <cellStyle name="Linked Cell 7" xfId="3293"/>
    <cellStyle name="Linked Cell 8" xfId="3294"/>
    <cellStyle name="Linked Cell 9" xfId="3295"/>
    <cellStyle name="Linked Cell 9 2" xfId="3296"/>
    <cellStyle name="Linked Cell 9 2 2" xfId="3297"/>
    <cellStyle name="Linked Cell 9 3" xfId="3298"/>
    <cellStyle name="Linked Cell 9 4" xfId="3299"/>
    <cellStyle name="Linked Cell 9 5" xfId="3300"/>
    <cellStyle name="Linked Cells" xfId="3301"/>
    <cellStyle name="LTM Cell Column Heading" xfId="3302"/>
    <cellStyle name="Mega" xfId="3303"/>
    <cellStyle name="Millares [0]_pldt" xfId="3304"/>
    <cellStyle name="Millares_pldt" xfId="3305"/>
    <cellStyle name="Milliers [0]_!!!GO" xfId="3306"/>
    <cellStyle name="Milliers_!!!GO" xfId="3307"/>
    <cellStyle name="Mon_Year" xfId="3308"/>
    <cellStyle name="Moneda [0]_pldt" xfId="3309"/>
    <cellStyle name="Moneda_Coste Fidelizacion" xfId="3310"/>
    <cellStyle name="Monétaire [0]_!!!GO" xfId="3311"/>
    <cellStyle name="Monétaire_!!!GO" xfId="3312"/>
    <cellStyle name="MS Sans Serif" xfId="3313"/>
    <cellStyle name="MS_English" xfId="3314"/>
    <cellStyle name="Multiple" xfId="3315"/>
    <cellStyle name="Multiple Cell Column Heading" xfId="3316"/>
    <cellStyle name="NA is zero" xfId="3317"/>
    <cellStyle name="Neutral 10" xfId="3318"/>
    <cellStyle name="Neutral 10 2" xfId="3319"/>
    <cellStyle name="Neutral 10 3" xfId="3320"/>
    <cellStyle name="Neutral 11" xfId="3321"/>
    <cellStyle name="Neutral 11 2" xfId="3322"/>
    <cellStyle name="Neutral 11 3" xfId="3323"/>
    <cellStyle name="Neutral 12" xfId="3324"/>
    <cellStyle name="Neutral 12 2" xfId="3325"/>
    <cellStyle name="Neutral 12 3" xfId="3326"/>
    <cellStyle name="Neutral 13" xfId="3327"/>
    <cellStyle name="Neutral 13 2" xfId="3328"/>
    <cellStyle name="Neutral 13 3" xfId="3329"/>
    <cellStyle name="Neutral 14" xfId="3330"/>
    <cellStyle name="Neutral 14 2" xfId="3331"/>
    <cellStyle name="Neutral 14 3" xfId="3332"/>
    <cellStyle name="Neutral 15" xfId="3333"/>
    <cellStyle name="Neutral 15 2" xfId="3334"/>
    <cellStyle name="Neutral 15 3" xfId="3335"/>
    <cellStyle name="Neutral 16" xfId="3336"/>
    <cellStyle name="Neutral 17" xfId="3337"/>
    <cellStyle name="Neutral 18" xfId="3338"/>
    <cellStyle name="Neutral 19" xfId="3339"/>
    <cellStyle name="Neutral 2" xfId="3340"/>
    <cellStyle name="Neutral 2 10" xfId="3341"/>
    <cellStyle name="Neutral 2 11" xfId="3342"/>
    <cellStyle name="Neutral 2 12" xfId="3343"/>
    <cellStyle name="Neutral 2 13" xfId="3344"/>
    <cellStyle name="Neutral 2 14" xfId="3345"/>
    <cellStyle name="Neutral 2 15" xfId="3346"/>
    <cellStyle name="Neutral 2 2" xfId="3347"/>
    <cellStyle name="Neutral 2 3" xfId="3348"/>
    <cellStyle name="Neutral 2 4" xfId="3349"/>
    <cellStyle name="Neutral 2 5" xfId="3350"/>
    <cellStyle name="Neutral 2 6" xfId="3351"/>
    <cellStyle name="Neutral 2 7" xfId="3352"/>
    <cellStyle name="Neutral 2 8" xfId="3353"/>
    <cellStyle name="Neutral 2 9" xfId="3354"/>
    <cellStyle name="Neutral 20" xfId="4352"/>
    <cellStyle name="Neutral 3" xfId="3355"/>
    <cellStyle name="Neutral 3 2" xfId="3356"/>
    <cellStyle name="Neutral 3 3" xfId="3357"/>
    <cellStyle name="Neutral 3 4" xfId="3358"/>
    <cellStyle name="Neutral 3 5" xfId="3359"/>
    <cellStyle name="Neutral 3 5 2" xfId="3360"/>
    <cellStyle name="Neutral 3 6" xfId="3361"/>
    <cellStyle name="Neutral 3 7" xfId="3362"/>
    <cellStyle name="Neutral 3 8" xfId="3363"/>
    <cellStyle name="Neutral 3 9" xfId="3364"/>
    <cellStyle name="Neutral 4" xfId="3365"/>
    <cellStyle name="Neutral 4 2" xfId="3366"/>
    <cellStyle name="Neutral 5" xfId="3367"/>
    <cellStyle name="Neutral 5 2" xfId="3368"/>
    <cellStyle name="Neutral 6" xfId="3369"/>
    <cellStyle name="Neutral 6 2" xfId="3370"/>
    <cellStyle name="Neutral 7" xfId="3371"/>
    <cellStyle name="Neutral 8" xfId="3372"/>
    <cellStyle name="Neutral 9" xfId="3373"/>
    <cellStyle name="Neutral 9 2" xfId="3374"/>
    <cellStyle name="Neutral 9 2 2" xfId="3375"/>
    <cellStyle name="Neutral 9 3" xfId="3376"/>
    <cellStyle name="Neutral 9 4" xfId="3377"/>
    <cellStyle name="Neutral 9 5" xfId="3378"/>
    <cellStyle name="new style" xfId="3379"/>
    <cellStyle name="New Times Roman" xfId="3380"/>
    <cellStyle name="NewColumnHeaderNormal" xfId="3381"/>
    <cellStyle name="NewSectionHeaderNormal" xfId="3382"/>
    <cellStyle name="NewSectionHeaderNormal 2" xfId="3383"/>
    <cellStyle name="NewTitleNormal" xfId="3384"/>
    <cellStyle name="no dec" xfId="3385"/>
    <cellStyle name="nonmultiple" xfId="3386"/>
    <cellStyle name="NonPrint_Heading" xfId="3387"/>
    <cellStyle name="Norm੎੎" xfId="3388"/>
    <cellStyle name="Normal" xfId="0" builtinId="0"/>
    <cellStyle name="Normal - Style1" xfId="3389"/>
    <cellStyle name="Normal - Style1 2" xfId="3390"/>
    <cellStyle name="Normal - Style2" xfId="3391"/>
    <cellStyle name="Normal - Style3" xfId="3392"/>
    <cellStyle name="Normal - Style4" xfId="3393"/>
    <cellStyle name="Normal - Style5" xfId="3394"/>
    <cellStyle name="Normal - Style6" xfId="3395"/>
    <cellStyle name="Normal - Style7" xfId="3396"/>
    <cellStyle name="Normal - Style8" xfId="3397"/>
    <cellStyle name="Normal [0]" xfId="3398"/>
    <cellStyle name="Normal [1]" xfId="3399"/>
    <cellStyle name="Normal [2]" xfId="3400"/>
    <cellStyle name="Normal [3]" xfId="3401"/>
    <cellStyle name="Normal 10" xfId="3402"/>
    <cellStyle name="Normal 11" xfId="3403"/>
    <cellStyle name="Normal 12" xfId="3404"/>
    <cellStyle name="Normal 12 2" xfId="3405"/>
    <cellStyle name="Normal 13" xfId="3406"/>
    <cellStyle name="Normal 13 2" xfId="3407"/>
    <cellStyle name="Normal 14" xfId="3408"/>
    <cellStyle name="Normal 14 2" xfId="3409"/>
    <cellStyle name="Normal 14 3" xfId="3410"/>
    <cellStyle name="Normal 14 4" xfId="3411"/>
    <cellStyle name="Normal 15" xfId="3412"/>
    <cellStyle name="Normal 15 2" xfId="3413"/>
    <cellStyle name="Normal 15 3" xfId="3414"/>
    <cellStyle name="Normal 15 4" xfId="3415"/>
    <cellStyle name="Normal 16" xfId="3416"/>
    <cellStyle name="Normal 16 2" xfId="3417"/>
    <cellStyle name="Normal 17" xfId="3418"/>
    <cellStyle name="Normal 18" xfId="3419"/>
    <cellStyle name="Normal 18 2" xfId="3420"/>
    <cellStyle name="Normal 19" xfId="3421"/>
    <cellStyle name="Normal 2" xfId="4"/>
    <cellStyle name="Normal 2 10" xfId="3422"/>
    <cellStyle name="Normal 2 10 2" xfId="3423"/>
    <cellStyle name="Normal 2 10 2 2" xfId="3424"/>
    <cellStyle name="Normal 2 10 3" xfId="3425"/>
    <cellStyle name="Normal 2 10 4" xfId="3426"/>
    <cellStyle name="Normal 2 10 5" xfId="3427"/>
    <cellStyle name="Normal 2 11" xfId="3428"/>
    <cellStyle name="Normal 2 11 2" xfId="3429"/>
    <cellStyle name="Normal 2 11 3" xfId="3430"/>
    <cellStyle name="Normal 2 12" xfId="3431"/>
    <cellStyle name="Normal 2 12 2" xfId="3432"/>
    <cellStyle name="Normal 2 12 3" xfId="3433"/>
    <cellStyle name="Normal 2 13" xfId="3434"/>
    <cellStyle name="Normal 2 13 2" xfId="3435"/>
    <cellStyle name="Normal 2 14" xfId="3436"/>
    <cellStyle name="Normal 2 14 2" xfId="3437"/>
    <cellStyle name="Normal 2 15" xfId="3438"/>
    <cellStyle name="Normal 2 15 2" xfId="3439"/>
    <cellStyle name="Normal 2 16" xfId="3440"/>
    <cellStyle name="Normal 2 17" xfId="3441"/>
    <cellStyle name="Normal 2 18" xfId="3442"/>
    <cellStyle name="Normal 2 19" xfId="12"/>
    <cellStyle name="Normal 2 2" xfId="13"/>
    <cellStyle name="Normal 2 2 2" xfId="3443"/>
    <cellStyle name="Normal 2 2 2 2" xfId="3444"/>
    <cellStyle name="Normal 2 2 3" xfId="3445"/>
    <cellStyle name="Normal 2 2 3 2" xfId="3446"/>
    <cellStyle name="Normal 2 2 4" xfId="3447"/>
    <cellStyle name="Normal 2 3" xfId="3448"/>
    <cellStyle name="Normal 2 3 2" xfId="3449"/>
    <cellStyle name="Normal 2 3 2 2" xfId="3450"/>
    <cellStyle name="Normal 2 3 3" xfId="3451"/>
    <cellStyle name="Normal 2 3 4" xfId="3452"/>
    <cellStyle name="Normal 2 3 5" xfId="3453"/>
    <cellStyle name="Normal 2 3 6" xfId="3454"/>
    <cellStyle name="Normal 2 3 7" xfId="3455"/>
    <cellStyle name="Normal 2 4" xfId="3456"/>
    <cellStyle name="Normal 2 4 2" xfId="3457"/>
    <cellStyle name="Normal 2 4 3" xfId="3458"/>
    <cellStyle name="Normal 2 5" xfId="3459"/>
    <cellStyle name="Normal 2 5 2" xfId="3460"/>
    <cellStyle name="Normal 2 5 3" xfId="3461"/>
    <cellStyle name="Normal 2 6" xfId="3462"/>
    <cellStyle name="Normal 2 6 2" xfId="3463"/>
    <cellStyle name="Normal 2 6 3" xfId="3464"/>
    <cellStyle name="Normal 2 7" xfId="3465"/>
    <cellStyle name="Normal 2 7 2" xfId="3466"/>
    <cellStyle name="Normal 2 7 3" xfId="3467"/>
    <cellStyle name="Normal 2 8" xfId="3468"/>
    <cellStyle name="Normal 2 8 2" xfId="3469"/>
    <cellStyle name="Normal 2 8 3" xfId="3470"/>
    <cellStyle name="Normal 2 9" xfId="3471"/>
    <cellStyle name="Normal 2 9 2" xfId="3472"/>
    <cellStyle name="Normal 2 9 2 2" xfId="3473"/>
    <cellStyle name="Normal 2 9 3" xfId="3474"/>
    <cellStyle name="Normal 2 9 4" xfId="3475"/>
    <cellStyle name="Normal 2 9 5" xfId="3476"/>
    <cellStyle name="Normal 20" xfId="3477"/>
    <cellStyle name="Normal 20 2" xfId="3478"/>
    <cellStyle name="Normal 21" xfId="3479"/>
    <cellStyle name="Normal 22" xfId="3480"/>
    <cellStyle name="Normal 23" xfId="3481"/>
    <cellStyle name="Normal 24" xfId="3482"/>
    <cellStyle name="Normal 25" xfId="4313"/>
    <cellStyle name="Normal 25 2" xfId="4358"/>
    <cellStyle name="Normal 26" xfId="4362"/>
    <cellStyle name="Normal 27" xfId="4364"/>
    <cellStyle name="Normal 28" xfId="4369"/>
    <cellStyle name="Normal 29" xfId="4365"/>
    <cellStyle name="Normal 3" xfId="14"/>
    <cellStyle name="Normal 3 2" xfId="3483"/>
    <cellStyle name="Normal 3 2 2" xfId="3484"/>
    <cellStyle name="Normal 3 2 2 2" xfId="3485"/>
    <cellStyle name="Normal 3 2 3" xfId="3486"/>
    <cellStyle name="Normal 3 3" xfId="3487"/>
    <cellStyle name="Normal 3 4" xfId="3488"/>
    <cellStyle name="Normal 3_Display" xfId="3489"/>
    <cellStyle name="Normal 30" xfId="4368"/>
    <cellStyle name="Normal 31" xfId="4366"/>
    <cellStyle name="Normal 32" xfId="4367"/>
    <cellStyle name="Normal 33" xfId="4370"/>
    <cellStyle name="Normal 34" xfId="4383"/>
    <cellStyle name="Normal 35" xfId="4371"/>
    <cellStyle name="Normal 36" xfId="4382"/>
    <cellStyle name="Normal 37" xfId="4372"/>
    <cellStyle name="Normal 38" xfId="4381"/>
    <cellStyle name="Normal 39" xfId="4373"/>
    <cellStyle name="Normal 4" xfId="5"/>
    <cellStyle name="Normal 4 10" xfId="3490"/>
    <cellStyle name="Normal 4 2" xfId="3491"/>
    <cellStyle name="Normal 4 3" xfId="3492"/>
    <cellStyle name="Normal 4 4" xfId="3493"/>
    <cellStyle name="Normal 4 5" xfId="3494"/>
    <cellStyle name="Normal 4 5 2" xfId="3495"/>
    <cellStyle name="Normal 4 6" xfId="3496"/>
    <cellStyle name="Normal 4 7" xfId="3497"/>
    <cellStyle name="Normal 4 8" xfId="3498"/>
    <cellStyle name="Normal 4 9" xfId="3499"/>
    <cellStyle name="Normal 4_Display" xfId="3500"/>
    <cellStyle name="Normal 40" xfId="4380"/>
    <cellStyle name="Normal 41" xfId="4374"/>
    <cellStyle name="Normal 42" xfId="4379"/>
    <cellStyle name="Normal 43" xfId="4375"/>
    <cellStyle name="Normal 44" xfId="4378"/>
    <cellStyle name="Normal 45" xfId="4376"/>
    <cellStyle name="Normal 46" xfId="4377"/>
    <cellStyle name="Normal 47" xfId="4384"/>
    <cellStyle name="Normal 48" xfId="4385"/>
    <cellStyle name="Normal 49" xfId="4388"/>
    <cellStyle name="Normal 5" xfId="3501"/>
    <cellStyle name="Normal 5 2" xfId="3502"/>
    <cellStyle name="Normal 5 3" xfId="3503"/>
    <cellStyle name="Normal 5 4" xfId="3504"/>
    <cellStyle name="Normal 5 5" xfId="3505"/>
    <cellStyle name="Normal 5 5 2" xfId="3506"/>
    <cellStyle name="Normal 5 6" xfId="3507"/>
    <cellStyle name="Normal 5 7" xfId="3508"/>
    <cellStyle name="Normal 5 8" xfId="3509"/>
    <cellStyle name="Normal 5_Display" xfId="3510"/>
    <cellStyle name="Normal 50" xfId="4389"/>
    <cellStyle name="Normal 6" xfId="3511"/>
    <cellStyle name="Normal 6 2" xfId="3512"/>
    <cellStyle name="Normal 6_Display" xfId="3513"/>
    <cellStyle name="Normal 7" xfId="3514"/>
    <cellStyle name="Normal 7 2" xfId="3515"/>
    <cellStyle name="Normal 7 2 2" xfId="3516"/>
    <cellStyle name="Normal 7 2 3" xfId="3517"/>
    <cellStyle name="Normal 7 3" xfId="3518"/>
    <cellStyle name="Normal 7 3 2" xfId="3519"/>
    <cellStyle name="Normal 7 3 2 2" xfId="3520"/>
    <cellStyle name="Normal 7 3 2 3" xfId="3521"/>
    <cellStyle name="Normal 7 3 3" xfId="3522"/>
    <cellStyle name="Normal 7 3 4" xfId="3523"/>
    <cellStyle name="Normal 7 4" xfId="3524"/>
    <cellStyle name="Normal 7 5" xfId="3525"/>
    <cellStyle name="Normal 7 5 2" xfId="3526"/>
    <cellStyle name="Normal 7 5 3" xfId="3527"/>
    <cellStyle name="Normal 7 6" xfId="3528"/>
    <cellStyle name="Normal 7 7" xfId="3529"/>
    <cellStyle name="Normal 8" xfId="3530"/>
    <cellStyle name="Normal 8 2" xfId="3531"/>
    <cellStyle name="Normal 9" xfId="3532"/>
    <cellStyle name="Normal Bold" xfId="3533"/>
    <cellStyle name="Normal millions" xfId="3534"/>
    <cellStyle name="Normal no decimal" xfId="3535"/>
    <cellStyle name="Normal Pct" xfId="3536"/>
    <cellStyle name="Normal thousands" xfId="3537"/>
    <cellStyle name="Normal two decimals" xfId="3538"/>
    <cellStyle name="Normál_Book2000" xfId="3539"/>
    <cellStyle name="normal1" xfId="3540"/>
    <cellStyle name="NormalCenter" xfId="3541"/>
    <cellStyle name="NormalGB" xfId="3542"/>
    <cellStyle name="NormalItalic" xfId="3543"/>
    <cellStyle name="NormalLeft" xfId="3544"/>
    <cellStyle name="NormalLeftBorderMed" xfId="3545"/>
    <cellStyle name="NormalTopBorder" xfId="3546"/>
    <cellStyle name="NormalTopBorderMed" xfId="3547"/>
    <cellStyle name="NormalUnderln" xfId="3548"/>
    <cellStyle name="NOT" xfId="3549"/>
    <cellStyle name="Note 10" xfId="3550"/>
    <cellStyle name="Note 10 2" xfId="3551"/>
    <cellStyle name="Note 10 3" xfId="3552"/>
    <cellStyle name="Note 11" xfId="3553"/>
    <cellStyle name="Note 11 2" xfId="3554"/>
    <cellStyle name="Note 11 3" xfId="3555"/>
    <cellStyle name="Note 12" xfId="3556"/>
    <cellStyle name="Note 12 2" xfId="3557"/>
    <cellStyle name="Note 12 3" xfId="3558"/>
    <cellStyle name="Note 13" xfId="3559"/>
    <cellStyle name="Note 13 2" xfId="3560"/>
    <cellStyle name="Note 13 3" xfId="3561"/>
    <cellStyle name="Note 14" xfId="3562"/>
    <cellStyle name="Note 14 2" xfId="3563"/>
    <cellStyle name="Note 14 3" xfId="3564"/>
    <cellStyle name="Note 15" xfId="3565"/>
    <cellStyle name="Note 15 2" xfId="3566"/>
    <cellStyle name="Note 15 3" xfId="3567"/>
    <cellStyle name="Note 16" xfId="3568"/>
    <cellStyle name="Note 17" xfId="3569"/>
    <cellStyle name="Note 18" xfId="3570"/>
    <cellStyle name="Note 19" xfId="3571"/>
    <cellStyle name="Note 2" xfId="3572"/>
    <cellStyle name="Note 2 10" xfId="3573"/>
    <cellStyle name="Note 2 10 2" xfId="3574"/>
    <cellStyle name="Note 2 11" xfId="3575"/>
    <cellStyle name="Note 2 12" xfId="3576"/>
    <cellStyle name="Note 2 13" xfId="3577"/>
    <cellStyle name="Note 2 14" xfId="3578"/>
    <cellStyle name="Note 2 15" xfId="3579"/>
    <cellStyle name="Note 2 16" xfId="3580"/>
    <cellStyle name="Note 2 2" xfId="3581"/>
    <cellStyle name="Note 2 3" xfId="3582"/>
    <cellStyle name="Note 2 4" xfId="3583"/>
    <cellStyle name="Note 2 5" xfId="3584"/>
    <cellStyle name="Note 2 6" xfId="3585"/>
    <cellStyle name="Note 2 7" xfId="3586"/>
    <cellStyle name="Note 2 8" xfId="3587"/>
    <cellStyle name="Note 2 9" xfId="3588"/>
    <cellStyle name="Note 20" xfId="4353"/>
    <cellStyle name="Note 3" xfId="3589"/>
    <cellStyle name="Note 3 2" xfId="3590"/>
    <cellStyle name="Note 3 3" xfId="3591"/>
    <cellStyle name="Note 3 4" xfId="3592"/>
    <cellStyle name="Note 3 5" xfId="3593"/>
    <cellStyle name="Note 3 5 2" xfId="3594"/>
    <cellStyle name="Note 3 6" xfId="3595"/>
    <cellStyle name="Note 3 7" xfId="3596"/>
    <cellStyle name="Note 3 8" xfId="3597"/>
    <cellStyle name="Note 3 9" xfId="3598"/>
    <cellStyle name="Note 4" xfId="3599"/>
    <cellStyle name="Note 4 2" xfId="3600"/>
    <cellStyle name="Note 5" xfId="3601"/>
    <cellStyle name="Note 5 2" xfId="3602"/>
    <cellStyle name="Note 6" xfId="3603"/>
    <cellStyle name="Note 6 2" xfId="3604"/>
    <cellStyle name="Note 7" xfId="3605"/>
    <cellStyle name="Note 8" xfId="3606"/>
    <cellStyle name="Note 8 2" xfId="3607"/>
    <cellStyle name="Note 8 2 2" xfId="3608"/>
    <cellStyle name="Note 8 3" xfId="3609"/>
    <cellStyle name="Note 8 4" xfId="3610"/>
    <cellStyle name="Note 8 5" xfId="3611"/>
    <cellStyle name="Note 9" xfId="3612"/>
    <cellStyle name="Note 9 2" xfId="3613"/>
    <cellStyle name="Note 9 3" xfId="3614"/>
    <cellStyle name="Note 9 4" xfId="3615"/>
    <cellStyle name="Notes" xfId="3616"/>
    <cellStyle name="NPPESalesPct" xfId="3617"/>
    <cellStyle name="Number" xfId="3618"/>
    <cellStyle name="Number 2" xfId="3619"/>
    <cellStyle name="Number 3" xfId="3620"/>
    <cellStyle name="Number_Cashflow Q1 CY09" xfId="3621"/>
    <cellStyle name="NumberTopBorder" xfId="3622"/>
    <cellStyle name="Numéro_Tab" xfId="3623"/>
    <cellStyle name="NWI%S" xfId="3624"/>
    <cellStyle name="OBI_ColHeader" xfId="4361"/>
    <cellStyle name="Œ…‹æØ‚è [0.00]_laroux" xfId="3625"/>
    <cellStyle name="Œ…‹æØ‚è_laroux" xfId="3626"/>
    <cellStyle name="ore" xfId="3627"/>
    <cellStyle name="Output 10" xfId="3628"/>
    <cellStyle name="Output 10 2" xfId="3629"/>
    <cellStyle name="Output 10 3" xfId="3630"/>
    <cellStyle name="Output 11" xfId="3631"/>
    <cellStyle name="Output 11 2" xfId="3632"/>
    <cellStyle name="Output 11 3" xfId="3633"/>
    <cellStyle name="Output 12" xfId="3634"/>
    <cellStyle name="Output 12 2" xfId="3635"/>
    <cellStyle name="Output 12 3" xfId="3636"/>
    <cellStyle name="Output 13" xfId="3637"/>
    <cellStyle name="Output 13 2" xfId="3638"/>
    <cellStyle name="Output 13 3" xfId="3639"/>
    <cellStyle name="Output 14" xfId="3640"/>
    <cellStyle name="Output 14 2" xfId="3641"/>
    <cellStyle name="Output 14 3" xfId="3642"/>
    <cellStyle name="Output 15" xfId="3643"/>
    <cellStyle name="Output 15 2" xfId="3644"/>
    <cellStyle name="Output 15 3" xfId="3645"/>
    <cellStyle name="Output 16" xfId="3646"/>
    <cellStyle name="Output 17" xfId="3647"/>
    <cellStyle name="Output 18" xfId="3648"/>
    <cellStyle name="Output 19" xfId="3649"/>
    <cellStyle name="Output 2" xfId="3650"/>
    <cellStyle name="Output 2 10" xfId="3651"/>
    <cellStyle name="Output 2 11" xfId="3652"/>
    <cellStyle name="Output 2 12" xfId="3653"/>
    <cellStyle name="Output 2 13" xfId="3654"/>
    <cellStyle name="Output 2 14" xfId="3655"/>
    <cellStyle name="Output 2 15" xfId="3656"/>
    <cellStyle name="Output 2 2" xfId="3657"/>
    <cellStyle name="Output 2 3" xfId="3658"/>
    <cellStyle name="Output 2 4" xfId="3659"/>
    <cellStyle name="Output 2 5" xfId="3660"/>
    <cellStyle name="Output 2 6" xfId="3661"/>
    <cellStyle name="Output 2 7" xfId="3662"/>
    <cellStyle name="Output 2 8" xfId="3663"/>
    <cellStyle name="Output 2 9" xfId="3664"/>
    <cellStyle name="Output 20" xfId="4354"/>
    <cellStyle name="Output 3" xfId="3665"/>
    <cellStyle name="Output 3 2" xfId="3666"/>
    <cellStyle name="Output 3 3" xfId="3667"/>
    <cellStyle name="Output 3 4" xfId="3668"/>
    <cellStyle name="Output 3 5" xfId="3669"/>
    <cellStyle name="Output 3 5 2" xfId="3670"/>
    <cellStyle name="Output 3 6" xfId="3671"/>
    <cellStyle name="Output 3 7" xfId="3672"/>
    <cellStyle name="Output 3 8" xfId="3673"/>
    <cellStyle name="Output 3 9" xfId="3674"/>
    <cellStyle name="Output 4" xfId="3675"/>
    <cellStyle name="Output 4 2" xfId="3676"/>
    <cellStyle name="Output 5" xfId="3677"/>
    <cellStyle name="Output 5 2" xfId="3678"/>
    <cellStyle name="Output 6" xfId="3679"/>
    <cellStyle name="Output 6 2" xfId="3680"/>
    <cellStyle name="Output 7" xfId="3681"/>
    <cellStyle name="Output 8" xfId="3682"/>
    <cellStyle name="Output 9" xfId="3683"/>
    <cellStyle name="Output 9 2" xfId="3684"/>
    <cellStyle name="Output 9 2 2" xfId="3685"/>
    <cellStyle name="Output 9 3" xfId="3686"/>
    <cellStyle name="Output 9 4" xfId="3687"/>
    <cellStyle name="Output 9 5" xfId="3688"/>
    <cellStyle name="Output Amounts" xfId="3689"/>
    <cellStyle name="OUTPUT COLUMN HEADINGS" xfId="3690"/>
    <cellStyle name="Output Line Items" xfId="3691"/>
    <cellStyle name="OUTPUT REPORT HEADING" xfId="3692"/>
    <cellStyle name="OUTPUT REPORT TITLE" xfId="3693"/>
    <cellStyle name="Override" xfId="3694"/>
    <cellStyle name="Page Heading Large" xfId="3695"/>
    <cellStyle name="Page Heading Small" xfId="3696"/>
    <cellStyle name="Page Number" xfId="3697"/>
    <cellStyle name="paint" xfId="3698"/>
    <cellStyle name="Pénznem [0]_Cable" xfId="3699"/>
    <cellStyle name="Pénznem_Cable" xfId="3700"/>
    <cellStyle name="per.style" xfId="3701"/>
    <cellStyle name="Percent" xfId="4387" builtinId="5"/>
    <cellStyle name="Percent [0]" xfId="3702"/>
    <cellStyle name="Percent [0] 2" xfId="3703"/>
    <cellStyle name="Percent [00]" xfId="3704"/>
    <cellStyle name="Percent [00] 2" xfId="3705"/>
    <cellStyle name="Percent [1]" xfId="3706"/>
    <cellStyle name="Percent [2]" xfId="3707"/>
    <cellStyle name="Percent 0" xfId="3708"/>
    <cellStyle name="Percent 0,00" xfId="3709"/>
    <cellStyle name="Percent 0_7.2.3. CAPEX" xfId="3710"/>
    <cellStyle name="Percent 10" xfId="3711"/>
    <cellStyle name="Percent 11" xfId="3712"/>
    <cellStyle name="Percent 12" xfId="4316"/>
    <cellStyle name="Percent 12 2" xfId="4363"/>
    <cellStyle name="Percent 13" xfId="8"/>
    <cellStyle name="Percent 2" xfId="11"/>
    <cellStyle name="Percent 2 2" xfId="3713"/>
    <cellStyle name="Percent 2 3" xfId="3714"/>
    <cellStyle name="Percent 3" xfId="3715"/>
    <cellStyle name="Percent 3 2" xfId="3716"/>
    <cellStyle name="Percent 3 2 2" xfId="3717"/>
    <cellStyle name="Percent 3 2 2 2" xfId="3718"/>
    <cellStyle name="Percent 3 2 2 3" xfId="3719"/>
    <cellStyle name="Percent 3 2 3" xfId="3720"/>
    <cellStyle name="Percent 3 2 4" xfId="3721"/>
    <cellStyle name="Percent 3 3" xfId="3722"/>
    <cellStyle name="Percent 3 4" xfId="3723"/>
    <cellStyle name="Percent 3 4 2" xfId="3724"/>
    <cellStyle name="Percent 3 4 3" xfId="3725"/>
    <cellStyle name="Percent 3 5" xfId="3726"/>
    <cellStyle name="Percent 4" xfId="3727"/>
    <cellStyle name="Percent 5" xfId="3728"/>
    <cellStyle name="Percent 6" xfId="3729"/>
    <cellStyle name="Percent 7" xfId="3730"/>
    <cellStyle name="Percent 8" xfId="3731"/>
    <cellStyle name="Percent 9" xfId="3732"/>
    <cellStyle name="Percent Hard" xfId="3733"/>
    <cellStyle name="Percent0Dec" xfId="3734"/>
    <cellStyle name="Percent2Dec" xfId="3735"/>
    <cellStyle name="percentage" xfId="3736"/>
    <cellStyle name="Percento" xfId="3737"/>
    <cellStyle name="PercentSales" xfId="3738"/>
    <cellStyle name="PillarData" xfId="3739"/>
    <cellStyle name="PillarHeading" xfId="3740"/>
    <cellStyle name="PillarText" xfId="3741"/>
    <cellStyle name="PillarTotal" xfId="3742"/>
    <cellStyle name="Pourcentage_losses 2005 04" xfId="3743"/>
    <cellStyle name="Precent" xfId="3744"/>
    <cellStyle name="PrePop Currency (0)" xfId="3745"/>
    <cellStyle name="PrePop Currency (0) 2" xfId="3746"/>
    <cellStyle name="PrePop Currency (2)" xfId="3747"/>
    <cellStyle name="PrePop Currency (2) 2" xfId="3748"/>
    <cellStyle name="PrePop Units (0)" xfId="3749"/>
    <cellStyle name="PrePop Units (0) 2" xfId="3750"/>
    <cellStyle name="PrePop Units (1)" xfId="3751"/>
    <cellStyle name="PrePop Units (1) 2" xfId="3752"/>
    <cellStyle name="PrePop Units (2)" xfId="3753"/>
    <cellStyle name="PrePop Units (2) 2" xfId="3754"/>
    <cellStyle name="Pricelist" xfId="3755"/>
    <cellStyle name="pricing" xfId="3756"/>
    <cellStyle name="pricing 2" xfId="3757"/>
    <cellStyle name="Product Title" xfId="3758"/>
    <cellStyle name="Product Title 10" xfId="3759"/>
    <cellStyle name="Product Title 11" xfId="3760"/>
    <cellStyle name="Product Title 12" xfId="3761"/>
    <cellStyle name="Product Title 2" xfId="3762"/>
    <cellStyle name="Product Title 3" xfId="3763"/>
    <cellStyle name="Product Title 4" xfId="3764"/>
    <cellStyle name="Product Title 5" xfId="3765"/>
    <cellStyle name="Product Title 6" xfId="3766"/>
    <cellStyle name="Product Title 7" xfId="3767"/>
    <cellStyle name="Product Title 8" xfId="3768"/>
    <cellStyle name="Product Title 9" xfId="3769"/>
    <cellStyle name="Prozent +line" xfId="3770"/>
    <cellStyle name="Prozent(+line)" xfId="3771"/>
    <cellStyle name="Prozent_7.2.3. CAPEX" xfId="3772"/>
    <cellStyle name="PSChar" xfId="3773"/>
    <cellStyle name="PSDate" xfId="3774"/>
    <cellStyle name="PSDec" xfId="3775"/>
    <cellStyle name="PSHeading" xfId="3776"/>
    <cellStyle name="PSInt" xfId="3777"/>
    <cellStyle name="PSSpacer" xfId="3778"/>
    <cellStyle name="Red font" xfId="3779"/>
    <cellStyle name="réel" xfId="3780"/>
    <cellStyle name="Reference" xfId="3781"/>
    <cellStyle name="Reference (O%)" xfId="3782"/>
    <cellStyle name="Reference (O%) 10" xfId="3783"/>
    <cellStyle name="Reference (O%) 11" xfId="3784"/>
    <cellStyle name="Reference (O%) 12" xfId="3785"/>
    <cellStyle name="Reference (O%) 2" xfId="3786"/>
    <cellStyle name="Reference (O%) 3" xfId="3787"/>
    <cellStyle name="Reference (O%) 4" xfId="3788"/>
    <cellStyle name="Reference (O%) 5" xfId="3789"/>
    <cellStyle name="Reference (O%) 6" xfId="3790"/>
    <cellStyle name="Reference (O%) 7" xfId="3791"/>
    <cellStyle name="Reference (O%) 8" xfId="3792"/>
    <cellStyle name="Reference (O%) 9" xfId="3793"/>
    <cellStyle name="Reference [00]" xfId="3794"/>
    <cellStyle name="Reference [00] 10" xfId="3795"/>
    <cellStyle name="Reference [00] 11" xfId="3796"/>
    <cellStyle name="Reference [00] 12" xfId="3797"/>
    <cellStyle name="Reference [00] 2" xfId="3798"/>
    <cellStyle name="Reference [00] 3" xfId="3799"/>
    <cellStyle name="Reference [00] 4" xfId="3800"/>
    <cellStyle name="Reference [00] 5" xfId="3801"/>
    <cellStyle name="Reference [00] 6" xfId="3802"/>
    <cellStyle name="Reference [00] 7" xfId="3803"/>
    <cellStyle name="Reference [00] 8" xfId="3804"/>
    <cellStyle name="Reference [00] 9" xfId="3805"/>
    <cellStyle name="Reference 10" xfId="3806"/>
    <cellStyle name="Reference 11" xfId="3807"/>
    <cellStyle name="Reference 12" xfId="3808"/>
    <cellStyle name="Reference 2" xfId="3809"/>
    <cellStyle name="Reference 3" xfId="3810"/>
    <cellStyle name="Reference 4" xfId="3811"/>
    <cellStyle name="Reference 5" xfId="3812"/>
    <cellStyle name="Reference 6" xfId="3813"/>
    <cellStyle name="Reference 7" xfId="3814"/>
    <cellStyle name="Reference 8" xfId="3815"/>
    <cellStyle name="Reference 9" xfId="3816"/>
    <cellStyle name="Reference_Form CC 1 2 4 June 05" xfId="3817"/>
    <cellStyle name="regstoresfromspecstores" xfId="3818"/>
    <cellStyle name="ReportTitlePrompt" xfId="3819"/>
    <cellStyle name="ReportTitleValue" xfId="3820"/>
    <cellStyle name="RevList" xfId="3821"/>
    <cellStyle name="RevList 2" xfId="3822"/>
    <cellStyle name="Row Ignore" xfId="3823"/>
    <cellStyle name="Row Ignore 10" xfId="3824"/>
    <cellStyle name="Row Ignore 11" xfId="3825"/>
    <cellStyle name="Row Ignore 12" xfId="3826"/>
    <cellStyle name="Row Ignore 2" xfId="3827"/>
    <cellStyle name="Row Ignore 3" xfId="3828"/>
    <cellStyle name="Row Ignore 4" xfId="3829"/>
    <cellStyle name="Row Ignore 5" xfId="3830"/>
    <cellStyle name="Row Ignore 6" xfId="3831"/>
    <cellStyle name="Row Ignore 7" xfId="3832"/>
    <cellStyle name="Row Ignore 8" xfId="3833"/>
    <cellStyle name="Row Ignore 9" xfId="3834"/>
    <cellStyle name="Row Title 1" xfId="3835"/>
    <cellStyle name="Row Title 2" xfId="3836"/>
    <cellStyle name="Row Title 3" xfId="3837"/>
    <cellStyle name="Row Total" xfId="3838"/>
    <cellStyle name="RowAcctAbovePrompt" xfId="3839"/>
    <cellStyle name="RowAcctSOBAbovePrompt" xfId="3840"/>
    <cellStyle name="RowAcctSOBValue" xfId="3841"/>
    <cellStyle name="RowAcctValue" xfId="3842"/>
    <cellStyle name="RowAttrAbovePrompt" xfId="3843"/>
    <cellStyle name="RowAttrValue" xfId="3844"/>
    <cellStyle name="RowColSetAbovePrompt" xfId="3845"/>
    <cellStyle name="RowColSetLeftPrompt" xfId="3846"/>
    <cellStyle name="RowColSetValue" xfId="3847"/>
    <cellStyle name="RowHeader_Indent3" xfId="3848"/>
    <cellStyle name="RowLeftPrompt" xfId="3849"/>
    <cellStyle name="RowLevel_0" xfId="3850"/>
    <cellStyle name="Saisie" xfId="3851"/>
    <cellStyle name="Salomon Logo" xfId="3852"/>
    <cellStyle name="SampleUsingFormatMask" xfId="3853"/>
    <cellStyle name="SampleWithNoFormatMask" xfId="3854"/>
    <cellStyle name="SectionHeaderNormal" xfId="3855"/>
    <cellStyle name="Shade on" xfId="3856"/>
    <cellStyle name="Shaded" xfId="3857"/>
    <cellStyle name="SHADEDSTORES" xfId="3858"/>
    <cellStyle name="ShOut" xfId="3859"/>
    <cellStyle name="Simbolo" xfId="3860"/>
    <cellStyle name="single" xfId="3861"/>
    <cellStyle name="Single Accounting" xfId="3862"/>
    <cellStyle name="Single Cell Column Heading" xfId="3863"/>
    <cellStyle name="specstores" xfId="3864"/>
    <cellStyle name="Standaard_Residential" xfId="3865"/>
    <cellStyle name="Standard" xfId="3866"/>
    <cellStyle name="Standard format" xfId="3867"/>
    <cellStyle name="Standard_GRPK2005_Q1 - YTD - v2" xfId="3868"/>
    <cellStyle name="STIL1 - Style1" xfId="3869"/>
    <cellStyle name="Style 1" xfId="3870"/>
    <cellStyle name="Style 1 2" xfId="3871"/>
    <cellStyle name="Style 1 3" xfId="3872"/>
    <cellStyle name="Style 1_Cashflow Q1 CY09" xfId="3873"/>
    <cellStyle name="Style 2" xfId="3874"/>
    <cellStyle name="Style 2B" xfId="3875"/>
    <cellStyle name="Style 3" xfId="3876"/>
    <cellStyle name="Style 4" xfId="3877"/>
    <cellStyle name="SubScript" xfId="3878"/>
    <cellStyle name="SubTitle" xfId="3879"/>
    <cellStyle name="Subtotal" xfId="3880"/>
    <cellStyle name="Subtotal 2" xfId="3881"/>
    <cellStyle name="summary info only" xfId="3882"/>
    <cellStyle name="Summe" xfId="3883"/>
    <cellStyle name="SuperScript" xfId="3884"/>
    <cellStyle name="Table Col Head" xfId="3885"/>
    <cellStyle name="Table Head" xfId="3886"/>
    <cellStyle name="Table Head Aligned" xfId="3887"/>
    <cellStyle name="Table Head Blue" xfId="3888"/>
    <cellStyle name="Table Head Green" xfId="3889"/>
    <cellStyle name="Table Head_Val_Sum_Graph" xfId="3890"/>
    <cellStyle name="Table Sub Head" xfId="3891"/>
    <cellStyle name="Table Text" xfId="3892"/>
    <cellStyle name="Table Title" xfId="3893"/>
    <cellStyle name="Table Units" xfId="3894"/>
    <cellStyle name="Table_Header" xfId="3895"/>
    <cellStyle name="Tariff" xfId="3896"/>
    <cellStyle name="task" xfId="3897"/>
    <cellStyle name="TCAM" xfId="3898"/>
    <cellStyle name="TDM" xfId="3899"/>
    <cellStyle name="Testo" xfId="3900"/>
    <cellStyle name="Text" xfId="3901"/>
    <cellStyle name="Text 1" xfId="3902"/>
    <cellStyle name="Text 10" xfId="3903"/>
    <cellStyle name="Text 11" xfId="3904"/>
    <cellStyle name="Text 12" xfId="3905"/>
    <cellStyle name="Text 2" xfId="3906"/>
    <cellStyle name="Text 3" xfId="3907"/>
    <cellStyle name="Text 4" xfId="3908"/>
    <cellStyle name="Text 5" xfId="3909"/>
    <cellStyle name="Text 6" xfId="3910"/>
    <cellStyle name="Text 7" xfId="3911"/>
    <cellStyle name="Text 8" xfId="3912"/>
    <cellStyle name="Text 9" xfId="3913"/>
    <cellStyle name="Text Head 1" xfId="3914"/>
    <cellStyle name="Text Indent A" xfId="3915"/>
    <cellStyle name="Text Indent B" xfId="3916"/>
    <cellStyle name="Text Indent B 2" xfId="3917"/>
    <cellStyle name="Text Indent C" xfId="3918"/>
    <cellStyle name="Text Indent C 2" xfId="3919"/>
    <cellStyle name="Text Level 1" xfId="3920"/>
    <cellStyle name="Text Level 2" xfId="3921"/>
    <cellStyle name="Text Level 3" xfId="3922"/>
    <cellStyle name="Text Level 4" xfId="3923"/>
    <cellStyle name="Text Wrap" xfId="3924"/>
    <cellStyle name="Text_Income statement 2005.06" xfId="3925"/>
    <cellStyle name="TextBold" xfId="3926"/>
    <cellStyle name="TextItalic" xfId="3927"/>
    <cellStyle name="TextNormal" xfId="3928"/>
    <cellStyle name="TFCF" xfId="3929"/>
    <cellStyle name="Thousands" xfId="3930"/>
    <cellStyle name="Times 10" xfId="3931"/>
    <cellStyle name="Times 12" xfId="3932"/>
    <cellStyle name="Title 10" xfId="3933"/>
    <cellStyle name="Title 10 2" xfId="3934"/>
    <cellStyle name="Title 10 3" xfId="3935"/>
    <cellStyle name="Title 10 4" xfId="3936"/>
    <cellStyle name="Title 11" xfId="3937"/>
    <cellStyle name="Title 11 2" xfId="3938"/>
    <cellStyle name="Title 11 3" xfId="3939"/>
    <cellStyle name="Title 11 4" xfId="3940"/>
    <cellStyle name="Title 12" xfId="3941"/>
    <cellStyle name="Title 12 2" xfId="3942"/>
    <cellStyle name="Title 12 3" xfId="3943"/>
    <cellStyle name="Title 12 4" xfId="3944"/>
    <cellStyle name="Title 13" xfId="3945"/>
    <cellStyle name="Title 13 2" xfId="3946"/>
    <cellStyle name="Title 13 3" xfId="3947"/>
    <cellStyle name="Title 13 4" xfId="3948"/>
    <cellStyle name="Title 14" xfId="3949"/>
    <cellStyle name="Title 14 2" xfId="3950"/>
    <cellStyle name="Title 14 3" xfId="3951"/>
    <cellStyle name="Title 14 4" xfId="3952"/>
    <cellStyle name="Title 15" xfId="3953"/>
    <cellStyle name="Title 15 2" xfId="3954"/>
    <cellStyle name="Title 15 3" xfId="3955"/>
    <cellStyle name="Title 15 4" xfId="3956"/>
    <cellStyle name="Title 16" xfId="3957"/>
    <cellStyle name="Title 17" xfId="3958"/>
    <cellStyle name="Title 18" xfId="3959"/>
    <cellStyle name="Title 19" xfId="3960"/>
    <cellStyle name="Title 2" xfId="3961"/>
    <cellStyle name="Title 2 10" xfId="3962"/>
    <cellStyle name="Title 2 10 2" xfId="3963"/>
    <cellStyle name="Title 2 11" xfId="3964"/>
    <cellStyle name="Title 2 12" xfId="3965"/>
    <cellStyle name="Title 2 13" xfId="3966"/>
    <cellStyle name="Title 2 14" xfId="3967"/>
    <cellStyle name="Title 2 15" xfId="3968"/>
    <cellStyle name="Title 2 2" xfId="3969"/>
    <cellStyle name="Title 2 3" xfId="3970"/>
    <cellStyle name="Title 2 4" xfId="3971"/>
    <cellStyle name="Title 2 5" xfId="3972"/>
    <cellStyle name="Title 2 6" xfId="3973"/>
    <cellStyle name="Title 2 7" xfId="3974"/>
    <cellStyle name="Title 2 8" xfId="3975"/>
    <cellStyle name="Title 2 9" xfId="3976"/>
    <cellStyle name="Title 20" xfId="4355"/>
    <cellStyle name="Title 3" xfId="3977"/>
    <cellStyle name="Title 3 2" xfId="3978"/>
    <cellStyle name="Title 3 2 2" xfId="3979"/>
    <cellStyle name="Title 3 2 3" xfId="3980"/>
    <cellStyle name="Title 3 3" xfId="3981"/>
    <cellStyle name="Title 3 4" xfId="3982"/>
    <cellStyle name="Title 3 5" xfId="3983"/>
    <cellStyle name="Title 3 5 2" xfId="3984"/>
    <cellStyle name="Title 3 6" xfId="3985"/>
    <cellStyle name="Title 3 7" xfId="3986"/>
    <cellStyle name="Title 3 8" xfId="3987"/>
    <cellStyle name="Title 3 9" xfId="3988"/>
    <cellStyle name="Title 4" xfId="3989"/>
    <cellStyle name="Title 4 2" xfId="3990"/>
    <cellStyle name="Title 4 3" xfId="3991"/>
    <cellStyle name="Title 5" xfId="3992"/>
    <cellStyle name="Title 5 2" xfId="3993"/>
    <cellStyle name="Title 5 3" xfId="3994"/>
    <cellStyle name="Title 6" xfId="3995"/>
    <cellStyle name="Title 6 2" xfId="3996"/>
    <cellStyle name="Title 6 3" xfId="3997"/>
    <cellStyle name="Title 7" xfId="3998"/>
    <cellStyle name="Title 7 2" xfId="3999"/>
    <cellStyle name="Title 7 3" xfId="4000"/>
    <cellStyle name="Title 8" xfId="4001"/>
    <cellStyle name="Title 8 2" xfId="4002"/>
    <cellStyle name="Title 8 3" xfId="4003"/>
    <cellStyle name="Title 9" xfId="4004"/>
    <cellStyle name="Title 9 2" xfId="4005"/>
    <cellStyle name="Title 9 2 2" xfId="4006"/>
    <cellStyle name="Title 9 3" xfId="4007"/>
    <cellStyle name="Title 9 4" xfId="4008"/>
    <cellStyle name="Title 9 5" xfId="4009"/>
    <cellStyle name="TitleNormal" xfId="4010"/>
    <cellStyle name="Titolo" xfId="4011"/>
    <cellStyle name="Titolo Riga" xfId="4012"/>
    <cellStyle name="Titolo Riga 2" xfId="4013"/>
    <cellStyle name="titre" xfId="4014"/>
    <cellStyle name="Titre 2" xfId="4015"/>
    <cellStyle name="Top_Border" xfId="4016"/>
    <cellStyle name="Tot" xfId="4017"/>
    <cellStyle name="Tot 10" xfId="4018"/>
    <cellStyle name="Tot 11" xfId="4019"/>
    <cellStyle name="Tot 12" xfId="4020"/>
    <cellStyle name="Tot 2" xfId="4021"/>
    <cellStyle name="Tot 3" xfId="4022"/>
    <cellStyle name="Tot 4" xfId="4023"/>
    <cellStyle name="Tot 5" xfId="4024"/>
    <cellStyle name="Tot 6" xfId="4025"/>
    <cellStyle name="Tot 7" xfId="4026"/>
    <cellStyle name="Tot 8" xfId="4027"/>
    <cellStyle name="Tot 9" xfId="4028"/>
    <cellStyle name="Tot Dec" xfId="4029"/>
    <cellStyle name="Tot Dec 10" xfId="4030"/>
    <cellStyle name="Tot Dec 11" xfId="4031"/>
    <cellStyle name="Tot Dec 12" xfId="4032"/>
    <cellStyle name="Tot Dec 2" xfId="4033"/>
    <cellStyle name="Tot Dec 3" xfId="4034"/>
    <cellStyle name="Tot Dec 4" xfId="4035"/>
    <cellStyle name="Tot Dec 5" xfId="4036"/>
    <cellStyle name="Tot Dec 6" xfId="4037"/>
    <cellStyle name="Tot Dec 7" xfId="4038"/>
    <cellStyle name="Tot Dec 8" xfId="4039"/>
    <cellStyle name="Tot Dec 9" xfId="4040"/>
    <cellStyle name="Total 10" xfId="4041"/>
    <cellStyle name="Total 10 2" xfId="4042"/>
    <cellStyle name="Total 10 3" xfId="4043"/>
    <cellStyle name="Total 10 4" xfId="4044"/>
    <cellStyle name="Total 11" xfId="4045"/>
    <cellStyle name="Total 11 2" xfId="4046"/>
    <cellStyle name="Total 11 3" xfId="4047"/>
    <cellStyle name="Total 11 4" xfId="4048"/>
    <cellStyle name="Total 12" xfId="4049"/>
    <cellStyle name="Total 12 2" xfId="4050"/>
    <cellStyle name="Total 12 3" xfId="4051"/>
    <cellStyle name="Total 12 4" xfId="4052"/>
    <cellStyle name="Total 13" xfId="4053"/>
    <cellStyle name="Total 13 2" xfId="4054"/>
    <cellStyle name="Total 13 3" xfId="4055"/>
    <cellStyle name="Total 13 4" xfId="4056"/>
    <cellStyle name="Total 14" xfId="4057"/>
    <cellStyle name="Total 14 2" xfId="4058"/>
    <cellStyle name="Total 14 3" xfId="4059"/>
    <cellStyle name="Total 14 4" xfId="4060"/>
    <cellStyle name="Total 15" xfId="4061"/>
    <cellStyle name="Total 15 2" xfId="4062"/>
    <cellStyle name="Total 15 3" xfId="4063"/>
    <cellStyle name="Total 15 4" xfId="4064"/>
    <cellStyle name="Total 16" xfId="4065"/>
    <cellStyle name="Total 17" xfId="4066"/>
    <cellStyle name="Total 18" xfId="4067"/>
    <cellStyle name="Total 19" xfId="4068"/>
    <cellStyle name="Total 2" xfId="4069"/>
    <cellStyle name="Total 2 10" xfId="4070"/>
    <cellStyle name="Total 2 10 2" xfId="4071"/>
    <cellStyle name="Total 2 11" xfId="4072"/>
    <cellStyle name="Total 2 12" xfId="4073"/>
    <cellStyle name="Total 2 13" xfId="4074"/>
    <cellStyle name="Total 2 14" xfId="4075"/>
    <cellStyle name="Total 2 15" xfId="4076"/>
    <cellStyle name="Total 2 2" xfId="4077"/>
    <cellStyle name="Total 2 3" xfId="4078"/>
    <cellStyle name="Total 2 4" xfId="4079"/>
    <cellStyle name="Total 2 5" xfId="4080"/>
    <cellStyle name="Total 2 6" xfId="4081"/>
    <cellStyle name="Total 2 7" xfId="4082"/>
    <cellStyle name="Total 2 8" xfId="4083"/>
    <cellStyle name="Total 2 9" xfId="4084"/>
    <cellStyle name="Total 20" xfId="4356"/>
    <cellStyle name="Total 3" xfId="4085"/>
    <cellStyle name="Total 3 2" xfId="4086"/>
    <cellStyle name="Total 3 2 2" xfId="4087"/>
    <cellStyle name="Total 3 2 3" xfId="4088"/>
    <cellStyle name="Total 3 3" xfId="4089"/>
    <cellStyle name="Total 3 4" xfId="4090"/>
    <cellStyle name="Total 3 5" xfId="4091"/>
    <cellStyle name="Total 3 5 2" xfId="4092"/>
    <cellStyle name="Total 3 6" xfId="4093"/>
    <cellStyle name="Total 3 7" xfId="4094"/>
    <cellStyle name="Total 3 8" xfId="4095"/>
    <cellStyle name="Total 3 9" xfId="4096"/>
    <cellStyle name="Total 4" xfId="4097"/>
    <cellStyle name="Total 4 2" xfId="4098"/>
    <cellStyle name="Total 4 3" xfId="4099"/>
    <cellStyle name="Total 5" xfId="4100"/>
    <cellStyle name="Total 5 2" xfId="4101"/>
    <cellStyle name="Total 5 3" xfId="4102"/>
    <cellStyle name="Total 6" xfId="4103"/>
    <cellStyle name="Total 6 2" xfId="4104"/>
    <cellStyle name="Total 6 3" xfId="4105"/>
    <cellStyle name="Total 7" xfId="4106"/>
    <cellStyle name="Total 7 2" xfId="4107"/>
    <cellStyle name="Total 7 3" xfId="4108"/>
    <cellStyle name="Total 8" xfId="4109"/>
    <cellStyle name="Total 8 2" xfId="4110"/>
    <cellStyle name="Total 8 3" xfId="4111"/>
    <cellStyle name="Total 9" xfId="4112"/>
    <cellStyle name="Total 9 2" xfId="4113"/>
    <cellStyle name="Total 9 2 2" xfId="4114"/>
    <cellStyle name="Total 9 3" xfId="4115"/>
    <cellStyle name="Total 9 4" xfId="4116"/>
    <cellStyle name="Total 9 5" xfId="4117"/>
    <cellStyle name="Total Data" xfId="4118"/>
    <cellStyle name="Totale" xfId="4119"/>
    <cellStyle name="Totale 10" xfId="4120"/>
    <cellStyle name="Totale 11" xfId="4121"/>
    <cellStyle name="Totale 12" xfId="4122"/>
    <cellStyle name="Totale 2" xfId="4123"/>
    <cellStyle name="Totale 3" xfId="4124"/>
    <cellStyle name="Totale 4" xfId="4125"/>
    <cellStyle name="Totale 5" xfId="4126"/>
    <cellStyle name="Totale 6" xfId="4127"/>
    <cellStyle name="Totale 7" xfId="4128"/>
    <cellStyle name="Totale 8" xfId="4129"/>
    <cellStyle name="Totale 9" xfId="4130"/>
    <cellStyle name="Totale Dec" xfId="4131"/>
    <cellStyle name="Totale Dec 10" xfId="4132"/>
    <cellStyle name="Totale Dec 11" xfId="4133"/>
    <cellStyle name="Totale Dec 12" xfId="4134"/>
    <cellStyle name="Totale Dec 2" xfId="4135"/>
    <cellStyle name="Totale Dec 3" xfId="4136"/>
    <cellStyle name="Totale Dec 4" xfId="4137"/>
    <cellStyle name="Totale Dec 5" xfId="4138"/>
    <cellStyle name="Totale Dec 6" xfId="4139"/>
    <cellStyle name="Totale Dec 7" xfId="4140"/>
    <cellStyle name="Totale Dec 8" xfId="4141"/>
    <cellStyle name="Totale Dec 9" xfId="4142"/>
    <cellStyle name="Undefiniert" xfId="4143"/>
    <cellStyle name="Underline" xfId="4144"/>
    <cellStyle name="Unprot" xfId="4145"/>
    <cellStyle name="Unprot$" xfId="4146"/>
    <cellStyle name="Unprot_All BOMS Metro" xfId="4147"/>
    <cellStyle name="Unprotect" xfId="4148"/>
    <cellStyle name="UploadThisRowValue" xfId="4149"/>
    <cellStyle name="User_Defined_A" xfId="4150"/>
    <cellStyle name="ViewDate" xfId="4151"/>
    <cellStyle name="ViewDetailDate" xfId="4152"/>
    <cellStyle name="ViewDetailInt" xfId="4153"/>
    <cellStyle name="ViewDetailPct" xfId="4154"/>
    <cellStyle name="ViewGrndTotalInt" xfId="4155"/>
    <cellStyle name="ViewGrndTotalInt 10" xfId="4156"/>
    <cellStyle name="ViewGrndTotalInt 11" xfId="4157"/>
    <cellStyle name="ViewGrndTotalInt 12" xfId="4158"/>
    <cellStyle name="ViewGrndTotalInt 2" xfId="4159"/>
    <cellStyle name="ViewGrndTotalInt 3" xfId="4160"/>
    <cellStyle name="ViewGrndTotalInt 4" xfId="4161"/>
    <cellStyle name="ViewGrndTotalInt 5" xfId="4162"/>
    <cellStyle name="ViewGrndTotalInt 6" xfId="4163"/>
    <cellStyle name="ViewGrndTotalInt 7" xfId="4164"/>
    <cellStyle name="ViewGrndTotalInt 8" xfId="4165"/>
    <cellStyle name="ViewGrndTotalInt 9" xfId="4166"/>
    <cellStyle name="ViewGrndTotalPct" xfId="4167"/>
    <cellStyle name="ViewGrndTotalPct 10" xfId="4168"/>
    <cellStyle name="ViewGrndTotalPct 11" xfId="4169"/>
    <cellStyle name="ViewGrndTotalPct 12" xfId="4170"/>
    <cellStyle name="ViewGrndTotalPct 2" xfId="4171"/>
    <cellStyle name="ViewGrndTotalPct 3" xfId="4172"/>
    <cellStyle name="ViewGrndTotalPct 4" xfId="4173"/>
    <cellStyle name="ViewGrndTotalPct 5" xfId="4174"/>
    <cellStyle name="ViewGrndTotalPct 6" xfId="4175"/>
    <cellStyle name="ViewGrndTotalPct 7" xfId="4176"/>
    <cellStyle name="ViewGrndTotalPct 8" xfId="4177"/>
    <cellStyle name="ViewGrndTotalPct 9" xfId="4178"/>
    <cellStyle name="ViewHide" xfId="4179"/>
    <cellStyle name="ViewTotal" xfId="4180"/>
    <cellStyle name="ViewTotalHide" xfId="4181"/>
    <cellStyle name="ViewTotalInt" xfId="4182"/>
    <cellStyle name="ViewTotalPct" xfId="4183"/>
    <cellStyle name="Währung [0]_Acquisition stats" xfId="4184"/>
    <cellStyle name="Währung_Acquisition stats" xfId="4185"/>
    <cellStyle name="Warning" xfId="4186"/>
    <cellStyle name="Warning Text 10" xfId="4187"/>
    <cellStyle name="Warning Text 10 2" xfId="4188"/>
    <cellStyle name="Warning Text 10 3" xfId="4189"/>
    <cellStyle name="Warning Text 11" xfId="4190"/>
    <cellStyle name="Warning Text 11 2" xfId="4191"/>
    <cellStyle name="Warning Text 11 3" xfId="4192"/>
    <cellStyle name="Warning Text 12" xfId="4193"/>
    <cellStyle name="Warning Text 12 2" xfId="4194"/>
    <cellStyle name="Warning Text 12 3" xfId="4195"/>
    <cellStyle name="Warning Text 13" xfId="4196"/>
    <cellStyle name="Warning Text 13 2" xfId="4197"/>
    <cellStyle name="Warning Text 13 3" xfId="4198"/>
    <cellStyle name="Warning Text 14" xfId="4199"/>
    <cellStyle name="Warning Text 14 2" xfId="4200"/>
    <cellStyle name="Warning Text 14 3" xfId="4201"/>
    <cellStyle name="Warning Text 15" xfId="4202"/>
    <cellStyle name="Warning Text 15 2" xfId="4203"/>
    <cellStyle name="Warning Text 15 3" xfId="4204"/>
    <cellStyle name="Warning Text 16" xfId="4205"/>
    <cellStyle name="Warning Text 17" xfId="4206"/>
    <cellStyle name="Warning Text 18" xfId="4207"/>
    <cellStyle name="Warning Text 19" xfId="4208"/>
    <cellStyle name="Warning Text 2" xfId="4209"/>
    <cellStyle name="Warning Text 2 10" xfId="4210"/>
    <cellStyle name="Warning Text 2 11" xfId="4211"/>
    <cellStyle name="Warning Text 2 12" xfId="4212"/>
    <cellStyle name="Warning Text 2 13" xfId="4213"/>
    <cellStyle name="Warning Text 2 14" xfId="4214"/>
    <cellStyle name="Warning Text 2 15" xfId="4215"/>
    <cellStyle name="Warning Text 2 2" xfId="4216"/>
    <cellStyle name="Warning Text 2 3" xfId="4217"/>
    <cellStyle name="Warning Text 2 4" xfId="4218"/>
    <cellStyle name="Warning Text 2 5" xfId="4219"/>
    <cellStyle name="Warning Text 2 6" xfId="4220"/>
    <cellStyle name="Warning Text 2 7" xfId="4221"/>
    <cellStyle name="Warning Text 2 8" xfId="4222"/>
    <cellStyle name="Warning Text 2 9" xfId="4223"/>
    <cellStyle name="Warning Text 20" xfId="4357"/>
    <cellStyle name="Warning Text 3" xfId="4224"/>
    <cellStyle name="Warning Text 3 2" xfId="4225"/>
    <cellStyle name="Warning Text 3 3" xfId="4226"/>
    <cellStyle name="Warning Text 3 4" xfId="4227"/>
    <cellStyle name="Warning Text 3 5" xfId="4228"/>
    <cellStyle name="Warning Text 3 6" xfId="4229"/>
    <cellStyle name="Warning Text 3 7" xfId="4230"/>
    <cellStyle name="Warning Text 3 8" xfId="4231"/>
    <cellStyle name="Warning Text 4" xfId="4232"/>
    <cellStyle name="Warning Text 4 2" xfId="4233"/>
    <cellStyle name="Warning Text 5" xfId="4234"/>
    <cellStyle name="Warning Text 5 2" xfId="4235"/>
    <cellStyle name="Warning Text 6" xfId="4236"/>
    <cellStyle name="Warning Text 6 2" xfId="4237"/>
    <cellStyle name="Warning Text 7" xfId="4238"/>
    <cellStyle name="Warning Text 8" xfId="4239"/>
    <cellStyle name="Warning Text 9" xfId="4240"/>
    <cellStyle name="Warning Text 9 2" xfId="4241"/>
    <cellStyle name="Warning Text 9 3" xfId="4242"/>
    <cellStyle name="Warning Text 9 4" xfId="4243"/>
    <cellStyle name="web_ normal" xfId="4244"/>
    <cellStyle name="Work in progress" xfId="4245"/>
    <cellStyle name="x" xfId="4246"/>
    <cellStyle name="Year" xfId="4247"/>
    <cellStyle name="Yellow" xfId="4248"/>
    <cellStyle name="Yen" xfId="4249"/>
    <cellStyle name="똿뗦먛귟 [0.00]_laroux" xfId="4250"/>
    <cellStyle name="똿뗦먛귟_laroux" xfId="4251"/>
    <cellStyle name="믅됞 [0.00]_laroux" xfId="4252"/>
    <cellStyle name="믅됞_laroux" xfId="4253"/>
    <cellStyle name="백분율_95" xfId="4254"/>
    <cellStyle name="뷭?_BOOKSHIP" xfId="4255"/>
    <cellStyle name="콤마 [0]_1202" xfId="4262"/>
    <cellStyle name="콤마_1202" xfId="4263"/>
    <cellStyle name="통화 [0]_1202" xfId="4264"/>
    <cellStyle name="통화_1202" xfId="4265"/>
    <cellStyle name="표준_(정보부문)월별인원계획" xfId="4267"/>
    <cellStyle name="一般_Sheet1" xfId="4256"/>
    <cellStyle name="中等" xfId="4257"/>
    <cellStyle name="備註" xfId="4258"/>
    <cellStyle name="千位分隔[0]_BOM 3EC 37531 AAAA" xfId="4259"/>
    <cellStyle name="千位分隔_BOM 3EC 37531 AAAA" xfId="4260"/>
    <cellStyle name="合計" xfId="4261"/>
    <cellStyle name="壞" xfId="4266"/>
    <cellStyle name="好" xfId="4268"/>
    <cellStyle name="好_XBOX Total BI Q1'08 0310" xfId="4269"/>
    <cellStyle name="差" xfId="4270"/>
    <cellStyle name="常规_BOM 3EC 37531 AAAA" xfId="4271"/>
    <cellStyle name="强调文字颜色 1" xfId="4272"/>
    <cellStyle name="强调文字颜色 2" xfId="4273"/>
    <cellStyle name="强调文字颜色 3" xfId="4274"/>
    <cellStyle name="强调文字颜色 4" xfId="4275"/>
    <cellStyle name="强调文字颜色 5" xfId="4276"/>
    <cellStyle name="强调文字颜色 6" xfId="4277"/>
    <cellStyle name="标题" xfId="4278"/>
    <cellStyle name="标题 1" xfId="4279"/>
    <cellStyle name="标题 2" xfId="4280"/>
    <cellStyle name="标题 3" xfId="4281"/>
    <cellStyle name="标题 4" xfId="4282"/>
    <cellStyle name="检查单元格" xfId="4283"/>
    <cellStyle name="標題" xfId="4284"/>
    <cellStyle name="標題 1" xfId="4285"/>
    <cellStyle name="標題 2" xfId="4286"/>
    <cellStyle name="標題 3" xfId="4287"/>
    <cellStyle name="標題 4" xfId="4288"/>
    <cellStyle name="檢查儲存格" xfId="4289"/>
    <cellStyle name="汇总" xfId="4290"/>
    <cellStyle name="注释" xfId="4291"/>
    <cellStyle name="解释性文本" xfId="4292"/>
    <cellStyle name="計算方式" xfId="4293"/>
    <cellStyle name="說明文字" xfId="4294"/>
    <cellStyle name="警告文字" xfId="4295"/>
    <cellStyle name="警告文本" xfId="4296"/>
    <cellStyle name="计算" xfId="4297"/>
    <cellStyle name="货币[0]_BOM 3EC 37531 AAAA" xfId="4298"/>
    <cellStyle name="货币_BOM 3EC 37531 AAAA" xfId="4299"/>
    <cellStyle name="輔色1" xfId="4300"/>
    <cellStyle name="輔色2" xfId="4301"/>
    <cellStyle name="輔色3" xfId="4302"/>
    <cellStyle name="輔色4" xfId="4303"/>
    <cellStyle name="輔色5" xfId="4304"/>
    <cellStyle name="輔色6" xfId="4305"/>
    <cellStyle name="輸入" xfId="4306"/>
    <cellStyle name="輸出" xfId="4307"/>
    <cellStyle name="输入" xfId="4308"/>
    <cellStyle name="输出" xfId="4309"/>
    <cellStyle name="适中" xfId="4310"/>
    <cellStyle name="連結的儲存格" xfId="4311"/>
    <cellStyle name="链接单元格" xfId="431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NSSTATS98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992221/Desktop/FND/Floor%20&amp;%20Decor%20FND%20US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ealth%20Management\Investments\Research\2.%20US%20Equity\3.%20Common%20Models\Watch%20list\EA%20C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ealth%20Management\Investments\Research\1.%20Investment%20Process\Financial%20Models\Canada%20Common%20Mode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PowerPoin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b\shared\Wealth%20Management\Investments\Research\Canadian%20Equity\Oil%20and%20Gas\Common%20Model%20-%20WI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b\shared\Users\maksymom\AppData\Local\Capital%20IQ\Office%20Plug-in\Templates\Ownership\Public%20Ownershi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"/>
      <sheetName val="GRA"/>
      <sheetName val="REGR"/>
      <sheetName val="MARG"/>
      <sheetName val="ROE"/>
      <sheetName val="DATA"/>
      <sheetName val="SUM"/>
      <sheetName val="GROW"/>
      <sheetName val="CHT"/>
      <sheetName val="EST"/>
      <sheetName val="GRA2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Model"/>
      <sheetName val="Guidance"/>
      <sheetName val="Summary Page"/>
      <sheetName val="Update Log"/>
    </sheetNames>
    <sheetDataSet>
      <sheetData sheetId="0">
        <row r="15">
          <cell r="H15" t="str">
            <v>Bloomberg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TAM"/>
      <sheetName val="Financials"/>
      <sheetName val="_CIQHiddenCacheSheet"/>
      <sheetName val="DCF"/>
      <sheetName val="Tearsheet"/>
      <sheetName val="Score"/>
      <sheetName val="Segments"/>
      <sheetName val="CQ Quant"/>
      <sheetName val="ESG_WIP"/>
      <sheetName val="Industry Group"/>
      <sheetName val="Industry Name"/>
      <sheetName val="Sub Industry "/>
      <sheetName val="R&amp;D_Amortizable Lives Look-up T"/>
      <sheetName val="DD_US Ind Avg"/>
      <sheetName val="Assumptions"/>
      <sheetName val="Hardcode"/>
      <sheetName val="Capital IQ Lookups"/>
      <sheetName val="Operating Lease Expenses"/>
      <sheetName val="Debt"/>
      <sheetName val="WACC"/>
    </sheetNames>
    <sheetDataSet>
      <sheetData sheetId="0"/>
      <sheetData sheetId="1"/>
      <sheetData sheetId="2"/>
      <sheetData sheetId="3"/>
      <sheetData sheetId="4">
        <row r="1">
          <cell r="F1" t="str">
            <v>USD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DCF"/>
      <sheetName val="Tearsheet"/>
      <sheetName val="Score"/>
      <sheetName val="Segments"/>
      <sheetName val="CQ Quant"/>
      <sheetName val="ESG_WIP"/>
      <sheetName val="Industry Group"/>
      <sheetName val="Industry Name"/>
      <sheetName val="Sub Industry "/>
      <sheetName val="R&amp;D_Amortizable Lives Look-up T"/>
      <sheetName val="DD_US Ind Avg"/>
      <sheetName val="Assumptions"/>
      <sheetName val="Hardcode"/>
      <sheetName val="Operating Lease Expenses"/>
      <sheetName val="Debt"/>
      <sheetName val="WACC"/>
    </sheetNames>
    <sheetDataSet>
      <sheetData sheetId="0"/>
      <sheetData sheetId="1">
        <row r="60">
          <cell r="BS60" t="str">
            <v>IQT14352303</v>
          </cell>
          <cell r="CA60" t="str">
            <v>IQT14352303</v>
          </cell>
        </row>
        <row r="61">
          <cell r="BS61" t="str">
            <v>IQT14555649</v>
          </cell>
          <cell r="CA61" t="str">
            <v>IQT14555649</v>
          </cell>
        </row>
        <row r="62">
          <cell r="BS62" t="str">
            <v>IQT27436959</v>
          </cell>
          <cell r="CA62" t="str">
            <v>IQT27436959</v>
          </cell>
        </row>
        <row r="63">
          <cell r="BS63" t="str">
            <v>IQT38873049</v>
          </cell>
          <cell r="CA63" t="str">
            <v>IQT38873049</v>
          </cell>
        </row>
        <row r="64">
          <cell r="BS64" t="str">
            <v>IQT48704345</v>
          </cell>
          <cell r="CA64" t="str">
            <v>IQT48704345</v>
          </cell>
        </row>
        <row r="65">
          <cell r="BS65" t="str">
            <v>IQT573186502</v>
          </cell>
          <cell r="CA65" t="str">
            <v>IQT244596293</v>
          </cell>
        </row>
        <row r="66">
          <cell r="BS66" t="str">
            <v>IQT573186503</v>
          </cell>
          <cell r="CA66" t="str">
            <v>IQT672821198</v>
          </cell>
        </row>
        <row r="67">
          <cell r="BS67" t="str">
            <v>IQT573186504</v>
          </cell>
          <cell r="CA67" t="str">
            <v>IQT573186504</v>
          </cell>
        </row>
        <row r="68">
          <cell r="BS68" t="str">
            <v>IQT573186505</v>
          </cell>
          <cell r="CA68" t="str">
            <v>IQT573186505</v>
          </cell>
        </row>
        <row r="69">
          <cell r="BS69" t="str">
            <v>IQT573186506</v>
          </cell>
          <cell r="CA69" t="str">
            <v>IQT573186506</v>
          </cell>
        </row>
        <row r="70">
          <cell r="BS70" t="str">
            <v>IQT573186507</v>
          </cell>
          <cell r="CA70" t="str">
            <v>IQT573186507</v>
          </cell>
        </row>
        <row r="71">
          <cell r="BS71" t="str">
            <v>IQT573186508</v>
          </cell>
          <cell r="CA71" t="str">
            <v>IQT573186508</v>
          </cell>
        </row>
        <row r="72">
          <cell r="BS72" t="str">
            <v>IQT573186509</v>
          </cell>
          <cell r="CA72" t="str">
            <v>IQT573186509</v>
          </cell>
        </row>
        <row r="73">
          <cell r="BS73" t="str">
            <v>IQT573186510</v>
          </cell>
          <cell r="CA73" t="str">
            <v>IQT573186510</v>
          </cell>
        </row>
        <row r="74">
          <cell r="BS74" t="str">
            <v>IQT573186511</v>
          </cell>
          <cell r="CA74" t="str">
            <v>IQT573186511</v>
          </cell>
        </row>
        <row r="75">
          <cell r="BS75" t="str">
            <v>IQT573186512</v>
          </cell>
          <cell r="CA75" t="str">
            <v>IQT573186512</v>
          </cell>
        </row>
        <row r="76">
          <cell r="BS76" t="str">
            <v>IQT573186513</v>
          </cell>
          <cell r="CA76" t="str">
            <v>IQT573186513</v>
          </cell>
        </row>
        <row r="77">
          <cell r="BS77" t="str">
            <v>IQT573186514</v>
          </cell>
          <cell r="CA77" t="str">
            <v>IQT573186514</v>
          </cell>
        </row>
        <row r="78">
          <cell r="BS78" t="str">
            <v>IQT573186515</v>
          </cell>
          <cell r="CA78" t="str">
            <v>IQT573186515</v>
          </cell>
        </row>
        <row r="79">
          <cell r="BS79" t="str">
            <v>IQT573186516</v>
          </cell>
          <cell r="CA79" t="str">
            <v>IQT573186516</v>
          </cell>
        </row>
        <row r="80">
          <cell r="BS80" t="str">
            <v>IQT573186517</v>
          </cell>
          <cell r="CA80" t="str">
            <v>IQT573186517</v>
          </cell>
        </row>
        <row r="81">
          <cell r="BS81" t="str">
            <v>IQT573186518</v>
          </cell>
          <cell r="CA81" t="str">
            <v>IQT573186518</v>
          </cell>
        </row>
        <row r="82">
          <cell r="BS82" t="str">
            <v>IQT233595811</v>
          </cell>
          <cell r="CA82" t="str">
            <v>IQT233595811</v>
          </cell>
        </row>
        <row r="83">
          <cell r="BS83" t="str">
            <v>IQT573186519</v>
          </cell>
          <cell r="CA83" t="str">
            <v>IQT573186519</v>
          </cell>
        </row>
        <row r="84">
          <cell r="BS84" t="str">
            <v>IQT251938129</v>
          </cell>
          <cell r="CA84" t="str">
            <v>IQT251938129</v>
          </cell>
        </row>
        <row r="85">
          <cell r="BS85" t="str">
            <v>IQT573186520</v>
          </cell>
          <cell r="CA85" t="str">
            <v>IQT573186520</v>
          </cell>
        </row>
        <row r="86">
          <cell r="BS86" t="str">
            <v>IQT261391963</v>
          </cell>
          <cell r="CA86" t="str">
            <v>IQT261391963</v>
          </cell>
        </row>
        <row r="87">
          <cell r="BS87" t="str">
            <v>IQT573186521</v>
          </cell>
          <cell r="CA87" t="str">
            <v>IQT573186521</v>
          </cell>
        </row>
        <row r="88">
          <cell r="BS88" t="str">
            <v>IQT271972220</v>
          </cell>
          <cell r="CA88" t="str">
            <v>IQT271972220</v>
          </cell>
        </row>
        <row r="89">
          <cell r="BS89" t="str">
            <v>IQT573186522</v>
          </cell>
          <cell r="CA89" t="str">
            <v>IQT573186522</v>
          </cell>
        </row>
        <row r="90">
          <cell r="BS90" t="str">
            <v>IQT573186523</v>
          </cell>
          <cell r="CA90" t="str">
            <v>IQT573186523</v>
          </cell>
        </row>
        <row r="91">
          <cell r="BS91" t="str">
            <v>IQT289127113</v>
          </cell>
          <cell r="CA91" t="str">
            <v>IQT289127113</v>
          </cell>
        </row>
        <row r="93">
          <cell r="BS93" t="str">
            <v>IQT573186524</v>
          </cell>
          <cell r="CA93" t="str">
            <v>IQT573186524</v>
          </cell>
        </row>
        <row r="94">
          <cell r="BS94" t="str">
            <v>IQT573186525</v>
          </cell>
          <cell r="CA94" t="str">
            <v>IQT573186525</v>
          </cell>
        </row>
        <row r="95">
          <cell r="BS95" t="str">
            <v>IQT573186526</v>
          </cell>
          <cell r="CA95" t="str">
            <v>IQT573186526</v>
          </cell>
        </row>
        <row r="96">
          <cell r="BS96" t="str">
            <v>IQT573186527</v>
          </cell>
          <cell r="CA96" t="str">
            <v>IQT573186527</v>
          </cell>
        </row>
        <row r="97">
          <cell r="BS97" t="str">
            <v>IQT421814472</v>
          </cell>
          <cell r="CA97" t="str">
            <v>IQT421814472</v>
          </cell>
        </row>
        <row r="98">
          <cell r="BS98" t="str">
            <v>IQT573186528</v>
          </cell>
          <cell r="CA98" t="str">
            <v>IQT573186528</v>
          </cell>
        </row>
        <row r="99">
          <cell r="BS99" t="str">
            <v>IQT573186529</v>
          </cell>
          <cell r="CA99" t="str">
            <v>IQT573186529</v>
          </cell>
        </row>
        <row r="100">
          <cell r="BS100" t="str">
            <v>IQT570144610</v>
          </cell>
          <cell r="CA100" t="str">
            <v>IQT570144610</v>
          </cell>
        </row>
        <row r="101">
          <cell r="BS101" t="str">
            <v>IQT614561915</v>
          </cell>
          <cell r="CA101" t="str">
            <v>IQT614561915</v>
          </cell>
        </row>
        <row r="102">
          <cell r="BS102" t="str">
            <v>IQT647878606</v>
          </cell>
          <cell r="CA102" t="str">
            <v>IQT647878606</v>
          </cell>
        </row>
        <row r="103">
          <cell r="BS103">
            <v>0</v>
          </cell>
          <cell r="CA103">
            <v>0</v>
          </cell>
        </row>
        <row r="104">
          <cell r="BS104">
            <v>0</v>
          </cell>
          <cell r="CA104">
            <v>0</v>
          </cell>
        </row>
        <row r="105">
          <cell r="BS105">
            <v>0</v>
          </cell>
          <cell r="CA105">
            <v>0</v>
          </cell>
        </row>
        <row r="106">
          <cell r="BS106">
            <v>0</v>
          </cell>
          <cell r="CA106">
            <v>0</v>
          </cell>
        </row>
        <row r="107">
          <cell r="BS107">
            <v>0</v>
          </cell>
          <cell r="CA107">
            <v>0</v>
          </cell>
        </row>
        <row r="108">
          <cell r="BS108">
            <v>0</v>
          </cell>
          <cell r="CA108">
            <v>0</v>
          </cell>
        </row>
        <row r="109">
          <cell r="BS109">
            <v>0</v>
          </cell>
          <cell r="CA109">
            <v>0</v>
          </cell>
        </row>
        <row r="110">
          <cell r="BS110">
            <v>0</v>
          </cell>
          <cell r="CA110">
            <v>0</v>
          </cell>
        </row>
        <row r="169">
          <cell r="X16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s"/>
      <sheetName val="Model"/>
      <sheetName val="Initiatives"/>
      <sheetName val="Plants"/>
      <sheetName val="Ratios"/>
      <sheetName val="_CIQHiddenCacheSheet"/>
      <sheetName val="DCF"/>
      <sheetName val="Tearsheet"/>
      <sheetName val="Score"/>
      <sheetName val="CQ Quant"/>
      <sheetName val="ESG_WIP"/>
      <sheetName val="Industry Group"/>
      <sheetName val="Industry Name"/>
      <sheetName val="Sub Industry "/>
      <sheetName val="R&amp;D_Amortizable Lives Look-up T"/>
      <sheetName val="DD_US Ind Avg"/>
      <sheetName val="Assumptions"/>
      <sheetName val="Hardcode"/>
      <sheetName val="Operating Lease Expenses"/>
      <sheetName val="Debt"/>
      <sheetName val="WACC"/>
      <sheetName val="Title"/>
      <sheetName val="Prezi Stuff - 6"/>
      <sheetName val="Prezi Stuff - 5"/>
      <sheetName val="Prezi Stuff - 4"/>
      <sheetName val="Prezi Stuff - 3"/>
      <sheetName val="Prezi Stuff - 2"/>
      <sheetName val="Prezi Stuff"/>
      <sheetName val="Ratios &amp; Assumptions"/>
      <sheetName val="10YR AVGS"/>
      <sheetName val="DCF - Bull Case"/>
      <sheetName val="DCF - Bear Case"/>
      <sheetName val="DCF - Base Case"/>
      <sheetName val="Income Statement"/>
      <sheetName val="Balance Sheet"/>
      <sheetName val="Cash Flow"/>
      <sheetName val="Segments"/>
      <sheetName val="Company Specif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BS13" t="str">
            <v>IQT561008196</v>
          </cell>
        </row>
        <row r="170">
          <cell r="X170">
            <v>6.6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IQT561008196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3">
          <cell r="BS13" t="str">
            <v>IQT60515336</v>
          </cell>
        </row>
      </sheetData>
      <sheetData sheetId="31">
        <row r="13">
          <cell r="BS13" t="str">
            <v>IQT60515336</v>
          </cell>
        </row>
      </sheetData>
      <sheetData sheetId="32">
        <row r="13">
          <cell r="BS13" t="str">
            <v>IQT60515336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DCF"/>
      <sheetName val="Tearsheet"/>
      <sheetName val="Score"/>
      <sheetName val="Segments"/>
      <sheetName val="CQ Quant"/>
      <sheetName val="ESG_WIP"/>
      <sheetName val="Industry Group"/>
      <sheetName val="Industry Name"/>
      <sheetName val="Sub Industry "/>
      <sheetName val="R&amp;D_Amortizable Lives Look-up T"/>
      <sheetName val="DD_US Ind Avg"/>
      <sheetName val="Assumptions"/>
      <sheetName val="Hardcode"/>
      <sheetName val="Operating Lease Expenses"/>
      <sheetName val="Debt"/>
      <sheetName val="WACC"/>
    </sheetNames>
    <sheetDataSet>
      <sheetData sheetId="0"/>
      <sheetData sheetId="1">
        <row r="174">
          <cell r="X174">
            <v>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wnership"/>
      <sheetName val="World Map"/>
      <sheetName val="US Map"/>
      <sheetName val="Canada Map"/>
      <sheetName val="World Map Data Table"/>
      <sheetName val="US Map Data Table"/>
      <sheetName val="Canada Map Data Table"/>
      <sheetName val="Trend Charts"/>
      <sheetName val="Tearsheet"/>
      <sheetName val="Summary Charts"/>
    </sheetNames>
    <sheetDataSet>
      <sheetData sheetId="0">
        <row r="13">
          <cell r="A13" t="str">
            <v>IQ403413</v>
          </cell>
          <cell r="B13" t="str">
            <v>BlackRock, Inc.</v>
          </cell>
          <cell r="J13">
            <v>42887</v>
          </cell>
          <cell r="K13">
            <v>1725256860</v>
          </cell>
          <cell r="M13">
            <v>930879020</v>
          </cell>
          <cell r="O13">
            <v>1725256860</v>
          </cell>
        </row>
        <row r="14">
          <cell r="A14" t="str">
            <v>IQ109783</v>
          </cell>
          <cell r="B14" t="str">
            <v>Capital Research and Management Company</v>
          </cell>
          <cell r="J14">
            <v>42887</v>
          </cell>
          <cell r="K14">
            <v>799776668</v>
          </cell>
          <cell r="M14">
            <v>680065948</v>
          </cell>
          <cell r="O14">
            <v>799776668</v>
          </cell>
        </row>
        <row r="15">
          <cell r="A15" t="str">
            <v>IQ11940612</v>
          </cell>
          <cell r="B15" t="str">
            <v>Legal &amp; General Investment Management Limited</v>
          </cell>
          <cell r="J15">
            <v>42887</v>
          </cell>
          <cell r="K15">
            <v>758987821</v>
          </cell>
          <cell r="M15">
            <v>991206514</v>
          </cell>
          <cell r="O15">
            <v>758987821</v>
          </cell>
        </row>
        <row r="16">
          <cell r="A16" t="str">
            <v>IQ417222</v>
          </cell>
          <cell r="B16" t="str">
            <v>The Vanguard Group, Inc.</v>
          </cell>
          <cell r="J16">
            <v>42887</v>
          </cell>
          <cell r="K16">
            <v>746635916</v>
          </cell>
          <cell r="M16">
            <v>704592100</v>
          </cell>
          <cell r="O16">
            <v>746635916</v>
          </cell>
        </row>
        <row r="17">
          <cell r="A17" t="str">
            <v>IQ27082288</v>
          </cell>
          <cell r="B17" t="str">
            <v>UBS Asset Management</v>
          </cell>
          <cell r="J17">
            <v>42887</v>
          </cell>
          <cell r="K17">
            <v>722203258</v>
          </cell>
          <cell r="M17">
            <v>669938183</v>
          </cell>
          <cell r="O17">
            <v>722203258</v>
          </cell>
        </row>
        <row r="18">
          <cell r="A18" t="str">
            <v>IQ823170</v>
          </cell>
          <cell r="B18" t="str">
            <v>State Street Global Advisors, Inc.</v>
          </cell>
          <cell r="J18">
            <v>42887</v>
          </cell>
          <cell r="K18">
            <v>578794797</v>
          </cell>
          <cell r="M18">
            <v>598434881</v>
          </cell>
          <cell r="O18">
            <v>578794797</v>
          </cell>
        </row>
        <row r="19">
          <cell r="A19" t="str">
            <v>IQ27081864</v>
          </cell>
          <cell r="B19" t="str">
            <v>Norges Bank Investment Management</v>
          </cell>
          <cell r="J19">
            <v>42887</v>
          </cell>
          <cell r="K19">
            <v>570185646</v>
          </cell>
          <cell r="M19">
            <v>589377118</v>
          </cell>
          <cell r="O19">
            <v>570185646</v>
          </cell>
        </row>
        <row r="20">
          <cell r="A20" t="str">
            <v>IQ28703</v>
          </cell>
          <cell r="B20" t="str">
            <v>Franklin Resources, Inc.</v>
          </cell>
          <cell r="J20">
            <v>42887</v>
          </cell>
          <cell r="K20">
            <v>550240560</v>
          </cell>
          <cell r="M20">
            <v>538352205</v>
          </cell>
          <cell r="O20">
            <v>550240560</v>
          </cell>
        </row>
        <row r="21">
          <cell r="A21" t="str">
            <v>IQ4841023</v>
          </cell>
          <cell r="B21" t="str">
            <v>BNY Mellon Asset Management</v>
          </cell>
          <cell r="J21">
            <v>42887</v>
          </cell>
          <cell r="K21">
            <v>504249012</v>
          </cell>
          <cell r="M21">
            <v>633072444</v>
          </cell>
          <cell r="O21">
            <v>504249012</v>
          </cell>
        </row>
        <row r="22">
          <cell r="A22" t="str">
            <v>IQ137703</v>
          </cell>
          <cell r="B22" t="str">
            <v>Aberdeen Asset Management PLC</v>
          </cell>
          <cell r="J22">
            <v>42887</v>
          </cell>
          <cell r="K22">
            <v>501819416</v>
          </cell>
          <cell r="M22">
            <v>506314361</v>
          </cell>
          <cell r="O22">
            <v>501819416</v>
          </cell>
        </row>
        <row r="23">
          <cell r="A23" t="str">
            <v>IQ45276676</v>
          </cell>
          <cell r="B23" t="str">
            <v>Morgan Stanley, Investment Banking and Brokerage Investments</v>
          </cell>
          <cell r="J23">
            <v>42887</v>
          </cell>
          <cell r="K23">
            <v>415768533</v>
          </cell>
          <cell r="M23">
            <v>423200650</v>
          </cell>
          <cell r="O23">
            <v>415768533</v>
          </cell>
        </row>
        <row r="24">
          <cell r="A24" t="str">
            <v>IQ5928912</v>
          </cell>
          <cell r="B24" t="str">
            <v>Standard Life Investments Limited</v>
          </cell>
          <cell r="J24">
            <v>42887</v>
          </cell>
          <cell r="K24">
            <v>372734806</v>
          </cell>
          <cell r="M24">
            <v>385342872</v>
          </cell>
          <cell r="O24">
            <v>372734806</v>
          </cell>
        </row>
        <row r="25">
          <cell r="A25" t="str">
            <v>IQ23217</v>
          </cell>
          <cell r="B25" t="str">
            <v>T. Rowe Price Group, Inc.</v>
          </cell>
          <cell r="J25">
            <v>42887</v>
          </cell>
          <cell r="K25">
            <v>366121919</v>
          </cell>
          <cell r="M25">
            <v>365473195</v>
          </cell>
          <cell r="O25">
            <v>366121919</v>
          </cell>
        </row>
        <row r="26">
          <cell r="A26" t="str">
            <v>IQ12221461</v>
          </cell>
          <cell r="B26" t="str">
            <v>Schroder Investment Management Limited</v>
          </cell>
          <cell r="J26">
            <v>42887</v>
          </cell>
          <cell r="K26">
            <v>349998344</v>
          </cell>
          <cell r="M26">
            <v>353330162</v>
          </cell>
          <cell r="O26">
            <v>349998344</v>
          </cell>
        </row>
        <row r="27">
          <cell r="A27" t="str">
            <v>IQ383724</v>
          </cell>
          <cell r="B27" t="str">
            <v>Federated Investors, Inc.</v>
          </cell>
          <cell r="J27">
            <v>42887</v>
          </cell>
          <cell r="K27">
            <v>341309427</v>
          </cell>
          <cell r="M27">
            <v>341309427</v>
          </cell>
          <cell r="O27">
            <v>341309427</v>
          </cell>
        </row>
        <row r="28">
          <cell r="A28" t="str">
            <v>IQ6489375</v>
          </cell>
          <cell r="B28" t="str">
            <v>HSBC Global Asset Management (UK) Limited</v>
          </cell>
          <cell r="J28">
            <v>42887</v>
          </cell>
          <cell r="K28">
            <v>318534966</v>
          </cell>
          <cell r="M28">
            <v>303765909</v>
          </cell>
          <cell r="O28">
            <v>318534966</v>
          </cell>
        </row>
        <row r="29">
          <cell r="A29" t="str">
            <v>IQ279974139</v>
          </cell>
          <cell r="B29" t="str">
            <v>JPMorgan Chase &amp; Co, Brokerage and Securities Investments</v>
          </cell>
          <cell r="J29">
            <v>42887</v>
          </cell>
          <cell r="K29">
            <v>305930581</v>
          </cell>
          <cell r="M29">
            <v>373496153</v>
          </cell>
          <cell r="O29">
            <v>305930581</v>
          </cell>
        </row>
        <row r="30">
          <cell r="A30" t="str">
            <v>IQ1925133</v>
          </cell>
          <cell r="B30" t="str">
            <v>J.P. Morgan Asset Management, Inc.</v>
          </cell>
          <cell r="J30">
            <v>42887</v>
          </cell>
          <cell r="K30">
            <v>291257490</v>
          </cell>
          <cell r="M30">
            <v>305510870</v>
          </cell>
          <cell r="O30">
            <v>291257490</v>
          </cell>
        </row>
        <row r="31">
          <cell r="A31" t="str">
            <v>IQ4806696</v>
          </cell>
          <cell r="B31" t="str">
            <v>Aviva Investors Global Services Limited</v>
          </cell>
          <cell r="J31">
            <v>42887</v>
          </cell>
          <cell r="K31">
            <v>276033208</v>
          </cell>
          <cell r="M31">
            <v>277271169</v>
          </cell>
          <cell r="O31">
            <v>276033208</v>
          </cell>
        </row>
        <row r="32">
          <cell r="A32" t="str">
            <v>IQ4509118</v>
          </cell>
          <cell r="B32" t="str">
            <v>Fisher Investments</v>
          </cell>
          <cell r="J32">
            <v>42916</v>
          </cell>
          <cell r="K32">
            <v>264021362</v>
          </cell>
          <cell r="M32">
            <v>151204302</v>
          </cell>
          <cell r="O32">
            <v>264021362</v>
          </cell>
        </row>
        <row r="33">
          <cell r="A33" t="str">
            <v>IQ384779</v>
          </cell>
          <cell r="B33" t="str">
            <v>Invesco Ltd.</v>
          </cell>
          <cell r="J33">
            <v>42887</v>
          </cell>
          <cell r="K33">
            <v>257994770</v>
          </cell>
          <cell r="M33">
            <v>255926069</v>
          </cell>
          <cell r="O33">
            <v>257994770</v>
          </cell>
        </row>
        <row r="34">
          <cell r="A34" t="str">
            <v>IQ3182643</v>
          </cell>
          <cell r="B34" t="str">
            <v>Dimensional Fund Advisors LP</v>
          </cell>
          <cell r="J34">
            <v>42887</v>
          </cell>
          <cell r="K34">
            <v>246420844</v>
          </cell>
          <cell r="M34">
            <v>250918934</v>
          </cell>
          <cell r="O34">
            <v>246420844</v>
          </cell>
        </row>
        <row r="35">
          <cell r="A35" t="str">
            <v>IQ26814459</v>
          </cell>
          <cell r="B35" t="str">
            <v>Causeway Capital Management LLC</v>
          </cell>
          <cell r="J35">
            <v>42887</v>
          </cell>
          <cell r="K35">
            <v>215819746</v>
          </cell>
          <cell r="M35">
            <v>210055526</v>
          </cell>
          <cell r="O35">
            <v>215819746</v>
          </cell>
        </row>
        <row r="36">
          <cell r="A36" t="str">
            <v>IQ5557540</v>
          </cell>
          <cell r="B36" t="str">
            <v>M&amp;G Investment Management Limited</v>
          </cell>
          <cell r="J36">
            <v>42887</v>
          </cell>
          <cell r="K36">
            <v>202403138</v>
          </cell>
          <cell r="M36">
            <v>204314132</v>
          </cell>
          <cell r="O36">
            <v>202403138</v>
          </cell>
        </row>
        <row r="37">
          <cell r="A37" t="str">
            <v>IQ246790716</v>
          </cell>
          <cell r="B37" t="str">
            <v>Vodafone Group plc, Share Incentive Plan</v>
          </cell>
          <cell r="J37">
            <v>42887</v>
          </cell>
          <cell r="K37">
            <v>202386586</v>
          </cell>
          <cell r="M37">
            <v>205057916</v>
          </cell>
          <cell r="O37">
            <v>202386586</v>
          </cell>
        </row>
        <row r="38">
          <cell r="A38" t="str">
            <v>IQ4629637</v>
          </cell>
          <cell r="B38" t="str">
            <v>Northern Trust Global Investments</v>
          </cell>
          <cell r="J38">
            <v>42887</v>
          </cell>
          <cell r="K38">
            <v>197482917</v>
          </cell>
          <cell r="M38">
            <v>192234454</v>
          </cell>
          <cell r="O38">
            <v>197482917</v>
          </cell>
        </row>
        <row r="39">
          <cell r="A39" t="str">
            <v>IQ28461984</v>
          </cell>
          <cell r="B39" t="str">
            <v>Government Of People's Republic Of China</v>
          </cell>
          <cell r="J39">
            <v>42887</v>
          </cell>
          <cell r="K39">
            <v>185468890</v>
          </cell>
          <cell r="M39">
            <v>189172277</v>
          </cell>
          <cell r="O39">
            <v>185468890</v>
          </cell>
        </row>
        <row r="40">
          <cell r="A40" t="str">
            <v>IQ51450685</v>
          </cell>
          <cell r="B40" t="str">
            <v>Credit Suisse, Investment Banking and Securities Investments</v>
          </cell>
          <cell r="J40">
            <v>42887</v>
          </cell>
          <cell r="K40">
            <v>176978393</v>
          </cell>
          <cell r="M40">
            <v>169559463</v>
          </cell>
          <cell r="O40">
            <v>176978393</v>
          </cell>
        </row>
        <row r="41">
          <cell r="A41" t="str">
            <v>IQ41542881</v>
          </cell>
          <cell r="B41" t="str">
            <v>Coöperatieve Centrale Raiffeisen-Boerenleenbank B.A., Asset Management Arm</v>
          </cell>
          <cell r="J41">
            <v>42887</v>
          </cell>
          <cell r="K41">
            <v>176404864</v>
          </cell>
          <cell r="M41">
            <v>124670247</v>
          </cell>
          <cell r="O41">
            <v>176404864</v>
          </cell>
        </row>
        <row r="42">
          <cell r="A42" t="str">
            <v>IQ21922514</v>
          </cell>
          <cell r="B42" t="str">
            <v>Kuwait Investment Authority</v>
          </cell>
          <cell r="J42">
            <v>42887</v>
          </cell>
          <cell r="K42">
            <v>171829911</v>
          </cell>
          <cell r="M42">
            <v>155674776</v>
          </cell>
          <cell r="O42">
            <v>171829911</v>
          </cell>
        </row>
        <row r="43">
          <cell r="A43" t="str">
            <v>IQ5114011</v>
          </cell>
          <cell r="B43" t="str">
            <v>Hotchkis and Wiley Capital Management, LLC</v>
          </cell>
          <cell r="J43">
            <v>42886</v>
          </cell>
          <cell r="K43">
            <v>169785000</v>
          </cell>
          <cell r="M43">
            <v>169784418</v>
          </cell>
          <cell r="O43">
            <v>169785000</v>
          </cell>
        </row>
        <row r="44">
          <cell r="A44" t="str">
            <v>IQ20702899</v>
          </cell>
          <cell r="B44" t="str">
            <v>Majedie Asset Management Limited</v>
          </cell>
          <cell r="J44">
            <v>42887</v>
          </cell>
          <cell r="K44">
            <v>161360807</v>
          </cell>
          <cell r="M44">
            <v>132730146</v>
          </cell>
          <cell r="O44">
            <v>161360807</v>
          </cell>
        </row>
        <row r="45">
          <cell r="A45" t="str">
            <v>IQ3796741</v>
          </cell>
          <cell r="B45" t="str">
            <v>Amundi Asset Management</v>
          </cell>
          <cell r="J45">
            <v>42887</v>
          </cell>
          <cell r="K45">
            <v>153962552</v>
          </cell>
          <cell r="M45">
            <v>127127671</v>
          </cell>
          <cell r="O45">
            <v>153962552</v>
          </cell>
        </row>
        <row r="46">
          <cell r="A46" t="str">
            <v>IQ10198746</v>
          </cell>
          <cell r="B46" t="str">
            <v>Epoch Investment Partners, Inc.</v>
          </cell>
          <cell r="J46">
            <v>42887</v>
          </cell>
          <cell r="K46">
            <v>149994016</v>
          </cell>
          <cell r="M46">
            <v>127279932</v>
          </cell>
          <cell r="O46">
            <v>149994016</v>
          </cell>
        </row>
        <row r="47">
          <cell r="A47" t="str">
            <v>IQ868981</v>
          </cell>
          <cell r="B47" t="str">
            <v>Royal London Asset Management Limited</v>
          </cell>
          <cell r="J47">
            <v>42887</v>
          </cell>
          <cell r="K47">
            <v>138424422</v>
          </cell>
          <cell r="M47">
            <v>136361342</v>
          </cell>
          <cell r="O47">
            <v>138424422</v>
          </cell>
        </row>
        <row r="48">
          <cell r="A48" t="str">
            <v>IQ37412913</v>
          </cell>
          <cell r="B48" t="str">
            <v>Charles Stanley &amp; Co. Ltd, Asset Management Arm</v>
          </cell>
          <cell r="J48">
            <v>42887</v>
          </cell>
          <cell r="K48">
            <v>133649276</v>
          </cell>
          <cell r="M48">
            <v>136165697</v>
          </cell>
          <cell r="O48">
            <v>133649276</v>
          </cell>
        </row>
        <row r="49">
          <cell r="A49" t="str">
            <v>IQ35483504</v>
          </cell>
          <cell r="B49" t="str">
            <v>DZ Bank AG, Asset Management Arm</v>
          </cell>
          <cell r="J49">
            <v>42887</v>
          </cell>
          <cell r="K49">
            <v>132766174</v>
          </cell>
          <cell r="M49">
            <v>147113220</v>
          </cell>
          <cell r="O49">
            <v>132766174</v>
          </cell>
        </row>
        <row r="50">
          <cell r="A50" t="str">
            <v>IQ31211063</v>
          </cell>
          <cell r="B50" t="str">
            <v>Deutsche Bank, Private Banking and Investment Banking Investments</v>
          </cell>
          <cell r="J50">
            <v>42887</v>
          </cell>
          <cell r="K50">
            <v>132294128</v>
          </cell>
          <cell r="M50">
            <v>66053078</v>
          </cell>
          <cell r="O50">
            <v>132294128</v>
          </cell>
        </row>
        <row r="51">
          <cell r="A51" t="str">
            <v>IQ410077483</v>
          </cell>
          <cell r="B51" t="str">
            <v>FMR LLC</v>
          </cell>
          <cell r="J51">
            <v>42887</v>
          </cell>
          <cell r="K51">
            <v>131937130</v>
          </cell>
          <cell r="M51">
            <v>130452828</v>
          </cell>
          <cell r="O51">
            <v>131937130</v>
          </cell>
        </row>
        <row r="52">
          <cell r="A52" t="str">
            <v>IQ222921084</v>
          </cell>
          <cell r="B52" t="str">
            <v>USS Investment Management Limited</v>
          </cell>
          <cell r="J52">
            <v>42887</v>
          </cell>
          <cell r="K52">
            <v>131710658</v>
          </cell>
          <cell r="M52">
            <v>131710658</v>
          </cell>
          <cell r="O52">
            <v>131710658</v>
          </cell>
        </row>
        <row r="53">
          <cell r="A53" t="str">
            <v>IQ28827734</v>
          </cell>
          <cell r="B53" t="str">
            <v>J O Hambro Capital Management Limited</v>
          </cell>
          <cell r="J53">
            <v>42887</v>
          </cell>
          <cell r="K53">
            <v>127952888</v>
          </cell>
          <cell r="M53">
            <v>89691787</v>
          </cell>
          <cell r="O53">
            <v>127952888</v>
          </cell>
        </row>
        <row r="54">
          <cell r="A54" t="str">
            <v>IQ27289249</v>
          </cell>
          <cell r="B54" t="str">
            <v>Hargreaves Lansdown Asset Management Limited</v>
          </cell>
          <cell r="J54">
            <v>42887</v>
          </cell>
          <cell r="K54">
            <v>120538846</v>
          </cell>
          <cell r="M54">
            <v>128023249</v>
          </cell>
          <cell r="O54">
            <v>120538846</v>
          </cell>
        </row>
        <row r="55">
          <cell r="A55" t="str">
            <v>IQ868792</v>
          </cell>
          <cell r="B55" t="str">
            <v>Massachusetts Financial Services Company</v>
          </cell>
          <cell r="J55">
            <v>42887</v>
          </cell>
          <cell r="K55">
            <v>113050412</v>
          </cell>
          <cell r="M55">
            <v>129102881</v>
          </cell>
          <cell r="O55">
            <v>113050412</v>
          </cell>
        </row>
        <row r="56">
          <cell r="A56" t="str">
            <v>IQ246748</v>
          </cell>
          <cell r="B56" t="str">
            <v>Teachers Insurance and Annuity Association of America - College Retirement Equities Fund</v>
          </cell>
          <cell r="J56">
            <v>42887</v>
          </cell>
          <cell r="K56">
            <v>111092885</v>
          </cell>
          <cell r="M56">
            <v>105677639</v>
          </cell>
          <cell r="O56">
            <v>111092885</v>
          </cell>
        </row>
        <row r="57">
          <cell r="A57" t="str">
            <v>IQ224620639</v>
          </cell>
          <cell r="B57" t="str">
            <v>Artemis Investment Management LLP</v>
          </cell>
          <cell r="J57">
            <v>42887</v>
          </cell>
          <cell r="K57">
            <v>108657905</v>
          </cell>
          <cell r="M57">
            <v>114562911</v>
          </cell>
          <cell r="O57">
            <v>108657905</v>
          </cell>
        </row>
        <row r="58">
          <cell r="A58" t="str">
            <v>IQ24811017</v>
          </cell>
          <cell r="B58" t="str">
            <v>Henderson Global Investors Limited</v>
          </cell>
          <cell r="J58">
            <v>42887</v>
          </cell>
          <cell r="K58">
            <v>107363878</v>
          </cell>
          <cell r="M58">
            <v>91855137</v>
          </cell>
          <cell r="O58">
            <v>107363878</v>
          </cell>
        </row>
        <row r="59">
          <cell r="A59" t="str">
            <v>IQ41575952</v>
          </cell>
          <cell r="B59" t="str">
            <v>Swiss National Bank, Asset Management Arm</v>
          </cell>
          <cell r="J59">
            <v>42887</v>
          </cell>
          <cell r="K59">
            <v>104112651</v>
          </cell>
          <cell r="M59">
            <v>111362765</v>
          </cell>
          <cell r="O59">
            <v>104112651</v>
          </cell>
        </row>
        <row r="60">
          <cell r="A60" t="str">
            <v>IQ22797693</v>
          </cell>
          <cell r="B60" t="str">
            <v>Allianz Asset Management AG</v>
          </cell>
          <cell r="J60">
            <v>42887</v>
          </cell>
          <cell r="K60">
            <v>102880950</v>
          </cell>
          <cell r="M60">
            <v>112718893</v>
          </cell>
          <cell r="O60">
            <v>102880950</v>
          </cell>
        </row>
        <row r="61">
          <cell r="A61" t="str">
            <v>IQ40208978</v>
          </cell>
          <cell r="B61" t="str">
            <v>Brewin Dolphin Limited</v>
          </cell>
          <cell r="J61">
            <v>42887</v>
          </cell>
          <cell r="K61">
            <v>102566536</v>
          </cell>
          <cell r="M61">
            <v>101320482</v>
          </cell>
          <cell r="O61">
            <v>102566536</v>
          </cell>
        </row>
        <row r="62">
          <cell r="A62" t="str">
            <v>IQ997536</v>
          </cell>
          <cell r="B62" t="str">
            <v>AXA Investment Managers S.A.</v>
          </cell>
          <cell r="J62">
            <v>42887</v>
          </cell>
          <cell r="K62">
            <v>101798748</v>
          </cell>
          <cell r="M62">
            <v>129505375</v>
          </cell>
          <cell r="O62">
            <v>101798748</v>
          </cell>
        </row>
        <row r="63">
          <cell r="A63" t="str">
            <v>IQ5074057</v>
          </cell>
          <cell r="B63" t="str">
            <v>Rathbone Investment Management Limited</v>
          </cell>
          <cell r="J63">
            <v>42887</v>
          </cell>
          <cell r="K63">
            <v>101315049</v>
          </cell>
          <cell r="M63">
            <v>103192614</v>
          </cell>
          <cell r="O63">
            <v>101315049</v>
          </cell>
        </row>
        <row r="64">
          <cell r="A64" t="str">
            <v>IQ134268671</v>
          </cell>
          <cell r="B64" t="str">
            <v>Societe Generale Group, Banking Investments</v>
          </cell>
          <cell r="J64">
            <v>42887</v>
          </cell>
          <cell r="K64">
            <v>98127459</v>
          </cell>
          <cell r="M64">
            <v>77667363</v>
          </cell>
          <cell r="O64">
            <v>98127459</v>
          </cell>
        </row>
        <row r="65">
          <cell r="A65" t="str">
            <v>IQ661650</v>
          </cell>
          <cell r="B65" t="str">
            <v>OppenheimerFunds, Inc.</v>
          </cell>
          <cell r="J65">
            <v>42887</v>
          </cell>
          <cell r="K65">
            <v>95441607</v>
          </cell>
          <cell r="M65">
            <v>98677677</v>
          </cell>
          <cell r="O65">
            <v>95441607</v>
          </cell>
        </row>
        <row r="66">
          <cell r="A66" t="str">
            <v>IQ5455123</v>
          </cell>
          <cell r="B66" t="str">
            <v>Investec Wealth &amp; Investment Limited</v>
          </cell>
          <cell r="J66">
            <v>42887</v>
          </cell>
          <cell r="K66">
            <v>94585076</v>
          </cell>
          <cell r="M66">
            <v>103240698</v>
          </cell>
          <cell r="O66">
            <v>94585076</v>
          </cell>
        </row>
        <row r="67">
          <cell r="A67" t="str">
            <v>IQ27771658</v>
          </cell>
          <cell r="B67" t="str">
            <v>Santander Asset Management, S.A., S.G.I.I.C.</v>
          </cell>
          <cell r="J67">
            <v>42916</v>
          </cell>
          <cell r="K67">
            <v>89340177</v>
          </cell>
          <cell r="M67">
            <v>50342773</v>
          </cell>
          <cell r="O67">
            <v>89340177</v>
          </cell>
        </row>
        <row r="68">
          <cell r="A68" t="str">
            <v>IQ60503615</v>
          </cell>
          <cell r="B68" t="str">
            <v>Deutsche Asset &amp; Wealth Management</v>
          </cell>
          <cell r="J68">
            <v>42887</v>
          </cell>
          <cell r="K68">
            <v>87187626</v>
          </cell>
          <cell r="M68">
            <v>125785914</v>
          </cell>
          <cell r="O68">
            <v>87187626</v>
          </cell>
        </row>
        <row r="69">
          <cell r="A69" t="str">
            <v>IQ3599336</v>
          </cell>
          <cell r="B69" t="str">
            <v>Pzena Investment Management, Inc</v>
          </cell>
          <cell r="J69">
            <v>42887</v>
          </cell>
          <cell r="K69">
            <v>80786776</v>
          </cell>
          <cell r="M69">
            <v>77470320</v>
          </cell>
          <cell r="O69">
            <v>80786776</v>
          </cell>
        </row>
        <row r="70">
          <cell r="A70" t="str">
            <v>IQ660915</v>
          </cell>
          <cell r="B70" t="str">
            <v>Wellcome Trust, Investment Division</v>
          </cell>
          <cell r="J70">
            <v>42887</v>
          </cell>
          <cell r="K70">
            <v>80000000</v>
          </cell>
          <cell r="M70">
            <v>80000000</v>
          </cell>
          <cell r="O70">
            <v>80000000</v>
          </cell>
        </row>
        <row r="71">
          <cell r="A71" t="str">
            <v>IQ280208182</v>
          </cell>
          <cell r="B71" t="str">
            <v>Wells Fargo &amp; Company, Securities and Brokerage Investments</v>
          </cell>
          <cell r="J71">
            <v>42825</v>
          </cell>
          <cell r="K71">
            <v>78695970</v>
          </cell>
          <cell r="M71">
            <v>78695970</v>
          </cell>
          <cell r="O71">
            <v>78695970</v>
          </cell>
        </row>
        <row r="72">
          <cell r="A72" t="str">
            <v>IQ796830</v>
          </cell>
          <cell r="B72" t="str">
            <v>GIC Pte. Ltd.</v>
          </cell>
          <cell r="J72">
            <v>42887</v>
          </cell>
          <cell r="K72">
            <v>77758423</v>
          </cell>
          <cell r="M72">
            <v>81668287</v>
          </cell>
          <cell r="O72">
            <v>77758423</v>
          </cell>
        </row>
        <row r="73">
          <cell r="A73" t="str">
            <v>IQ54496609</v>
          </cell>
          <cell r="B73" t="str">
            <v>Commerzbank AG, Asset Management Arm</v>
          </cell>
          <cell r="J73">
            <v>42887</v>
          </cell>
          <cell r="K73">
            <v>77437950</v>
          </cell>
          <cell r="M73">
            <v>63311909</v>
          </cell>
          <cell r="O73">
            <v>77437950</v>
          </cell>
        </row>
        <row r="74">
          <cell r="A74" t="str">
            <v>IQ45466394</v>
          </cell>
          <cell r="B74" t="str">
            <v>BNP Paribas, Private &amp; Investment Banking Investments</v>
          </cell>
          <cell r="J74">
            <v>42887</v>
          </cell>
          <cell r="K74">
            <v>76203450</v>
          </cell>
          <cell r="M74">
            <v>130571237</v>
          </cell>
          <cell r="O74">
            <v>76203450</v>
          </cell>
        </row>
        <row r="75">
          <cell r="A75" t="str">
            <v>IQ4792614</v>
          </cell>
          <cell r="B75" t="str">
            <v>Thornburg Investment Management, Inc.</v>
          </cell>
          <cell r="J75">
            <v>42887</v>
          </cell>
          <cell r="K75">
            <v>75109324</v>
          </cell>
          <cell r="M75">
            <v>75109324</v>
          </cell>
          <cell r="O75">
            <v>75109324</v>
          </cell>
        </row>
        <row r="76">
          <cell r="A76" t="str">
            <v>IQ5449290</v>
          </cell>
          <cell r="B76" t="str">
            <v>Ignis Investment Services Limited</v>
          </cell>
          <cell r="J76">
            <v>42887</v>
          </cell>
          <cell r="K76">
            <v>72450004</v>
          </cell>
          <cell r="M76">
            <v>72450004</v>
          </cell>
          <cell r="O76">
            <v>72450004</v>
          </cell>
        </row>
        <row r="77">
          <cell r="A77" t="str">
            <v>IQ24886433</v>
          </cell>
          <cell r="B77" t="str">
            <v>Raymond James Financial Inc., Asset Management Arm</v>
          </cell>
          <cell r="J77">
            <v>42825</v>
          </cell>
          <cell r="K77">
            <v>68615130</v>
          </cell>
          <cell r="M77">
            <v>68615130</v>
          </cell>
          <cell r="O77">
            <v>68615130</v>
          </cell>
        </row>
        <row r="78">
          <cell r="A78" t="str">
            <v>IQ20405404</v>
          </cell>
          <cell r="B78" t="str">
            <v>Kames Capital plc</v>
          </cell>
          <cell r="J78">
            <v>42887</v>
          </cell>
          <cell r="K78">
            <v>67218723</v>
          </cell>
          <cell r="M78">
            <v>70188737</v>
          </cell>
          <cell r="O78">
            <v>67218723</v>
          </cell>
        </row>
        <row r="79">
          <cell r="A79" t="str">
            <v>IQ35159421</v>
          </cell>
          <cell r="B79" t="str">
            <v>Merrill Lynch &amp; Co. Inc., Banking Investments</v>
          </cell>
          <cell r="J79">
            <v>42887</v>
          </cell>
          <cell r="K79">
            <v>67201411</v>
          </cell>
          <cell r="M79">
            <v>45091469</v>
          </cell>
          <cell r="O79">
            <v>67201411</v>
          </cell>
        </row>
        <row r="80">
          <cell r="A80" t="str">
            <v>IQ5068102</v>
          </cell>
          <cell r="B80" t="str">
            <v>Altrinsic Global Advisors, LLC</v>
          </cell>
          <cell r="J80">
            <v>42825</v>
          </cell>
          <cell r="K80">
            <v>66730530</v>
          </cell>
          <cell r="M80">
            <v>66392180</v>
          </cell>
          <cell r="O80">
            <v>66730530</v>
          </cell>
        </row>
        <row r="81">
          <cell r="A81" t="str">
            <v>IQ20726731</v>
          </cell>
          <cell r="B81" t="str">
            <v>Old Mutual Global Investors</v>
          </cell>
          <cell r="J81">
            <v>42887</v>
          </cell>
          <cell r="K81">
            <v>66311654</v>
          </cell>
          <cell r="M81">
            <v>67280005</v>
          </cell>
          <cell r="O81">
            <v>66311654</v>
          </cell>
        </row>
        <row r="82">
          <cell r="A82" t="str">
            <v>IQ4853228</v>
          </cell>
          <cell r="B82" t="str">
            <v>Sound Shore Management, Inc.</v>
          </cell>
          <cell r="J82">
            <v>42825</v>
          </cell>
          <cell r="K82">
            <v>66206810</v>
          </cell>
          <cell r="M82">
            <v>66206810</v>
          </cell>
          <cell r="O82">
            <v>66206810</v>
          </cell>
        </row>
        <row r="83">
          <cell r="A83" t="str">
            <v>IQ45511281</v>
          </cell>
          <cell r="B83" t="str">
            <v>Sumitomo Mitsui Financial Group Inc., Asset Management Arm</v>
          </cell>
          <cell r="J83">
            <v>42887</v>
          </cell>
          <cell r="K83">
            <v>66053579</v>
          </cell>
          <cell r="M83">
            <v>67978472</v>
          </cell>
          <cell r="O83">
            <v>66053579</v>
          </cell>
        </row>
        <row r="84">
          <cell r="A84" t="str">
            <v>IQ39100647</v>
          </cell>
          <cell r="B84" t="str">
            <v>Managed Account Advisors LLC</v>
          </cell>
          <cell r="J84">
            <v>42825</v>
          </cell>
          <cell r="K84">
            <v>65792940</v>
          </cell>
          <cell r="M84">
            <v>65792940</v>
          </cell>
          <cell r="O84">
            <v>65792940</v>
          </cell>
        </row>
        <row r="85">
          <cell r="A85" t="str">
            <v>IQ26914859</v>
          </cell>
          <cell r="B85" t="str">
            <v>Toronto-Dominion Bank, Securities Investments</v>
          </cell>
          <cell r="J85">
            <v>42887</v>
          </cell>
          <cell r="K85">
            <v>64467436</v>
          </cell>
          <cell r="M85">
            <v>69079848</v>
          </cell>
          <cell r="O85">
            <v>64467436</v>
          </cell>
        </row>
        <row r="86">
          <cell r="A86" t="str">
            <v>IQ45275521</v>
          </cell>
          <cell r="B86" t="str">
            <v>Barclays Bank PLC, Wealth and Investment Management Division</v>
          </cell>
          <cell r="J86">
            <v>42887</v>
          </cell>
          <cell r="K86">
            <v>64197831</v>
          </cell>
          <cell r="M86">
            <v>77564527</v>
          </cell>
          <cell r="O86">
            <v>64197831</v>
          </cell>
        </row>
        <row r="87">
          <cell r="A87" t="str">
            <v>IQ28606822</v>
          </cell>
          <cell r="B87" t="str">
            <v>Sanderson Partners Ltd</v>
          </cell>
          <cell r="J87">
            <v>42887</v>
          </cell>
          <cell r="K87">
            <v>63603917</v>
          </cell>
          <cell r="M87">
            <v>64180655</v>
          </cell>
          <cell r="O87">
            <v>63603917</v>
          </cell>
        </row>
        <row r="88">
          <cell r="A88" t="str">
            <v>IQ4161650</v>
          </cell>
          <cell r="B88" t="str">
            <v>AllianceBernstein L.P.</v>
          </cell>
          <cell r="J88">
            <v>42887</v>
          </cell>
          <cell r="K88">
            <v>62761700</v>
          </cell>
          <cell r="M88">
            <v>75439020</v>
          </cell>
          <cell r="O88">
            <v>62761700</v>
          </cell>
        </row>
        <row r="89">
          <cell r="A89" t="str">
            <v>IQ946225</v>
          </cell>
          <cell r="B89" t="str">
            <v>Capital Group International Inc.</v>
          </cell>
          <cell r="J89">
            <v>42887</v>
          </cell>
          <cell r="K89">
            <v>61375980</v>
          </cell>
          <cell r="M89">
            <v>108355805</v>
          </cell>
          <cell r="O89">
            <v>61375980</v>
          </cell>
        </row>
        <row r="90">
          <cell r="A90" t="str">
            <v>IQ161245</v>
          </cell>
          <cell r="B90" t="str">
            <v>California Public Employees' Retirement System</v>
          </cell>
          <cell r="J90">
            <v>42887</v>
          </cell>
          <cell r="K90">
            <v>60089825</v>
          </cell>
          <cell r="M90">
            <v>58825279</v>
          </cell>
          <cell r="O90">
            <v>60089825</v>
          </cell>
        </row>
        <row r="91">
          <cell r="A91" t="str">
            <v>IQ172314482</v>
          </cell>
          <cell r="B91" t="str">
            <v>NFU Mutual Investment Services Limited</v>
          </cell>
          <cell r="J91">
            <v>42887</v>
          </cell>
          <cell r="K91">
            <v>59034090</v>
          </cell>
          <cell r="M91">
            <v>60709718</v>
          </cell>
          <cell r="O91">
            <v>59034090</v>
          </cell>
        </row>
        <row r="92">
          <cell r="A92" t="str">
            <v>IQ6771322</v>
          </cell>
          <cell r="B92" t="str">
            <v>Employees Provident Fund of Malaysia</v>
          </cell>
          <cell r="J92">
            <v>42887</v>
          </cell>
          <cell r="K92">
            <v>58767000</v>
          </cell>
          <cell r="M92">
            <v>52220000</v>
          </cell>
          <cell r="O92">
            <v>58767000</v>
          </cell>
        </row>
        <row r="93">
          <cell r="A93" t="str">
            <v>IQ5407888</v>
          </cell>
          <cell r="B93" t="str">
            <v>Quilter Cheviot Limited</v>
          </cell>
          <cell r="J93">
            <v>42887</v>
          </cell>
          <cell r="K93">
            <v>57756185</v>
          </cell>
          <cell r="M93">
            <v>59130801</v>
          </cell>
          <cell r="O93">
            <v>57756185</v>
          </cell>
        </row>
        <row r="94">
          <cell r="A94" t="str">
            <v>IQ10517918</v>
          </cell>
          <cell r="B94" t="str">
            <v>Geode Capital Management, LLC</v>
          </cell>
          <cell r="J94">
            <v>42886</v>
          </cell>
          <cell r="K94">
            <v>57231279</v>
          </cell>
          <cell r="M94">
            <v>52033430</v>
          </cell>
          <cell r="O94">
            <v>57231279</v>
          </cell>
        </row>
        <row r="95">
          <cell r="A95" t="str">
            <v>IQ29463671</v>
          </cell>
          <cell r="B95" t="str">
            <v>LBBW Asset Management Investmentgesellschaft mbH</v>
          </cell>
          <cell r="J95">
            <v>42887</v>
          </cell>
          <cell r="K95">
            <v>56335155</v>
          </cell>
          <cell r="M95">
            <v>31367491</v>
          </cell>
          <cell r="O95">
            <v>56335155</v>
          </cell>
        </row>
        <row r="96">
          <cell r="A96" t="str">
            <v>IQ517678</v>
          </cell>
          <cell r="B96" t="str">
            <v>D. E. Shaw &amp; Co., L.P.</v>
          </cell>
          <cell r="J96">
            <v>42825</v>
          </cell>
          <cell r="K96">
            <v>55718840</v>
          </cell>
          <cell r="M96">
            <v>55718840</v>
          </cell>
          <cell r="O96">
            <v>55718840</v>
          </cell>
        </row>
        <row r="97">
          <cell r="A97" t="str">
            <v>IQ45324448</v>
          </cell>
          <cell r="B97" t="str">
            <v>ING Groep NV, Insurance and Banking Investments</v>
          </cell>
          <cell r="J97">
            <v>42916</v>
          </cell>
          <cell r="K97">
            <v>53464797</v>
          </cell>
          <cell r="M97">
            <v>52200024</v>
          </cell>
          <cell r="O97">
            <v>53464797</v>
          </cell>
        </row>
        <row r="98">
          <cell r="A98" t="str">
            <v>IQ4849059</v>
          </cell>
          <cell r="B98" t="str">
            <v>Barrow, Hanley, Mewhinney &amp; Strauss, Inc.</v>
          </cell>
          <cell r="J98">
            <v>42916</v>
          </cell>
          <cell r="K98">
            <v>52465400</v>
          </cell>
          <cell r="M98">
            <v>52465400</v>
          </cell>
          <cell r="O98">
            <v>52465400</v>
          </cell>
        </row>
        <row r="99">
          <cell r="A99" t="str">
            <v>IQ3071217</v>
          </cell>
          <cell r="B99" t="str">
            <v>Renaissance Technologies Corp.</v>
          </cell>
          <cell r="J99">
            <v>42825</v>
          </cell>
          <cell r="K99">
            <v>51742000</v>
          </cell>
          <cell r="M99">
            <v>51742000</v>
          </cell>
          <cell r="O99">
            <v>51742000</v>
          </cell>
        </row>
        <row r="100">
          <cell r="A100" t="str">
            <v>IQ27814715</v>
          </cell>
          <cell r="B100" t="str">
            <v>Smith &amp; Williamson Investment Services Limited</v>
          </cell>
          <cell r="J100">
            <v>42887</v>
          </cell>
          <cell r="K100">
            <v>51051672</v>
          </cell>
          <cell r="M100">
            <v>51851946</v>
          </cell>
          <cell r="O100">
            <v>51051672</v>
          </cell>
        </row>
        <row r="101">
          <cell r="A101" t="str">
            <v>IQ10079204</v>
          </cell>
          <cell r="B101" t="str">
            <v>Deka Investment GmbH</v>
          </cell>
          <cell r="J101">
            <v>42887</v>
          </cell>
          <cell r="K101">
            <v>50770124</v>
          </cell>
          <cell r="M101">
            <v>54316153</v>
          </cell>
          <cell r="O101">
            <v>50770124</v>
          </cell>
        </row>
        <row r="102">
          <cell r="A102" t="str">
            <v>IQ974641</v>
          </cell>
          <cell r="B102" t="str">
            <v>Jupiter Asset Management Limited</v>
          </cell>
          <cell r="J102">
            <v>42887</v>
          </cell>
          <cell r="K102">
            <v>48804100</v>
          </cell>
          <cell r="M102">
            <v>55513619</v>
          </cell>
          <cell r="O102">
            <v>48804100</v>
          </cell>
        </row>
        <row r="103">
          <cell r="A103" t="str">
            <v>IQ2410680</v>
          </cell>
          <cell r="B103" t="str">
            <v>J.M. Finn &amp; Co. Ltd.</v>
          </cell>
          <cell r="J103">
            <v>42887</v>
          </cell>
          <cell r="K103">
            <v>48001201</v>
          </cell>
          <cell r="M103">
            <v>47667462</v>
          </cell>
          <cell r="O103">
            <v>48001201</v>
          </cell>
        </row>
        <row r="104">
          <cell r="A104" t="str">
            <v>IQ24765759</v>
          </cell>
          <cell r="B104" t="str">
            <v>Troy Asset Management Limited</v>
          </cell>
          <cell r="J104">
            <v>42887</v>
          </cell>
          <cell r="K104">
            <v>47703397</v>
          </cell>
          <cell r="M104">
            <v>47703397</v>
          </cell>
          <cell r="O104">
            <v>47703397</v>
          </cell>
        </row>
        <row r="105">
          <cell r="A105" t="str">
            <v>IQ24587069</v>
          </cell>
          <cell r="B105" t="str">
            <v>BP Investment Management Limited</v>
          </cell>
          <cell r="J105">
            <v>42887</v>
          </cell>
          <cell r="K105">
            <v>46722455</v>
          </cell>
          <cell r="M105">
            <v>49344560</v>
          </cell>
          <cell r="O105">
            <v>46722455</v>
          </cell>
        </row>
        <row r="106">
          <cell r="A106" t="str">
            <v>IQ302550702</v>
          </cell>
          <cell r="B106" t="str">
            <v>Caisse des dépôts et consignations, Asset Management Arm</v>
          </cell>
          <cell r="J106">
            <v>42887</v>
          </cell>
          <cell r="K106">
            <v>46495519</v>
          </cell>
          <cell r="M106">
            <v>46495519</v>
          </cell>
          <cell r="O106">
            <v>46495519</v>
          </cell>
        </row>
        <row r="107">
          <cell r="A107" t="str">
            <v>IQ27920058</v>
          </cell>
          <cell r="B107" t="str">
            <v>Mitsubishi UFJ Kokusai Asset Management Co., Ltd.</v>
          </cell>
          <cell r="J107">
            <v>42887</v>
          </cell>
          <cell r="K107">
            <v>46277224</v>
          </cell>
          <cell r="M107">
            <v>49243602</v>
          </cell>
          <cell r="O107">
            <v>46277224</v>
          </cell>
        </row>
        <row r="108">
          <cell r="A108" t="str">
            <v>IQ7827260</v>
          </cell>
          <cell r="B108" t="str">
            <v>Invesco PowerShares Capital Management LLC</v>
          </cell>
          <cell r="J108">
            <v>42887</v>
          </cell>
          <cell r="K108">
            <v>45458899</v>
          </cell>
          <cell r="M108">
            <v>44397896</v>
          </cell>
          <cell r="O108">
            <v>45458899</v>
          </cell>
        </row>
        <row r="109">
          <cell r="A109" t="str">
            <v>IQ1726073</v>
          </cell>
          <cell r="B109" t="str">
            <v>TD Asset Management, Inc.</v>
          </cell>
          <cell r="J109">
            <v>42887</v>
          </cell>
          <cell r="K109">
            <v>44438583</v>
          </cell>
          <cell r="M109">
            <v>45146358</v>
          </cell>
          <cell r="O109">
            <v>44438583</v>
          </cell>
        </row>
        <row r="110">
          <cell r="A110" t="str">
            <v>IQ3546822</v>
          </cell>
          <cell r="B110" t="str">
            <v>Goldman Sachs Asset Management, L.P.</v>
          </cell>
          <cell r="J110">
            <v>42855</v>
          </cell>
          <cell r="K110">
            <v>44340107</v>
          </cell>
          <cell r="M110">
            <v>45208022</v>
          </cell>
          <cell r="O110">
            <v>44340107</v>
          </cell>
        </row>
        <row r="111">
          <cell r="A111" t="str">
            <v>IQ23023177</v>
          </cell>
          <cell r="B111" t="str">
            <v>Swedbank Robur Fonder AB</v>
          </cell>
          <cell r="J111">
            <v>42887</v>
          </cell>
          <cell r="K111">
            <v>42540285</v>
          </cell>
          <cell r="M111">
            <v>61014069</v>
          </cell>
          <cell r="O111">
            <v>42540285</v>
          </cell>
        </row>
        <row r="112">
          <cell r="A112" t="str">
            <v>IQ41951543</v>
          </cell>
          <cell r="B112" t="str">
            <v>The Bank of Nova Scotia, Banking Investments</v>
          </cell>
          <cell r="J112">
            <v>42887</v>
          </cell>
          <cell r="K112">
            <v>42471700</v>
          </cell>
          <cell r="M112">
            <v>51021445</v>
          </cell>
          <cell r="O112">
            <v>42471700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4">
          <cell r="A74" t="str">
            <v>BlackRock, Inc.</v>
          </cell>
          <cell r="C74">
            <v>1725256860</v>
          </cell>
          <cell r="J74">
            <v>-232218693</v>
          </cell>
        </row>
        <row r="75">
          <cell r="A75" t="str">
            <v>Capital Research and Management Company</v>
          </cell>
          <cell r="C75">
            <v>799776668</v>
          </cell>
          <cell r="J75">
            <v>-128823432</v>
          </cell>
        </row>
        <row r="76">
          <cell r="A76" t="str">
            <v>Fisher Investments</v>
          </cell>
          <cell r="C76">
            <v>264021362</v>
          </cell>
          <cell r="J76">
            <v>-67565572</v>
          </cell>
        </row>
        <row r="77">
          <cell r="A77" t="str">
            <v>Deutsche Bank, Private Banking and Investment Banking Investments</v>
          </cell>
          <cell r="C77">
            <v>132294128</v>
          </cell>
          <cell r="J77">
            <v>-67177722</v>
          </cell>
        </row>
        <row r="78">
          <cell r="A78" t="str">
            <v>UBS Asset Management</v>
          </cell>
          <cell r="C78">
            <v>722203258</v>
          </cell>
          <cell r="J78">
            <v>-54367787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XFB332"/>
  <sheetViews>
    <sheetView showGridLines="0" tabSelected="1" zoomScale="85" zoomScaleNormal="85" workbookViewId="0">
      <pane xSplit="6" ySplit="3" topLeftCell="G4" activePane="bottomRight" state="frozen"/>
      <selection activeCell="L64" sqref="L64"/>
      <selection pane="topRight" activeCell="L64" sqref="L64"/>
      <selection pane="bottomLeft" activeCell="L64" sqref="L64"/>
      <selection pane="bottomRight" activeCell="G4" sqref="G4"/>
    </sheetView>
  </sheetViews>
  <sheetFormatPr defaultColWidth="9.5703125" defaultRowHeight="15" outlineLevelCol="1"/>
  <cols>
    <col min="1" max="1" width="9.5703125" style="171" hidden="1" customWidth="1" outlineLevel="1"/>
    <col min="2" max="2" width="9.5703125" style="101" collapsed="1"/>
    <col min="3" max="3" width="9.5703125" style="101"/>
    <col min="4" max="4" width="10" style="101" bestFit="1" customWidth="1"/>
    <col min="5" max="16384" width="9.5703125" style="101"/>
  </cols>
  <sheetData>
    <row r="1" spans="1:38" ht="15.75" customHeight="1">
      <c r="A1" s="113"/>
      <c r="B1" s="263" t="s">
        <v>313</v>
      </c>
      <c r="C1" s="264"/>
      <c r="D1" s="264">
        <f ca="1">+DCF!C67</f>
        <v>86.406071033724245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27"/>
      <c r="AE1" s="127"/>
    </row>
    <row r="2" spans="1:38" ht="15.75">
      <c r="B2" s="261"/>
      <c r="C2" s="262"/>
      <c r="E2" s="128"/>
      <c r="G2" s="254">
        <f t="shared" ref="G2:P2" si="0">+G3-1</f>
        <v>2010</v>
      </c>
      <c r="H2" s="254">
        <f t="shared" si="0"/>
        <v>2011</v>
      </c>
      <c r="I2" s="254">
        <f t="shared" si="0"/>
        <v>2012</v>
      </c>
      <c r="J2" s="254">
        <f t="shared" si="0"/>
        <v>2013</v>
      </c>
      <c r="K2" s="254">
        <f t="shared" si="0"/>
        <v>2014</v>
      </c>
      <c r="L2" s="254">
        <f t="shared" si="0"/>
        <v>2015</v>
      </c>
      <c r="M2" s="254">
        <f t="shared" si="0"/>
        <v>2016</v>
      </c>
      <c r="N2" s="254">
        <f t="shared" si="0"/>
        <v>2017</v>
      </c>
      <c r="O2" s="254">
        <f t="shared" si="0"/>
        <v>2018</v>
      </c>
      <c r="P2" s="254">
        <f t="shared" si="0"/>
        <v>2019</v>
      </c>
      <c r="Q2" s="254">
        <f>+Q3-1</f>
        <v>2020</v>
      </c>
      <c r="R2" s="254">
        <f>+R3-1</f>
        <v>2021</v>
      </c>
      <c r="S2" s="254">
        <f t="shared" ref="S2:AC2" si="1">+S3-1</f>
        <v>2022</v>
      </c>
      <c r="T2" s="254">
        <f t="shared" si="1"/>
        <v>2023</v>
      </c>
      <c r="U2" s="254">
        <f t="shared" si="1"/>
        <v>2024</v>
      </c>
      <c r="V2" s="254">
        <f t="shared" si="1"/>
        <v>2025</v>
      </c>
      <c r="W2" s="254">
        <f t="shared" si="1"/>
        <v>2026</v>
      </c>
      <c r="X2" s="254">
        <f t="shared" si="1"/>
        <v>2027</v>
      </c>
      <c r="Y2" s="254">
        <f t="shared" si="1"/>
        <v>2028</v>
      </c>
      <c r="Z2" s="254">
        <f t="shared" si="1"/>
        <v>2029</v>
      </c>
      <c r="AA2" s="254">
        <f t="shared" si="1"/>
        <v>2030</v>
      </c>
      <c r="AB2" s="254">
        <f t="shared" si="1"/>
        <v>2031</v>
      </c>
      <c r="AC2" s="254">
        <f t="shared" si="1"/>
        <v>2032</v>
      </c>
      <c r="AD2" s="130"/>
      <c r="AE2" s="130" t="s">
        <v>62</v>
      </c>
      <c r="AF2" s="131"/>
      <c r="AG2" s="131"/>
    </row>
    <row r="3" spans="1:38">
      <c r="C3" s="110"/>
      <c r="D3" s="110"/>
      <c r="E3" s="110"/>
      <c r="F3" s="110"/>
      <c r="G3" s="110">
        <v>2011</v>
      </c>
      <c r="H3" s="110">
        <f t="shared" ref="H3:AC3" si="2">+G3+1</f>
        <v>2012</v>
      </c>
      <c r="I3" s="110">
        <f t="shared" si="2"/>
        <v>2013</v>
      </c>
      <c r="J3" s="110">
        <f t="shared" si="2"/>
        <v>2014</v>
      </c>
      <c r="K3" s="110">
        <f t="shared" si="2"/>
        <v>2015</v>
      </c>
      <c r="L3" s="110">
        <f t="shared" si="2"/>
        <v>2016</v>
      </c>
      <c r="M3" s="110">
        <f t="shared" si="2"/>
        <v>2017</v>
      </c>
      <c r="N3" s="110">
        <f t="shared" si="2"/>
        <v>2018</v>
      </c>
      <c r="O3" s="110">
        <f t="shared" si="2"/>
        <v>2019</v>
      </c>
      <c r="P3" s="110">
        <f t="shared" si="2"/>
        <v>2020</v>
      </c>
      <c r="Q3" s="110">
        <f t="shared" si="2"/>
        <v>2021</v>
      </c>
      <c r="R3" s="110">
        <f t="shared" si="2"/>
        <v>2022</v>
      </c>
      <c r="S3" s="110">
        <f t="shared" si="2"/>
        <v>2023</v>
      </c>
      <c r="T3" s="110">
        <f t="shared" si="2"/>
        <v>2024</v>
      </c>
      <c r="U3" s="110">
        <f t="shared" si="2"/>
        <v>2025</v>
      </c>
      <c r="V3" s="110">
        <f t="shared" si="2"/>
        <v>2026</v>
      </c>
      <c r="W3" s="110">
        <f t="shared" si="2"/>
        <v>2027</v>
      </c>
      <c r="X3" s="110">
        <f t="shared" si="2"/>
        <v>2028</v>
      </c>
      <c r="Y3" s="110">
        <f t="shared" si="2"/>
        <v>2029</v>
      </c>
      <c r="Z3" s="110">
        <f t="shared" si="2"/>
        <v>2030</v>
      </c>
      <c r="AA3" s="110">
        <f t="shared" si="2"/>
        <v>2031</v>
      </c>
      <c r="AB3" s="110">
        <f t="shared" si="2"/>
        <v>2032</v>
      </c>
      <c r="AC3" s="110">
        <f t="shared" si="2"/>
        <v>2033</v>
      </c>
      <c r="AD3" s="130"/>
      <c r="AE3" s="123" t="s">
        <v>307</v>
      </c>
      <c r="AF3" s="123" t="s">
        <v>312</v>
      </c>
      <c r="AG3" s="123" t="s">
        <v>308</v>
      </c>
    </row>
    <row r="4" spans="1:38">
      <c r="B4" s="132" t="s">
        <v>172</v>
      </c>
      <c r="C4" s="110" t="s">
        <v>172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</row>
    <row r="5" spans="1:38">
      <c r="C5" s="95"/>
      <c r="D5" s="96" t="s">
        <v>129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7"/>
      <c r="R5" s="97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38" ht="5.0999999999999996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33"/>
      <c r="AE6" s="133"/>
    </row>
    <row r="7" spans="1:38">
      <c r="D7" s="134" t="s">
        <v>176</v>
      </c>
      <c r="G7" s="135">
        <f t="shared" ref="G7:P7" si="3">+G36</f>
        <v>276.358</v>
      </c>
      <c r="H7" s="135">
        <f t="shared" si="3"/>
        <v>335.08799999999997</v>
      </c>
      <c r="I7" s="135">
        <f t="shared" si="3"/>
        <v>441.39400000000001</v>
      </c>
      <c r="J7" s="135">
        <f t="shared" si="3"/>
        <v>584.58799999999997</v>
      </c>
      <c r="K7" s="135">
        <f t="shared" si="3"/>
        <v>784.01199999999994</v>
      </c>
      <c r="L7" s="135">
        <f t="shared" si="3"/>
        <v>1050.759</v>
      </c>
      <c r="M7" s="135">
        <f t="shared" si="3"/>
        <v>1384.7670000000001</v>
      </c>
      <c r="N7" s="135">
        <f t="shared" si="3"/>
        <v>1709.848</v>
      </c>
      <c r="O7" s="135">
        <f t="shared" si="3"/>
        <v>2045.4560000000001</v>
      </c>
      <c r="P7" s="135">
        <f t="shared" si="3"/>
        <v>2425.788</v>
      </c>
      <c r="Q7" s="135">
        <f t="shared" ref="Q7:AA7" si="4">+Q36</f>
        <v>3433.5329999999999</v>
      </c>
      <c r="R7" s="135">
        <f t="shared" si="4"/>
        <v>4264.473</v>
      </c>
      <c r="S7" s="135">
        <f t="shared" ca="1" si="4"/>
        <v>4833.892655384615</v>
      </c>
      <c r="T7" s="135">
        <f t="shared" ca="1" si="4"/>
        <v>5618.4610593627367</v>
      </c>
      <c r="U7" s="135">
        <f t="shared" ca="1" si="4"/>
        <v>6469.5029488956652</v>
      </c>
      <c r="V7" s="135">
        <f t="shared" ca="1" si="4"/>
        <v>7375.3427551121213</v>
      </c>
      <c r="W7" s="135">
        <f t="shared" ca="1" si="4"/>
        <v>8302.418341806524</v>
      </c>
      <c r="X7" s="135">
        <f t="shared" ca="1" si="4"/>
        <v>9245.495102511517</v>
      </c>
      <c r="Y7" s="135">
        <f t="shared" ca="1" si="4"/>
        <v>10198.295482577785</v>
      </c>
      <c r="Z7" s="135">
        <f t="shared" ca="1" si="4"/>
        <v>11153.730974876511</v>
      </c>
      <c r="AA7" s="135">
        <f t="shared" ca="1" si="4"/>
        <v>12104.103290815303</v>
      </c>
      <c r="AB7" s="135">
        <f ca="1">+AB36</f>
        <v>13041.294593383671</v>
      </c>
      <c r="AC7" s="135">
        <f ca="1">+AC36</f>
        <v>13969.955598474362</v>
      </c>
      <c r="AD7" s="136"/>
      <c r="AE7" s="136">
        <f ca="1">(AC7/S7)^(1/10)-1</f>
        <v>0.11196163229896094</v>
      </c>
      <c r="AF7" s="136">
        <f>(R7/H7)^(1/10)-1</f>
        <v>0.28964639765083566</v>
      </c>
      <c r="AG7" s="136">
        <f>+(R7/M7)^(0.1)-1</f>
        <v>0.11904838903209902</v>
      </c>
      <c r="AH7" s="136"/>
    </row>
    <row r="8" spans="1:38">
      <c r="D8" s="137" t="s">
        <v>207</v>
      </c>
      <c r="G8" s="135">
        <f t="shared" ref="G8:O8" si="5">+G9-G7</f>
        <v>-163.39500000000001</v>
      </c>
      <c r="H8" s="135">
        <f t="shared" si="5"/>
        <v>-199.89999999999998</v>
      </c>
      <c r="I8" s="135">
        <f t="shared" si="5"/>
        <v>-270.10300000000001</v>
      </c>
      <c r="J8" s="135">
        <f t="shared" si="5"/>
        <v>-355.05099999999993</v>
      </c>
      <c r="K8" s="135">
        <f t="shared" si="5"/>
        <v>-471.39</v>
      </c>
      <c r="L8" s="135">
        <f t="shared" si="5"/>
        <v>-621.49700000000007</v>
      </c>
      <c r="M8" s="135">
        <f t="shared" si="5"/>
        <v>-812.12699999999995</v>
      </c>
      <c r="N8" s="135">
        <f t="shared" si="5"/>
        <v>-1006.8130000000001</v>
      </c>
      <c r="O8" s="135">
        <f t="shared" si="5"/>
        <v>-1190.9250000000002</v>
      </c>
      <c r="P8" s="135">
        <f>+P9-P7</f>
        <v>-1394.951</v>
      </c>
      <c r="Q8" s="135">
        <f t="shared" ref="Q8:AA8" si="6">+Q9-Q7</f>
        <v>-2009.6460000000002</v>
      </c>
      <c r="R8" s="135">
        <f t="shared" si="6"/>
        <v>-2536.7570000000001</v>
      </c>
      <c r="S8" s="135">
        <f t="shared" ca="1" si="6"/>
        <v>-2818.1594180892307</v>
      </c>
      <c r="T8" s="135">
        <f t="shared" ca="1" si="6"/>
        <v>-3258.7074144303874</v>
      </c>
      <c r="U8" s="135">
        <f t="shared" ca="1" si="6"/>
        <v>-3745.1233737496027</v>
      </c>
      <c r="V8" s="135">
        <f t="shared" ca="1" si="6"/>
        <v>-4261.3091473981158</v>
      </c>
      <c r="W8" s="135">
        <f t="shared" ca="1" si="6"/>
        <v>-4787.7279104417639</v>
      </c>
      <c r="X8" s="135">
        <f t="shared" ca="1" si="6"/>
        <v>-5321.2960701121865</v>
      </c>
      <c r="Y8" s="135">
        <f t="shared" ca="1" si="6"/>
        <v>-5858.3541827696863</v>
      </c>
      <c r="Z8" s="135">
        <f t="shared" ca="1" si="6"/>
        <v>-6394.8057589292021</v>
      </c>
      <c r="AA8" s="135">
        <f t="shared" ca="1" si="6"/>
        <v>-6926.2368830776477</v>
      </c>
      <c r="AB8" s="135">
        <f ca="1">+AB9-AB7</f>
        <v>-7448.0282455546758</v>
      </c>
      <c r="AC8" s="135">
        <f ca="1">+AC9-AC7</f>
        <v>-7962.8746911303861</v>
      </c>
      <c r="AD8" s="136"/>
      <c r="AE8" s="136">
        <f ca="1">(AC8/S8)^(1/10)-1</f>
        <v>0.10945689228248012</v>
      </c>
      <c r="AF8" s="136">
        <f t="shared" ref="AF8:AF9" si="7">(R8/H8)^(1/10)-1</f>
        <v>0.289278104872845</v>
      </c>
      <c r="AG8" s="136">
        <f t="shared" ref="AG8:AG9" si="8">+(R8/M8)^(0.1)-1</f>
        <v>0.12063837887953555</v>
      </c>
      <c r="AH8" s="136"/>
    </row>
    <row r="9" spans="1:38">
      <c r="D9" s="138" t="s">
        <v>205</v>
      </c>
      <c r="E9" s="139"/>
      <c r="F9" s="139"/>
      <c r="G9" s="140">
        <f t="shared" ref="G9:P9" si="9">+G38</f>
        <v>112.96299999999999</v>
      </c>
      <c r="H9" s="140">
        <f t="shared" si="9"/>
        <v>135.18799999999999</v>
      </c>
      <c r="I9" s="140">
        <f t="shared" si="9"/>
        <v>171.291</v>
      </c>
      <c r="J9" s="140">
        <f t="shared" si="9"/>
        <v>229.53700000000003</v>
      </c>
      <c r="K9" s="140">
        <f t="shared" si="9"/>
        <v>312.62199999999996</v>
      </c>
      <c r="L9" s="140">
        <f t="shared" si="9"/>
        <v>429.26199999999994</v>
      </c>
      <c r="M9" s="140">
        <f t="shared" si="9"/>
        <v>572.6400000000001</v>
      </c>
      <c r="N9" s="140">
        <f t="shared" si="9"/>
        <v>703.03499999999985</v>
      </c>
      <c r="O9" s="140">
        <f t="shared" si="9"/>
        <v>854.53099999999995</v>
      </c>
      <c r="P9" s="140">
        <f t="shared" si="9"/>
        <v>1030.837</v>
      </c>
      <c r="Q9" s="140">
        <f t="shared" ref="Q9:AA9" si="10">+Q38</f>
        <v>1423.8869999999997</v>
      </c>
      <c r="R9" s="140">
        <f t="shared" si="10"/>
        <v>1727.7159999999999</v>
      </c>
      <c r="S9" s="140">
        <f t="shared" ca="1" si="10"/>
        <v>2015.7332372953842</v>
      </c>
      <c r="T9" s="140">
        <f t="shared" ca="1" si="10"/>
        <v>2359.7536449323493</v>
      </c>
      <c r="U9" s="140">
        <f t="shared" ca="1" si="10"/>
        <v>2724.3795751460625</v>
      </c>
      <c r="V9" s="140">
        <f t="shared" ca="1" si="10"/>
        <v>3114.0336077140055</v>
      </c>
      <c r="W9" s="140">
        <f t="shared" ca="1" si="10"/>
        <v>3514.6904313647601</v>
      </c>
      <c r="X9" s="140">
        <f t="shared" ca="1" si="10"/>
        <v>3924.1990323993305</v>
      </c>
      <c r="Y9" s="140">
        <f t="shared" ca="1" si="10"/>
        <v>4339.9412998080988</v>
      </c>
      <c r="Z9" s="140">
        <f t="shared" ca="1" si="10"/>
        <v>4758.925215947309</v>
      </c>
      <c r="AA9" s="140">
        <f t="shared" ca="1" si="10"/>
        <v>5177.8664077376552</v>
      </c>
      <c r="AB9" s="140">
        <f ca="1">+AB38</f>
        <v>5593.2663478289951</v>
      </c>
      <c r="AC9" s="140">
        <f ca="1">+AC38</f>
        <v>6007.0809073439759</v>
      </c>
      <c r="AD9" s="136"/>
      <c r="AE9" s="136">
        <f ca="1">(AC9/S9)^(1/10)-1</f>
        <v>0.11538048693971148</v>
      </c>
      <c r="AF9" s="136">
        <f t="shared" si="7"/>
        <v>0.29018925662307993</v>
      </c>
      <c r="AG9" s="136">
        <f t="shared" si="8"/>
        <v>0.11675798752557021</v>
      </c>
      <c r="AH9" s="136"/>
    </row>
    <row r="10" spans="1:38">
      <c r="D10" s="137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6"/>
      <c r="AE10" s="136"/>
      <c r="AF10" s="136"/>
      <c r="AG10" s="136"/>
      <c r="AH10" s="136"/>
    </row>
    <row r="11" spans="1:38">
      <c r="D11" s="137" t="s">
        <v>211</v>
      </c>
      <c r="G11" s="135">
        <f t="shared" ref="G11:AB11" si="11">-G27-G13</f>
        <v>-87.882000000000005</v>
      </c>
      <c r="H11" s="135">
        <f t="shared" si="11"/>
        <v>-104.5</v>
      </c>
      <c r="I11" s="135">
        <f t="shared" si="11"/>
        <v>-137.67500000000001</v>
      </c>
      <c r="J11" s="135">
        <f t="shared" si="11"/>
        <v>-181.80800000000002</v>
      </c>
      <c r="K11" s="135">
        <f t="shared" si="11"/>
        <v>-243.14000000000001</v>
      </c>
      <c r="L11" s="135">
        <f t="shared" si="11"/>
        <v>-324.54399999999993</v>
      </c>
      <c r="M11" s="135">
        <f t="shared" si="11"/>
        <v>-419.04599999999999</v>
      </c>
      <c r="N11" s="135">
        <f t="shared" si="11"/>
        <v>-517.61099999999999</v>
      </c>
      <c r="O11" s="135">
        <f t="shared" si="11"/>
        <v>-618.13800000000015</v>
      </c>
      <c r="P11" s="135">
        <f t="shared" si="11"/>
        <v>-724.37799999999993</v>
      </c>
      <c r="Q11" s="135">
        <f t="shared" si="11"/>
        <v>-959.41300000000001</v>
      </c>
      <c r="R11" s="135">
        <f t="shared" si="11"/>
        <v>-1177.51</v>
      </c>
      <c r="S11" s="135">
        <f t="shared" ca="1" si="11"/>
        <v>-1434.4458877523327</v>
      </c>
      <c r="T11" s="135">
        <f t="shared" ca="1" si="11"/>
        <v>-1613.8251024274409</v>
      </c>
      <c r="U11" s="135">
        <f t="shared" ca="1" si="11"/>
        <v>-1832.6919330621906</v>
      </c>
      <c r="V11" s="135">
        <f t="shared" ca="1" si="11"/>
        <v>-2067.4307847837881</v>
      </c>
      <c r="W11" s="135">
        <f t="shared" ca="1" si="11"/>
        <v>-2309.3696850428305</v>
      </c>
      <c r="X11" s="135">
        <f t="shared" ca="1" si="11"/>
        <v>-2558.4138015591416</v>
      </c>
      <c r="Y11" s="135">
        <f t="shared" ca="1" si="11"/>
        <v>-2814.0760078700105</v>
      </c>
      <c r="Z11" s="135">
        <f t="shared" ca="1" si="11"/>
        <v>-3075.550831876114</v>
      </c>
      <c r="AA11" s="135">
        <f t="shared" ca="1" si="11"/>
        <v>-3341.7687280594678</v>
      </c>
      <c r="AB11" s="135">
        <f t="shared" ca="1" si="11"/>
        <v>-3611.4402973052174</v>
      </c>
      <c r="AC11" s="135">
        <f t="shared" ref="AC11" ca="1" si="12">-AC27-AC13</f>
        <v>-3887.2556404045508</v>
      </c>
      <c r="AD11" s="136"/>
      <c r="AE11" s="136">
        <f t="shared" ref="AE11:AE16" ca="1" si="13">(AC11/S11)^(1/10)-1</f>
        <v>0.1048311064051326</v>
      </c>
      <c r="AF11" s="136">
        <f t="shared" ref="AF11:AF16" si="14">(R11/H11)^(1/10)-1</f>
        <v>0.27404518646243381</v>
      </c>
      <c r="AG11" s="136">
        <f t="shared" ref="AG11:AG16" si="15">+(R11/M11)^(0.1)-1</f>
        <v>0.10884359053347437</v>
      </c>
      <c r="AH11" s="136"/>
    </row>
    <row r="12" spans="1:38">
      <c r="D12" s="138" t="s">
        <v>63</v>
      </c>
      <c r="E12" s="139"/>
      <c r="F12" s="139"/>
      <c r="G12" s="140">
        <f t="shared" ref="G12:AB12" si="16">SUM(G9:G11)</f>
        <v>25.080999999999989</v>
      </c>
      <c r="H12" s="140">
        <f t="shared" si="16"/>
        <v>30.687999999999988</v>
      </c>
      <c r="I12" s="140">
        <f t="shared" si="16"/>
        <v>33.615999999999985</v>
      </c>
      <c r="J12" s="140">
        <f t="shared" si="16"/>
        <v>47.729000000000013</v>
      </c>
      <c r="K12" s="140">
        <f t="shared" si="16"/>
        <v>69.481999999999942</v>
      </c>
      <c r="L12" s="140">
        <f t="shared" si="16"/>
        <v>104.71800000000002</v>
      </c>
      <c r="M12" s="140">
        <f t="shared" si="16"/>
        <v>153.59400000000011</v>
      </c>
      <c r="N12" s="140">
        <f t="shared" si="16"/>
        <v>185.42399999999986</v>
      </c>
      <c r="O12" s="140">
        <f t="shared" si="16"/>
        <v>236.3929999999998</v>
      </c>
      <c r="P12" s="140">
        <f t="shared" si="16"/>
        <v>306.45900000000006</v>
      </c>
      <c r="Q12" s="140">
        <f t="shared" si="16"/>
        <v>464.47399999999971</v>
      </c>
      <c r="R12" s="140">
        <f t="shared" si="16"/>
        <v>550.2059999999999</v>
      </c>
      <c r="S12" s="140">
        <f t="shared" ca="1" si="16"/>
        <v>581.2873495430515</v>
      </c>
      <c r="T12" s="140">
        <f t="shared" ca="1" si="16"/>
        <v>745.92854250490836</v>
      </c>
      <c r="U12" s="140">
        <f t="shared" ca="1" si="16"/>
        <v>891.68764208387188</v>
      </c>
      <c r="V12" s="140">
        <f t="shared" ca="1" si="16"/>
        <v>1046.6028229302174</v>
      </c>
      <c r="W12" s="140">
        <f t="shared" ca="1" si="16"/>
        <v>1205.3207463219296</v>
      </c>
      <c r="X12" s="140">
        <f t="shared" ca="1" si="16"/>
        <v>1365.7852308401889</v>
      </c>
      <c r="Y12" s="140">
        <f t="shared" ca="1" si="16"/>
        <v>1525.8652919380884</v>
      </c>
      <c r="Z12" s="140">
        <f t="shared" ca="1" si="16"/>
        <v>1683.374384071195</v>
      </c>
      <c r="AA12" s="140">
        <f t="shared" ca="1" si="16"/>
        <v>1836.0976796781874</v>
      </c>
      <c r="AB12" s="140">
        <f t="shared" ca="1" si="16"/>
        <v>1981.8260505237777</v>
      </c>
      <c r="AC12" s="140">
        <f t="shared" ref="AC12" ca="1" si="17">SUM(AC9:AC11)</f>
        <v>2119.8252669394251</v>
      </c>
      <c r="AD12" s="136"/>
      <c r="AE12" s="136">
        <f t="shared" ca="1" si="13"/>
        <v>0.13812750568753351</v>
      </c>
      <c r="AF12" s="136">
        <f t="shared" si="14"/>
        <v>0.33461399201730435</v>
      </c>
      <c r="AG12" s="136">
        <f t="shared" si="15"/>
        <v>0.13609619977100951</v>
      </c>
      <c r="AH12" s="136"/>
    </row>
    <row r="13" spans="1:38">
      <c r="D13" s="137" t="s">
        <v>6</v>
      </c>
      <c r="G13" s="141">
        <v>-4.0599999999999996</v>
      </c>
      <c r="H13" s="141">
        <v>-4.641</v>
      </c>
      <c r="I13" s="141">
        <v>-6.3539999999999992</v>
      </c>
      <c r="J13" s="141">
        <v>-11.072999999999999</v>
      </c>
      <c r="K13" s="141">
        <v>-16.794</v>
      </c>
      <c r="L13" s="141">
        <v>-25.088999999999999</v>
      </c>
      <c r="M13" s="141">
        <v>-33.546000000000006</v>
      </c>
      <c r="N13" s="141">
        <v>-46.346000000000004</v>
      </c>
      <c r="O13" s="141">
        <v>-73.018999999999991</v>
      </c>
      <c r="P13" s="141">
        <v>-90.52000000000001</v>
      </c>
      <c r="Q13" s="141">
        <v>-115.2</v>
      </c>
      <c r="R13" s="141">
        <v>-153.446</v>
      </c>
      <c r="S13" s="135">
        <f t="shared" ref="S13:AC13" si="18">+S261+S272</f>
        <v>-206.23868852459017</v>
      </c>
      <c r="T13" s="135">
        <f t="shared" si="18"/>
        <v>-280.14858610289951</v>
      </c>
      <c r="U13" s="135">
        <f t="shared" si="18"/>
        <v>-334.80503417558771</v>
      </c>
      <c r="V13" s="135">
        <f t="shared" ca="1" si="18"/>
        <v>-388.50629613787538</v>
      </c>
      <c r="W13" s="135">
        <f t="shared" ca="1" si="18"/>
        <v>-440.11869438609642</v>
      </c>
      <c r="X13" s="135">
        <f t="shared" ca="1" si="18"/>
        <v>-487.97210675710153</v>
      </c>
      <c r="Y13" s="135">
        <f t="shared" ca="1" si="18"/>
        <v>-530.4717284851921</v>
      </c>
      <c r="Z13" s="135">
        <f t="shared" ca="1" si="18"/>
        <v>-566.10427300899869</v>
      </c>
      <c r="AA13" s="135">
        <f t="shared" ca="1" si="18"/>
        <v>-593.45253158305968</v>
      </c>
      <c r="AB13" s="135">
        <f t="shared" ca="1" si="18"/>
        <v>-611.21526717094116</v>
      </c>
      <c r="AC13" s="135">
        <f t="shared" ca="1" si="18"/>
        <v>-618.23015110724577</v>
      </c>
      <c r="AD13" s="136"/>
      <c r="AE13" s="136">
        <f t="shared" ca="1" si="13"/>
        <v>0.11603548725935364</v>
      </c>
      <c r="AF13" s="136">
        <f t="shared" si="14"/>
        <v>0.4188431909399486</v>
      </c>
      <c r="AG13" s="136">
        <f t="shared" si="15"/>
        <v>0.16421042240460859</v>
      </c>
      <c r="AH13" s="136"/>
    </row>
    <row r="14" spans="1:38">
      <c r="D14" s="138" t="s">
        <v>3</v>
      </c>
      <c r="E14" s="139"/>
      <c r="F14" s="139"/>
      <c r="G14" s="140">
        <f t="shared" ref="G14:O14" si="19">SUM(G12:G13)</f>
        <v>21.02099999999999</v>
      </c>
      <c r="H14" s="140">
        <f t="shared" si="19"/>
        <v>26.04699999999999</v>
      </c>
      <c r="I14" s="140">
        <f t="shared" si="19"/>
        <v>27.261999999999986</v>
      </c>
      <c r="J14" s="140">
        <f t="shared" si="19"/>
        <v>36.656000000000013</v>
      </c>
      <c r="K14" s="140">
        <f t="shared" si="19"/>
        <v>52.687999999999946</v>
      </c>
      <c r="L14" s="140">
        <f t="shared" si="19"/>
        <v>79.629000000000019</v>
      </c>
      <c r="M14" s="140">
        <f t="shared" si="19"/>
        <v>120.0480000000001</v>
      </c>
      <c r="N14" s="140">
        <f t="shared" si="19"/>
        <v>139.07799999999986</v>
      </c>
      <c r="O14" s="140">
        <f t="shared" si="19"/>
        <v>163.3739999999998</v>
      </c>
      <c r="P14" s="140">
        <f>SUM(P12:P13)</f>
        <v>215.93900000000005</v>
      </c>
      <c r="Q14" s="140">
        <f>SUM(Q12:Q13)</f>
        <v>349.27399999999972</v>
      </c>
      <c r="R14" s="140">
        <f t="shared" ref="R14:AA14" si="20">SUM(R12:R13)</f>
        <v>396.75999999999988</v>
      </c>
      <c r="S14" s="140">
        <f t="shared" ca="1" si="20"/>
        <v>375.0486610184613</v>
      </c>
      <c r="T14" s="140">
        <f t="shared" ca="1" si="20"/>
        <v>465.77995640200885</v>
      </c>
      <c r="U14" s="140">
        <f t="shared" ca="1" si="20"/>
        <v>556.88260790828417</v>
      </c>
      <c r="V14" s="140">
        <f t="shared" ca="1" si="20"/>
        <v>658.09652679234205</v>
      </c>
      <c r="W14" s="140">
        <f t="shared" ca="1" si="20"/>
        <v>765.2020519358332</v>
      </c>
      <c r="X14" s="140">
        <f t="shared" ca="1" si="20"/>
        <v>877.81312408308736</v>
      </c>
      <c r="Y14" s="140">
        <f t="shared" ca="1" si="20"/>
        <v>995.39356345289627</v>
      </c>
      <c r="Z14" s="140">
        <f t="shared" ca="1" si="20"/>
        <v>1117.2701110621963</v>
      </c>
      <c r="AA14" s="140">
        <f t="shared" ca="1" si="20"/>
        <v>1242.6451480951278</v>
      </c>
      <c r="AB14" s="140">
        <f ca="1">SUM(AB12:AB13)</f>
        <v>1370.6107833528365</v>
      </c>
      <c r="AC14" s="140">
        <f ca="1">SUM(AC12:AC13)</f>
        <v>1501.5951158321793</v>
      </c>
      <c r="AD14" s="136"/>
      <c r="AE14" s="136">
        <f t="shared" ca="1" si="13"/>
        <v>0.14880554403470025</v>
      </c>
      <c r="AF14" s="136">
        <f t="shared" si="14"/>
        <v>0.31303716003444393</v>
      </c>
      <c r="AG14" s="136">
        <f t="shared" si="15"/>
        <v>0.12698281907208919</v>
      </c>
      <c r="AH14" s="136"/>
    </row>
    <row r="15" spans="1:38">
      <c r="D15" s="137" t="s">
        <v>212</v>
      </c>
      <c r="G15" s="141">
        <v>-7</v>
      </c>
      <c r="H15" s="141">
        <v>-6.5</v>
      </c>
      <c r="I15" s="141">
        <v>-7.7</v>
      </c>
      <c r="J15" s="141">
        <v>-8.9</v>
      </c>
      <c r="K15" s="141">
        <v>-9.4</v>
      </c>
      <c r="L15" s="141">
        <v>-12.8</v>
      </c>
      <c r="M15" s="141">
        <v>-13.8</v>
      </c>
      <c r="N15" s="141">
        <v>-8.9</v>
      </c>
      <c r="O15" s="141">
        <v>-8.8000000000000007</v>
      </c>
      <c r="P15" s="141">
        <v>-8.4</v>
      </c>
      <c r="Q15" s="141">
        <v>-4.9000000000000004</v>
      </c>
      <c r="R15" s="141">
        <v>-11.138</v>
      </c>
      <c r="S15" s="135">
        <f t="shared" ref="S15:AB15" ca="1" si="21">-S244</f>
        <v>-16.856144543145767</v>
      </c>
      <c r="T15" s="135">
        <f t="shared" ca="1" si="21"/>
        <v>-21.973031194476743</v>
      </c>
      <c r="U15" s="135">
        <f t="shared" ca="1" si="21"/>
        <v>-29.30409850884066</v>
      </c>
      <c r="V15" s="135">
        <f t="shared" ca="1" si="21"/>
        <v>-37.405032604648916</v>
      </c>
      <c r="W15" s="135">
        <f t="shared" ca="1" si="21"/>
        <v>-46.666390719899745</v>
      </c>
      <c r="X15" s="135">
        <f t="shared" ca="1" si="21"/>
        <v>-56.987803366664757</v>
      </c>
      <c r="Y15" s="135">
        <f t="shared" ca="1" si="21"/>
        <v>-68.296834700418358</v>
      </c>
      <c r="Z15" s="135">
        <f t="shared" ca="1" si="21"/>
        <v>-80.492713800329582</v>
      </c>
      <c r="AA15" s="135">
        <f t="shared" ca="1" si="21"/>
        <v>-93.446584145126508</v>
      </c>
      <c r="AB15" s="135">
        <f t="shared" ca="1" si="21"/>
        <v>-107.00257979123873</v>
      </c>
      <c r="AC15" s="135">
        <f t="shared" ref="AC15" ca="1" si="22">-AC244</f>
        <v>-121.02270044811043</v>
      </c>
      <c r="AD15" s="136"/>
      <c r="AE15" s="136">
        <f t="shared" ca="1" si="13"/>
        <v>0.21789783728685874</v>
      </c>
      <c r="AF15" s="136">
        <f t="shared" si="14"/>
        <v>5.5332676954067184E-2</v>
      </c>
      <c r="AG15" s="136">
        <f t="shared" si="15"/>
        <v>-2.1202587244866233E-2</v>
      </c>
      <c r="AH15" s="136"/>
    </row>
    <row r="16" spans="1:38">
      <c r="D16" s="138" t="s">
        <v>71</v>
      </c>
      <c r="E16" s="139"/>
      <c r="F16" s="139"/>
      <c r="G16" s="140">
        <f t="shared" ref="G16:AB16" si="23">SUM(G14:G15)</f>
        <v>14.02099999999999</v>
      </c>
      <c r="H16" s="140">
        <f t="shared" si="23"/>
        <v>19.54699999999999</v>
      </c>
      <c r="I16" s="140">
        <f t="shared" si="23"/>
        <v>19.561999999999987</v>
      </c>
      <c r="J16" s="140">
        <f t="shared" si="23"/>
        <v>27.756000000000014</v>
      </c>
      <c r="K16" s="140">
        <f t="shared" si="23"/>
        <v>43.287999999999947</v>
      </c>
      <c r="L16" s="140">
        <f t="shared" si="23"/>
        <v>66.829000000000022</v>
      </c>
      <c r="M16" s="140">
        <f t="shared" si="23"/>
        <v>106.2480000000001</v>
      </c>
      <c r="N16" s="140">
        <f t="shared" si="23"/>
        <v>130.17799999999986</v>
      </c>
      <c r="O16" s="140">
        <f t="shared" si="23"/>
        <v>154.57399999999978</v>
      </c>
      <c r="P16" s="140">
        <f t="shared" si="23"/>
        <v>207.53900000000004</v>
      </c>
      <c r="Q16" s="140">
        <f>SUM(Q14:Q15)</f>
        <v>344.37399999999974</v>
      </c>
      <c r="R16" s="140">
        <f t="shared" si="23"/>
        <v>385.6219999999999</v>
      </c>
      <c r="S16" s="140">
        <f t="shared" ca="1" si="23"/>
        <v>358.19251647531553</v>
      </c>
      <c r="T16" s="140">
        <f t="shared" ca="1" si="23"/>
        <v>443.80692520753212</v>
      </c>
      <c r="U16" s="140">
        <f t="shared" ca="1" si="23"/>
        <v>527.57850939944353</v>
      </c>
      <c r="V16" s="140">
        <f t="shared" ca="1" si="23"/>
        <v>620.69149418769314</v>
      </c>
      <c r="W16" s="140">
        <f t="shared" ca="1" si="23"/>
        <v>718.53566121593349</v>
      </c>
      <c r="X16" s="140">
        <f t="shared" ca="1" si="23"/>
        <v>820.82532071642265</v>
      </c>
      <c r="Y16" s="140">
        <f t="shared" ca="1" si="23"/>
        <v>927.09672875247793</v>
      </c>
      <c r="Z16" s="140">
        <f t="shared" ca="1" si="23"/>
        <v>1036.7773972618668</v>
      </c>
      <c r="AA16" s="140">
        <f t="shared" ca="1" si="23"/>
        <v>1149.1985639500012</v>
      </c>
      <c r="AB16" s="140">
        <f t="shared" ca="1" si="23"/>
        <v>1263.6082035615977</v>
      </c>
      <c r="AC16" s="140">
        <f t="shared" ref="AC16" ca="1" si="24">SUM(AC14:AC15)</f>
        <v>1380.5724153840688</v>
      </c>
      <c r="AD16" s="136"/>
      <c r="AE16" s="136">
        <f t="shared" ca="1" si="13"/>
        <v>0.14444326675807795</v>
      </c>
      <c r="AF16" s="136">
        <f t="shared" si="14"/>
        <v>0.34743607006222232</v>
      </c>
      <c r="AG16" s="136">
        <f t="shared" si="15"/>
        <v>0.13758564702370357</v>
      </c>
      <c r="AH16" s="136"/>
      <c r="AI16" s="196"/>
      <c r="AL16" s="196"/>
    </row>
    <row r="17" spans="1:34">
      <c r="D17" s="137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1:34">
      <c r="D18" s="134" t="s">
        <v>130</v>
      </c>
      <c r="G18" s="142">
        <f t="shared" ref="G18:AB18" si="25">+G9/G7</f>
        <v>0.40875603384016379</v>
      </c>
      <c r="H18" s="142">
        <f t="shared" si="25"/>
        <v>0.40344029031179868</v>
      </c>
      <c r="I18" s="142">
        <f t="shared" si="25"/>
        <v>0.38806825647833909</v>
      </c>
      <c r="J18" s="142">
        <f t="shared" si="25"/>
        <v>0.39264747138155426</v>
      </c>
      <c r="K18" s="142">
        <f t="shared" si="25"/>
        <v>0.39874644775845264</v>
      </c>
      <c r="L18" s="142">
        <f t="shared" si="25"/>
        <v>0.4085256466991955</v>
      </c>
      <c r="M18" s="142">
        <f t="shared" si="25"/>
        <v>0.41352805201163811</v>
      </c>
      <c r="N18" s="142">
        <f t="shared" si="25"/>
        <v>0.41116812722534396</v>
      </c>
      <c r="O18" s="142">
        <f t="shared" si="25"/>
        <v>0.41777041402992776</v>
      </c>
      <c r="P18" s="142">
        <f t="shared" si="25"/>
        <v>0.42494933605080082</v>
      </c>
      <c r="Q18" s="142">
        <f t="shared" si="25"/>
        <v>0.41470025189797205</v>
      </c>
      <c r="R18" s="142">
        <f t="shared" si="25"/>
        <v>0.40514173732604236</v>
      </c>
      <c r="S18" s="142">
        <f t="shared" ca="1" si="25"/>
        <v>0.41699999999999998</v>
      </c>
      <c r="T18" s="142">
        <f t="shared" ca="1" si="25"/>
        <v>0.42</v>
      </c>
      <c r="U18" s="142">
        <f t="shared" ca="1" si="25"/>
        <v>0.42111111111111094</v>
      </c>
      <c r="V18" s="142">
        <f t="shared" ca="1" si="25"/>
        <v>0.42222222222222205</v>
      </c>
      <c r="W18" s="142">
        <f t="shared" ca="1" si="25"/>
        <v>0.42333333333333312</v>
      </c>
      <c r="X18" s="142">
        <f t="shared" ca="1" si="25"/>
        <v>0.42444444444444418</v>
      </c>
      <c r="Y18" s="142">
        <f t="shared" ca="1" si="25"/>
        <v>0.42555555555555524</v>
      </c>
      <c r="Z18" s="142">
        <f t="shared" ca="1" si="25"/>
        <v>0.42666666666666647</v>
      </c>
      <c r="AA18" s="142">
        <f t="shared" ca="1" si="25"/>
        <v>0.42777777777777759</v>
      </c>
      <c r="AB18" s="142">
        <f t="shared" ca="1" si="25"/>
        <v>0.42888888888888876</v>
      </c>
      <c r="AC18" s="142">
        <f t="shared" ref="AC18" ca="1" si="26">+AC9/AC7</f>
        <v>0.43</v>
      </c>
    </row>
    <row r="19" spans="1:34">
      <c r="D19" s="134" t="s">
        <v>64</v>
      </c>
      <c r="G19" s="142">
        <f t="shared" ref="G19:AB19" si="27">+G12/G7</f>
        <v>9.0755469354967061E-2</v>
      </c>
      <c r="H19" s="142">
        <f t="shared" si="27"/>
        <v>9.1581912810963062E-2</v>
      </c>
      <c r="I19" s="142">
        <f t="shared" si="27"/>
        <v>7.6158715342754965E-2</v>
      </c>
      <c r="J19" s="142">
        <f t="shared" si="27"/>
        <v>8.1645534975059386E-2</v>
      </c>
      <c r="K19" s="142">
        <f t="shared" si="27"/>
        <v>8.8623643515660405E-2</v>
      </c>
      <c r="L19" s="142">
        <f t="shared" si="27"/>
        <v>9.9659389070186427E-2</v>
      </c>
      <c r="M19" s="142">
        <f t="shared" si="27"/>
        <v>0.11091685460442088</v>
      </c>
      <c r="N19" s="142">
        <f t="shared" si="27"/>
        <v>0.10844472725060933</v>
      </c>
      <c r="O19" s="142">
        <f t="shared" si="27"/>
        <v>0.11556982892812155</v>
      </c>
      <c r="P19" s="142">
        <f t="shared" si="27"/>
        <v>0.12633379339002421</v>
      </c>
      <c r="Q19" s="142">
        <f t="shared" si="27"/>
        <v>0.13527582230897436</v>
      </c>
      <c r="R19" s="142">
        <f t="shared" si="27"/>
        <v>0.1290208661187443</v>
      </c>
      <c r="S19" s="142">
        <f t="shared" ca="1" si="27"/>
        <v>0.12025243235294819</v>
      </c>
      <c r="T19" s="142">
        <f t="shared" ca="1" si="27"/>
        <v>0.13276385377128766</v>
      </c>
      <c r="U19" s="142">
        <f t="shared" ca="1" si="27"/>
        <v>0.13782938954160021</v>
      </c>
      <c r="V19" s="142">
        <f t="shared" ca="1" si="27"/>
        <v>0.14190565207356343</v>
      </c>
      <c r="W19" s="142">
        <f t="shared" ca="1" si="27"/>
        <v>0.14517706729527</v>
      </c>
      <c r="X19" s="142">
        <f t="shared" ca="1" si="27"/>
        <v>0.14772440152709362</v>
      </c>
      <c r="Y19" s="142">
        <f t="shared" ca="1" si="27"/>
        <v>0.14961963933529812</v>
      </c>
      <c r="Z19" s="142">
        <f t="shared" ca="1" si="27"/>
        <v>0.15092477914905353</v>
      </c>
      <c r="AA19" s="142">
        <f t="shared" ca="1" si="27"/>
        <v>0.15169216880951719</v>
      </c>
      <c r="AB19" s="142">
        <f t="shared" ca="1" si="27"/>
        <v>0.15196543842581633</v>
      </c>
      <c r="AC19" s="142">
        <f t="shared" ref="AC19" ca="1" si="28">+AC12/AC7</f>
        <v>0.15174173260585941</v>
      </c>
    </row>
    <row r="20" spans="1:34">
      <c r="D20" s="134" t="s">
        <v>147</v>
      </c>
      <c r="G20" s="142">
        <f t="shared" ref="G20:AB20" si="29">+G14/G7</f>
        <v>7.6064380260386852E-2</v>
      </c>
      <c r="H20" s="142">
        <f t="shared" si="29"/>
        <v>7.7731819701093427E-2</v>
      </c>
      <c r="I20" s="142">
        <f t="shared" si="29"/>
        <v>6.176341318640486E-2</v>
      </c>
      <c r="J20" s="142">
        <f t="shared" si="29"/>
        <v>6.2703989818470474E-2</v>
      </c>
      <c r="K20" s="142">
        <f t="shared" si="29"/>
        <v>6.7203053014494613E-2</v>
      </c>
      <c r="L20" s="142">
        <f t="shared" si="29"/>
        <v>7.5782363034720635E-2</v>
      </c>
      <c r="M20" s="142">
        <f t="shared" si="29"/>
        <v>8.6691840576790247E-2</v>
      </c>
      <c r="N20" s="142">
        <f t="shared" si="29"/>
        <v>8.133939391103763E-2</v>
      </c>
      <c r="O20" s="142">
        <f t="shared" si="29"/>
        <v>7.9871676535696587E-2</v>
      </c>
      <c r="P20" s="142">
        <f t="shared" si="29"/>
        <v>8.9018084020532726E-2</v>
      </c>
      <c r="Q20" s="142">
        <f t="shared" si="29"/>
        <v>0.10172437544651522</v>
      </c>
      <c r="R20" s="142">
        <f t="shared" si="29"/>
        <v>9.3038459851897265E-2</v>
      </c>
      <c r="S20" s="142">
        <f t="shared" ca="1" si="29"/>
        <v>7.7587296151618843E-2</v>
      </c>
      <c r="T20" s="142">
        <f t="shared" ca="1" si="29"/>
        <v>8.2901697009330005E-2</v>
      </c>
      <c r="U20" s="142">
        <f t="shared" ca="1" si="29"/>
        <v>8.6078113312142976E-2</v>
      </c>
      <c r="V20" s="142">
        <f t="shared" ca="1" si="29"/>
        <v>8.9229280406824638E-2</v>
      </c>
      <c r="W20" s="142">
        <f t="shared" ca="1" si="29"/>
        <v>9.2166164174441345E-2</v>
      </c>
      <c r="X20" s="142">
        <f t="shared" ca="1" si="29"/>
        <v>9.4944955824445953E-2</v>
      </c>
      <c r="Y20" s="142">
        <f t="shared" ca="1" si="29"/>
        <v>9.7603914806486308E-2</v>
      </c>
      <c r="Z20" s="142">
        <f t="shared" ca="1" si="29"/>
        <v>0.10017007883539761</v>
      </c>
      <c r="AA20" s="142">
        <f t="shared" ca="1" si="29"/>
        <v>0.1026631315215277</v>
      </c>
      <c r="AB20" s="142">
        <f t="shared" ca="1" si="29"/>
        <v>0.10509775494590835</v>
      </c>
      <c r="AC20" s="142">
        <f t="shared" ref="AC20" ca="1" si="30">+AC14/AC7</f>
        <v>0.10748746517105368</v>
      </c>
    </row>
    <row r="21" spans="1:34">
      <c r="D21" s="134" t="s">
        <v>249</v>
      </c>
      <c r="G21" s="142">
        <f t="shared" ref="G21:Q21" si="31">+G16/G7</f>
        <v>5.0734916304214062E-2</v>
      </c>
      <c r="H21" s="142">
        <f t="shared" si="31"/>
        <v>5.8333930191472066E-2</v>
      </c>
      <c r="I21" s="142">
        <f t="shared" si="31"/>
        <v>4.4318681268888993E-2</v>
      </c>
      <c r="J21" s="142">
        <f t="shared" si="31"/>
        <v>4.7479592465120762E-2</v>
      </c>
      <c r="K21" s="142">
        <f t="shared" si="31"/>
        <v>5.5213440610602835E-2</v>
      </c>
      <c r="L21" s="142">
        <f t="shared" si="31"/>
        <v>6.3600692451837221E-2</v>
      </c>
      <c r="M21" s="142">
        <f t="shared" si="31"/>
        <v>7.672626514063384E-2</v>
      </c>
      <c r="N21" s="142">
        <f t="shared" si="31"/>
        <v>7.6134252869260816E-2</v>
      </c>
      <c r="O21" s="142">
        <f t="shared" si="31"/>
        <v>7.5569457372830204E-2</v>
      </c>
      <c r="P21" s="142">
        <f t="shared" si="31"/>
        <v>8.5555291723761528E-2</v>
      </c>
      <c r="Q21" s="142">
        <f t="shared" si="31"/>
        <v>0.10029727397406688</v>
      </c>
      <c r="R21" s="142">
        <f t="shared" ref="R21:AB21" si="32">+R16/R7</f>
        <v>9.0426648263454812E-2</v>
      </c>
      <c r="S21" s="142">
        <f t="shared" ca="1" si="32"/>
        <v>7.4100221500846608E-2</v>
      </c>
      <c r="T21" s="142">
        <f t="shared" ca="1" si="32"/>
        <v>7.8990834059081305E-2</v>
      </c>
      <c r="U21" s="142">
        <f t="shared" ca="1" si="32"/>
        <v>8.1548538360199749E-2</v>
      </c>
      <c r="V21" s="142">
        <f t="shared" ca="1" si="32"/>
        <v>8.4157647284591491E-2</v>
      </c>
      <c r="W21" s="142">
        <f t="shared" ca="1" si="32"/>
        <v>8.6545345179460956E-2</v>
      </c>
      <c r="X21" s="142">
        <f t="shared" ca="1" si="32"/>
        <v>8.8781110326200632E-2</v>
      </c>
      <c r="Y21" s="142">
        <f t="shared" ca="1" si="32"/>
        <v>9.0907027584784111E-2</v>
      </c>
      <c r="Z21" s="142">
        <f t="shared" ca="1" si="32"/>
        <v>9.2953416179499121E-2</v>
      </c>
      <c r="AA21" s="142">
        <f t="shared" ca="1" si="32"/>
        <v>9.4942891376515515E-2</v>
      </c>
      <c r="AB21" s="142">
        <f t="shared" ca="1" si="32"/>
        <v>9.6892850208496376E-2</v>
      </c>
      <c r="AC21" s="142">
        <f t="shared" ref="AC21" ca="1" si="33">+AC16/AC7</f>
        <v>9.8824395371366752E-2</v>
      </c>
    </row>
    <row r="22" spans="1:34">
      <c r="D22" s="134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</row>
    <row r="23" spans="1:34">
      <c r="D23" s="82" t="s">
        <v>213</v>
      </c>
      <c r="E23" s="80"/>
      <c r="F23" s="80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</row>
    <row r="24" spans="1:34">
      <c r="D24" s="134" t="s">
        <v>246</v>
      </c>
      <c r="G24" s="141">
        <v>73.34</v>
      </c>
      <c r="H24" s="141">
        <v>86.025000000000006</v>
      </c>
      <c r="I24" s="141">
        <v>107.09699999999999</v>
      </c>
      <c r="J24" s="141">
        <v>146.48500000000001</v>
      </c>
      <c r="K24" s="141">
        <v>202.637</v>
      </c>
      <c r="L24" s="141">
        <v>271.87599999999998</v>
      </c>
      <c r="M24" s="141">
        <v>353.64699999999999</v>
      </c>
      <c r="N24" s="141">
        <v>439.495</v>
      </c>
      <c r="O24" s="141">
        <v>546.85300000000007</v>
      </c>
      <c r="P24" s="141">
        <v>650.61799999999994</v>
      </c>
      <c r="Q24" s="141">
        <v>844.89400000000001</v>
      </c>
      <c r="R24" s="141">
        <v>1078.4659999999999</v>
      </c>
      <c r="S24" s="135">
        <f t="shared" ref="S24:AC24" ca="1" si="34">+S$29*S$7</f>
        <v>1305.151016953846</v>
      </c>
      <c r="T24" s="135">
        <f t="shared" ca="1" si="34"/>
        <v>1514.1752554982577</v>
      </c>
      <c r="U24" s="135">
        <f t="shared" ca="1" si="34"/>
        <v>1740.296293252934</v>
      </c>
      <c r="V24" s="135">
        <f t="shared" ca="1" si="34"/>
        <v>1980.2795297476048</v>
      </c>
      <c r="W24" s="135">
        <f t="shared" ca="1" si="34"/>
        <v>2225.0481156041487</v>
      </c>
      <c r="X24" s="135">
        <f t="shared" ca="1" si="34"/>
        <v>2473.169939921831</v>
      </c>
      <c r="Y24" s="135">
        <f t="shared" ca="1" si="34"/>
        <v>2722.9448938482687</v>
      </c>
      <c r="Z24" s="135">
        <f t="shared" ca="1" si="34"/>
        <v>2972.4693048045901</v>
      </c>
      <c r="AA24" s="135">
        <f t="shared" ca="1" si="34"/>
        <v>3219.6914753568708</v>
      </c>
      <c r="AB24" s="135">
        <f t="shared" ca="1" si="34"/>
        <v>3462.4637145433649</v>
      </c>
      <c r="AC24" s="135">
        <f t="shared" ca="1" si="34"/>
        <v>3702.0382335957061</v>
      </c>
      <c r="AD24" s="136"/>
      <c r="AE24" s="136">
        <f ca="1">(AC24/S24)^(1/10)-1</f>
        <v>0.1098850801894542</v>
      </c>
      <c r="AF24" s="136">
        <f t="shared" ref="AF24:AF27" si="35">(R24/H24)^(1/10)-1</f>
        <v>0.28771032422843734</v>
      </c>
      <c r="AG24" s="136">
        <f t="shared" ref="AG24:AG27" si="36">+(R24/M24)^(0.1)-1</f>
        <v>0.11795326323891331</v>
      </c>
      <c r="AH24" s="136"/>
    </row>
    <row r="25" spans="1:34">
      <c r="D25" s="134" t="s">
        <v>247</v>
      </c>
      <c r="G25" s="141">
        <v>16.352</v>
      </c>
      <c r="H25" s="141">
        <v>21.571999999999999</v>
      </c>
      <c r="I25" s="141">
        <v>31.736000000000001</v>
      </c>
      <c r="J25" s="141">
        <v>38.984000000000002</v>
      </c>
      <c r="K25" s="141">
        <v>49.917000000000002</v>
      </c>
      <c r="L25" s="141">
        <v>64.025000000000006</v>
      </c>
      <c r="M25" s="141">
        <v>82.460000000000008</v>
      </c>
      <c r="N25" s="141">
        <v>98.317000000000007</v>
      </c>
      <c r="O25" s="141">
        <v>119.71</v>
      </c>
      <c r="P25" s="141">
        <v>142.78199999999998</v>
      </c>
      <c r="Q25" s="141">
        <v>195.286</v>
      </c>
      <c r="R25" s="141">
        <v>213.84800000000001</v>
      </c>
      <c r="S25" s="135">
        <f t="shared" ref="S25:AC25" ca="1" si="37">+S$30*S$7</f>
        <v>290.03355932307687</v>
      </c>
      <c r="T25" s="135">
        <f t="shared" ca="1" si="37"/>
        <v>334.29843303208281</v>
      </c>
      <c r="U25" s="135">
        <f t="shared" ca="1" si="37"/>
        <v>381.70067398484423</v>
      </c>
      <c r="V25" s="135">
        <f t="shared" ca="1" si="37"/>
        <v>431.45755117405906</v>
      </c>
      <c r="W25" s="135">
        <f t="shared" ca="1" si="37"/>
        <v>481.54026382477838</v>
      </c>
      <c r="X25" s="135">
        <f t="shared" ca="1" si="37"/>
        <v>531.61596839441222</v>
      </c>
      <c r="Y25" s="135">
        <f t="shared" ca="1" si="37"/>
        <v>581.30284250693376</v>
      </c>
      <c r="Z25" s="135">
        <f t="shared" ca="1" si="37"/>
        <v>630.18580008052277</v>
      </c>
      <c r="AA25" s="135">
        <f t="shared" ca="1" si="37"/>
        <v>677.82978428565684</v>
      </c>
      <c r="AB25" s="135">
        <f t="shared" ca="1" si="37"/>
        <v>723.79184993279364</v>
      </c>
      <c r="AC25" s="135">
        <f t="shared" ca="1" si="37"/>
        <v>768.34755791608984</v>
      </c>
      <c r="AD25" s="136"/>
      <c r="AE25" s="136">
        <f ca="1">(AC25/S25)^(1/10)-1</f>
        <v>0.10232827239411568</v>
      </c>
      <c r="AF25" s="136">
        <f t="shared" si="35"/>
        <v>0.25782863710281978</v>
      </c>
      <c r="AG25" s="136">
        <f t="shared" si="36"/>
        <v>9.9983539388475595E-2</v>
      </c>
      <c r="AH25" s="136"/>
    </row>
    <row r="26" spans="1:34">
      <c r="D26" s="134" t="s">
        <v>248</v>
      </c>
      <c r="G26" s="141">
        <v>2.25</v>
      </c>
      <c r="H26" s="141">
        <v>1.544</v>
      </c>
      <c r="I26" s="141">
        <v>5.1959999999999997</v>
      </c>
      <c r="J26" s="141">
        <v>7.4119999999999999</v>
      </c>
      <c r="K26" s="141">
        <v>7.38</v>
      </c>
      <c r="L26" s="141">
        <v>13.731999999999999</v>
      </c>
      <c r="M26" s="141">
        <v>16.484999999999999</v>
      </c>
      <c r="N26" s="141">
        <v>26.145000000000003</v>
      </c>
      <c r="O26" s="141">
        <v>24.593999999999998</v>
      </c>
      <c r="P26" s="141">
        <v>21.498000000000001</v>
      </c>
      <c r="Q26" s="141">
        <v>34.433</v>
      </c>
      <c r="R26" s="141">
        <v>38.642000000000003</v>
      </c>
      <c r="S26" s="135">
        <f t="shared" ref="S26:AC26" ca="1" si="38">+S$31*S$7</f>
        <v>45.5</v>
      </c>
      <c r="T26" s="135">
        <f t="shared" ca="1" si="38"/>
        <v>45.5</v>
      </c>
      <c r="U26" s="135">
        <f t="shared" ca="1" si="38"/>
        <v>45.5</v>
      </c>
      <c r="V26" s="135">
        <f t="shared" ca="1" si="38"/>
        <v>44.2</v>
      </c>
      <c r="W26" s="135">
        <f ca="1">+W$31*W$7</f>
        <v>42.9</v>
      </c>
      <c r="X26" s="135">
        <f ca="1">+X$31*X$7</f>
        <v>41.6</v>
      </c>
      <c r="Y26" s="135">
        <f ca="1">+Y$31*Y$7</f>
        <v>40.300000000000004</v>
      </c>
      <c r="Z26" s="135">
        <f ca="1">+Z$31*Z$7</f>
        <v>39</v>
      </c>
      <c r="AA26" s="135">
        <f ca="1">+AA$31*AA$7</f>
        <v>37.700000000000003</v>
      </c>
      <c r="AB26" s="135">
        <f t="shared" ca="1" si="38"/>
        <v>36.4</v>
      </c>
      <c r="AC26" s="135">
        <f t="shared" ca="1" si="38"/>
        <v>35.1</v>
      </c>
      <c r="AD26" s="136"/>
      <c r="AE26" s="136">
        <f ca="1">(AC26/S26)^(1/10)-1</f>
        <v>-2.5617283288158821E-2</v>
      </c>
      <c r="AF26" s="136">
        <f t="shared" si="35"/>
        <v>0.37987971402986798</v>
      </c>
      <c r="AG26" s="136">
        <f t="shared" si="36"/>
        <v>8.8922732943078397E-2</v>
      </c>
      <c r="AH26" s="136"/>
    </row>
    <row r="27" spans="1:34">
      <c r="D27" s="138" t="s">
        <v>211</v>
      </c>
      <c r="E27" s="139"/>
      <c r="F27" s="139"/>
      <c r="G27" s="140">
        <f t="shared" ref="G27:AB27" si="39">SUM(G24:G26)</f>
        <v>91.942000000000007</v>
      </c>
      <c r="H27" s="140">
        <f t="shared" si="39"/>
        <v>109.14100000000001</v>
      </c>
      <c r="I27" s="140">
        <f t="shared" si="39"/>
        <v>144.029</v>
      </c>
      <c r="J27" s="140">
        <f t="shared" si="39"/>
        <v>192.88100000000003</v>
      </c>
      <c r="K27" s="140">
        <f t="shared" si="39"/>
        <v>259.93400000000003</v>
      </c>
      <c r="L27" s="140">
        <f t="shared" si="39"/>
        <v>349.63299999999992</v>
      </c>
      <c r="M27" s="140">
        <f t="shared" si="39"/>
        <v>452.59199999999998</v>
      </c>
      <c r="N27" s="140">
        <f t="shared" si="39"/>
        <v>563.95699999999999</v>
      </c>
      <c r="O27" s="140">
        <f t="shared" si="39"/>
        <v>691.15700000000015</v>
      </c>
      <c r="P27" s="140">
        <f t="shared" si="39"/>
        <v>814.89799999999991</v>
      </c>
      <c r="Q27" s="140">
        <f t="shared" si="39"/>
        <v>1074.6130000000001</v>
      </c>
      <c r="R27" s="140">
        <f t="shared" si="39"/>
        <v>1330.9559999999999</v>
      </c>
      <c r="S27" s="140">
        <f t="shared" ca="1" si="39"/>
        <v>1640.6845762769228</v>
      </c>
      <c r="T27" s="140">
        <f t="shared" ca="1" si="39"/>
        <v>1893.9736885303405</v>
      </c>
      <c r="U27" s="140">
        <f t="shared" ca="1" si="39"/>
        <v>2167.4969672377783</v>
      </c>
      <c r="V27" s="140">
        <f t="shared" ca="1" si="39"/>
        <v>2455.9370809216634</v>
      </c>
      <c r="W27" s="140">
        <f t="shared" ca="1" si="39"/>
        <v>2749.4883794289271</v>
      </c>
      <c r="X27" s="140">
        <f t="shared" ca="1" si="39"/>
        <v>3046.3859083162429</v>
      </c>
      <c r="Y27" s="140">
        <f t="shared" ca="1" si="39"/>
        <v>3344.5477363552027</v>
      </c>
      <c r="Z27" s="140">
        <f t="shared" ca="1" si="39"/>
        <v>3641.6551048851129</v>
      </c>
      <c r="AA27" s="140">
        <f t="shared" ca="1" si="39"/>
        <v>3935.2212596425275</v>
      </c>
      <c r="AB27" s="140">
        <f t="shared" ca="1" si="39"/>
        <v>4222.6555644761584</v>
      </c>
      <c r="AC27" s="140">
        <f t="shared" ref="AC27" ca="1" si="40">SUM(AC24:AC26)</f>
        <v>4505.4857915117964</v>
      </c>
      <c r="AD27" s="136"/>
      <c r="AE27" s="136">
        <f ca="1">(AC27/S27)^(1/10)-1</f>
        <v>0.10629679164785766</v>
      </c>
      <c r="AF27" s="136">
        <f t="shared" si="35"/>
        <v>0.28415538406611152</v>
      </c>
      <c r="AG27" s="136">
        <f t="shared" si="36"/>
        <v>0.11389866264310022</v>
      </c>
      <c r="AH27" s="136"/>
    </row>
    <row r="28" spans="1:34">
      <c r="D28" s="147"/>
      <c r="E28" s="115"/>
      <c r="F28" s="115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</row>
    <row r="29" spans="1:34">
      <c r="D29" s="147" t="s">
        <v>246</v>
      </c>
      <c r="E29" s="115"/>
      <c r="F29" s="115"/>
      <c r="G29" s="142">
        <f t="shared" ref="G29:Q29" si="41">+G24/G$7</f>
        <v>0.26538041236367321</v>
      </c>
      <c r="H29" s="142">
        <f t="shared" si="41"/>
        <v>0.2567236069331042</v>
      </c>
      <c r="I29" s="142">
        <f t="shared" si="41"/>
        <v>0.24263356547664897</v>
      </c>
      <c r="J29" s="142">
        <f t="shared" si="41"/>
        <v>0.2505781849781385</v>
      </c>
      <c r="K29" s="142">
        <f t="shared" si="41"/>
        <v>0.25846160517951255</v>
      </c>
      <c r="L29" s="142">
        <f t="shared" si="41"/>
        <v>0.25874248995250099</v>
      </c>
      <c r="M29" s="142">
        <f t="shared" si="41"/>
        <v>0.255383757700754</v>
      </c>
      <c r="N29" s="142">
        <f t="shared" si="41"/>
        <v>0.25703746765794389</v>
      </c>
      <c r="O29" s="142">
        <f t="shared" si="41"/>
        <v>0.26735016543988238</v>
      </c>
      <c r="P29" s="142">
        <f t="shared" si="41"/>
        <v>0.2682089283977</v>
      </c>
      <c r="Q29" s="142">
        <f t="shared" si="41"/>
        <v>0.246071320706689</v>
      </c>
      <c r="R29" s="142">
        <f t="shared" ref="R29" si="42">+R24/R$7</f>
        <v>0.25289549259662331</v>
      </c>
      <c r="S29" s="105">
        <v>0.27</v>
      </c>
      <c r="T29" s="105">
        <f>+S29-0.0005</f>
        <v>0.26950000000000002</v>
      </c>
      <c r="U29" s="105">
        <f t="shared" ref="U29:AC29" si="43">+T29-0.0005</f>
        <v>0.26900000000000002</v>
      </c>
      <c r="V29" s="105">
        <f t="shared" si="43"/>
        <v>0.26850000000000002</v>
      </c>
      <c r="W29" s="105">
        <f t="shared" si="43"/>
        <v>0.26800000000000002</v>
      </c>
      <c r="X29" s="105">
        <f t="shared" si="43"/>
        <v>0.26750000000000002</v>
      </c>
      <c r="Y29" s="105">
        <f t="shared" si="43"/>
        <v>0.26700000000000002</v>
      </c>
      <c r="Z29" s="105">
        <f t="shared" si="43"/>
        <v>0.26650000000000001</v>
      </c>
      <c r="AA29" s="105">
        <f t="shared" si="43"/>
        <v>0.26600000000000001</v>
      </c>
      <c r="AB29" s="105">
        <f t="shared" si="43"/>
        <v>0.26550000000000001</v>
      </c>
      <c r="AC29" s="105">
        <f t="shared" si="43"/>
        <v>0.26500000000000001</v>
      </c>
    </row>
    <row r="30" spans="1:34">
      <c r="D30" s="147" t="s">
        <v>247</v>
      </c>
      <c r="E30" s="115"/>
      <c r="F30" s="115"/>
      <c r="G30" s="142">
        <f t="shared" ref="G30:Q30" si="44">+G25/G$7</f>
        <v>5.9169627801619641E-2</v>
      </c>
      <c r="H30" s="142">
        <f t="shared" si="44"/>
        <v>6.4377118846392592E-2</v>
      </c>
      <c r="I30" s="142">
        <f t="shared" si="44"/>
        <v>7.1899482095361511E-2</v>
      </c>
      <c r="J30" s="142">
        <f t="shared" si="44"/>
        <v>6.6686281620560131E-2</v>
      </c>
      <c r="K30" s="142">
        <f t="shared" si="44"/>
        <v>6.3668668336709144E-2</v>
      </c>
      <c r="L30" s="142">
        <f t="shared" si="44"/>
        <v>6.0932145239774298E-2</v>
      </c>
      <c r="M30" s="142">
        <f t="shared" si="44"/>
        <v>5.9547923946772274E-2</v>
      </c>
      <c r="N30" s="142">
        <f t="shared" si="44"/>
        <v>5.7500432787007977E-2</v>
      </c>
      <c r="O30" s="142">
        <f t="shared" si="44"/>
        <v>5.8524847271219711E-2</v>
      </c>
      <c r="P30" s="142">
        <f t="shared" si="44"/>
        <v>5.8860048775902916E-2</v>
      </c>
      <c r="Q30" s="142">
        <f t="shared" si="44"/>
        <v>5.6876109826234381E-2</v>
      </c>
      <c r="R30" s="142">
        <f t="shared" ref="R30" si="45">+R25/R$7</f>
        <v>5.0146407305193402E-2</v>
      </c>
      <c r="S30" s="105">
        <v>0.06</v>
      </c>
      <c r="T30" s="105">
        <f>+S30-0.0005</f>
        <v>5.9499999999999997E-2</v>
      </c>
      <c r="U30" s="105">
        <f t="shared" ref="U30:AC30" si="46">+T30-0.0005</f>
        <v>5.8999999999999997E-2</v>
      </c>
      <c r="V30" s="105">
        <f t="shared" si="46"/>
        <v>5.8499999999999996E-2</v>
      </c>
      <c r="W30" s="105">
        <f t="shared" si="46"/>
        <v>5.7999999999999996E-2</v>
      </c>
      <c r="X30" s="105">
        <f t="shared" si="46"/>
        <v>5.7499999999999996E-2</v>
      </c>
      <c r="Y30" s="105">
        <f t="shared" si="46"/>
        <v>5.6999999999999995E-2</v>
      </c>
      <c r="Z30" s="105">
        <f t="shared" si="46"/>
        <v>5.6499999999999995E-2</v>
      </c>
      <c r="AA30" s="105">
        <f t="shared" si="46"/>
        <v>5.5999999999999994E-2</v>
      </c>
      <c r="AB30" s="105">
        <f t="shared" si="46"/>
        <v>5.5499999999999994E-2</v>
      </c>
      <c r="AC30" s="105">
        <f t="shared" si="46"/>
        <v>5.4999999999999993E-2</v>
      </c>
    </row>
    <row r="31" spans="1:34">
      <c r="D31" s="147" t="s">
        <v>248</v>
      </c>
      <c r="E31" s="115"/>
      <c r="F31" s="115"/>
      <c r="G31" s="142">
        <f t="shared" ref="G31:Q31" si="47">+G26/G$7</f>
        <v>8.1416134144841109E-3</v>
      </c>
      <c r="H31" s="142">
        <f t="shared" si="47"/>
        <v>4.6077448312085191E-3</v>
      </c>
      <c r="I31" s="142">
        <f t="shared" si="47"/>
        <v>1.1771795719923695E-2</v>
      </c>
      <c r="J31" s="142">
        <f t="shared" si="47"/>
        <v>1.2679014964385175E-2</v>
      </c>
      <c r="K31" s="142">
        <f t="shared" si="47"/>
        <v>9.4131212277363107E-3</v>
      </c>
      <c r="L31" s="142">
        <f t="shared" si="47"/>
        <v>1.3068648472199618E-2</v>
      </c>
      <c r="M31" s="142">
        <f t="shared" si="47"/>
        <v>1.1904529787321622E-2</v>
      </c>
      <c r="N31" s="142">
        <f t="shared" si="47"/>
        <v>1.5290832869354471E-2</v>
      </c>
      <c r="O31" s="142">
        <f t="shared" si="47"/>
        <v>1.2023724783129042E-2</v>
      </c>
      <c r="P31" s="142">
        <f t="shared" si="47"/>
        <v>8.8622748566651328E-3</v>
      </c>
      <c r="Q31" s="142">
        <f t="shared" si="47"/>
        <v>1.0028445918533475E-2</v>
      </c>
      <c r="R31" s="142">
        <f t="shared" ref="R31" si="48">+R26/R$7</f>
        <v>9.0613775723283989E-3</v>
      </c>
      <c r="S31" s="105">
        <f t="shared" ref="S31:Z31" ca="1" si="49">+(1.3*S43)/S7</f>
        <v>9.4127038483811203E-3</v>
      </c>
      <c r="T31" s="105">
        <f t="shared" ca="1" si="49"/>
        <v>8.0983029906699661E-3</v>
      </c>
      <c r="U31" s="105">
        <f t="shared" ca="1" si="49"/>
        <v>7.0329977989679691E-3</v>
      </c>
      <c r="V31" s="105">
        <f t="shared" ca="1" si="49"/>
        <v>5.9929418153974413E-3</v>
      </c>
      <c r="W31" s="105">
        <f t="shared" ca="1" si="49"/>
        <v>5.167169158891767E-3</v>
      </c>
      <c r="X31" s="105">
        <f t="shared" ca="1" si="49"/>
        <v>4.4994886199982371E-3</v>
      </c>
      <c r="Y31" s="105">
        <f t="shared" ca="1" si="49"/>
        <v>3.9516407490689338E-3</v>
      </c>
      <c r="Z31" s="105">
        <f t="shared" ca="1" si="49"/>
        <v>3.4965878312688808E-3</v>
      </c>
      <c r="AA31" s="105">
        <f ca="1">+(1.3*AA43)/AA7</f>
        <v>3.1146462562499019E-3</v>
      </c>
      <c r="AB31" s="105">
        <f ca="1">+(1.3*AB43)/AB7</f>
        <v>2.7911339429804046E-3</v>
      </c>
      <c r="AC31" s="105">
        <f ca="1">+(1.3*AC43)/AC7</f>
        <v>2.5125348289462869E-3</v>
      </c>
    </row>
    <row r="32" spans="1:34" s="114" customFormat="1">
      <c r="A32" s="171"/>
      <c r="B32" s="101"/>
      <c r="D32" s="150" t="s">
        <v>244</v>
      </c>
      <c r="E32" s="151"/>
      <c r="F32" s="151"/>
      <c r="G32" s="152">
        <f t="shared" ref="G32:Q32" si="50">+G27/G$7</f>
        <v>0.33269165357977698</v>
      </c>
      <c r="H32" s="152">
        <f t="shared" si="50"/>
        <v>0.32570847061070529</v>
      </c>
      <c r="I32" s="152">
        <f t="shared" si="50"/>
        <v>0.32630484329193415</v>
      </c>
      <c r="J32" s="152">
        <f t="shared" si="50"/>
        <v>0.32994348156308384</v>
      </c>
      <c r="K32" s="152">
        <f t="shared" si="50"/>
        <v>0.33154339474395805</v>
      </c>
      <c r="L32" s="152">
        <f t="shared" si="50"/>
        <v>0.33274328366447486</v>
      </c>
      <c r="M32" s="152">
        <f t="shared" si="50"/>
        <v>0.32683621143484787</v>
      </c>
      <c r="N32" s="152">
        <f t="shared" si="50"/>
        <v>0.32982873331430629</v>
      </c>
      <c r="O32" s="152">
        <f t="shared" si="50"/>
        <v>0.33789873749423116</v>
      </c>
      <c r="P32" s="152">
        <f t="shared" si="50"/>
        <v>0.33593125203026808</v>
      </c>
      <c r="Q32" s="152">
        <f t="shared" si="50"/>
        <v>0.31297587645145686</v>
      </c>
      <c r="R32" s="152">
        <f t="shared" ref="R32" si="51">+R27/R$7</f>
        <v>0.31210327747414507</v>
      </c>
      <c r="S32" s="153">
        <f t="shared" ref="S32:AB32" ca="1" si="52">+S27/S$7</f>
        <v>0.33941270384838113</v>
      </c>
      <c r="T32" s="153">
        <f t="shared" ca="1" si="52"/>
        <v>0.33709830299067001</v>
      </c>
      <c r="U32" s="153">
        <f t="shared" ca="1" si="52"/>
        <v>0.335032997798968</v>
      </c>
      <c r="V32" s="153">
        <f t="shared" ca="1" si="52"/>
        <v>0.3329929418153974</v>
      </c>
      <c r="W32" s="153">
        <f t="shared" ca="1" si="52"/>
        <v>0.33116716915889183</v>
      </c>
      <c r="X32" s="153">
        <f t="shared" ca="1" si="52"/>
        <v>0.32949948861999823</v>
      </c>
      <c r="Y32" s="153">
        <f t="shared" ca="1" si="52"/>
        <v>0.32795164074906896</v>
      </c>
      <c r="Z32" s="153">
        <f t="shared" ca="1" si="52"/>
        <v>0.32649658783126889</v>
      </c>
      <c r="AA32" s="153">
        <f t="shared" ca="1" si="52"/>
        <v>0.32511464625624992</v>
      </c>
      <c r="AB32" s="153">
        <f t="shared" ca="1" si="52"/>
        <v>0.32379113394298042</v>
      </c>
      <c r="AC32" s="153">
        <f t="shared" ref="AC32" ca="1" si="53">+AC27/AC$7</f>
        <v>0.32251253482894632</v>
      </c>
    </row>
    <row r="33" spans="1:34">
      <c r="D33" s="147"/>
      <c r="E33" s="115"/>
      <c r="F33" s="115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</row>
    <row r="34" spans="1:34">
      <c r="C34" s="95"/>
      <c r="D34" s="96" t="s">
        <v>250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</row>
    <row r="35" spans="1:34">
      <c r="G35" s="159"/>
      <c r="H35" s="159"/>
      <c r="I35" s="159"/>
      <c r="J35" s="159"/>
      <c r="K35" s="159"/>
      <c r="L35" s="159"/>
      <c r="M35" s="159"/>
      <c r="N35" s="159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</row>
    <row r="36" spans="1:34">
      <c r="D36" s="161" t="s">
        <v>204</v>
      </c>
      <c r="E36" s="162"/>
      <c r="F36" s="162"/>
      <c r="G36" s="163">
        <v>276.358</v>
      </c>
      <c r="H36" s="163">
        <v>335.08799999999997</v>
      </c>
      <c r="I36" s="163">
        <v>441.39400000000001</v>
      </c>
      <c r="J36" s="163">
        <v>584.58799999999997</v>
      </c>
      <c r="K36" s="163">
        <v>784.01199999999994</v>
      </c>
      <c r="L36" s="163">
        <v>1050.759</v>
      </c>
      <c r="M36" s="163">
        <v>1384.7670000000001</v>
      </c>
      <c r="N36" s="163">
        <v>1709.848</v>
      </c>
      <c r="O36" s="163">
        <v>2045.4560000000001</v>
      </c>
      <c r="P36" s="163">
        <v>2425.788</v>
      </c>
      <c r="Q36" s="163">
        <v>3433.5329999999999</v>
      </c>
      <c r="R36" s="163">
        <v>4264.473</v>
      </c>
      <c r="S36" s="164">
        <f t="shared" ref="S36:AB36" ca="1" si="54">S50</f>
        <v>4833.892655384615</v>
      </c>
      <c r="T36" s="164">
        <f t="shared" ca="1" si="54"/>
        <v>5618.4610593627367</v>
      </c>
      <c r="U36" s="164">
        <f t="shared" ca="1" si="54"/>
        <v>6469.5029488956652</v>
      </c>
      <c r="V36" s="164">
        <f t="shared" ca="1" si="54"/>
        <v>7375.3427551121213</v>
      </c>
      <c r="W36" s="164">
        <f t="shared" ca="1" si="54"/>
        <v>8302.418341806524</v>
      </c>
      <c r="X36" s="164">
        <f t="shared" ca="1" si="54"/>
        <v>9245.495102511517</v>
      </c>
      <c r="Y36" s="164">
        <f t="shared" ca="1" si="54"/>
        <v>10198.295482577785</v>
      </c>
      <c r="Z36" s="164">
        <f t="shared" ca="1" si="54"/>
        <v>11153.730974876511</v>
      </c>
      <c r="AA36" s="164">
        <f t="shared" ca="1" si="54"/>
        <v>12104.103290815303</v>
      </c>
      <c r="AB36" s="164">
        <f t="shared" ca="1" si="54"/>
        <v>13041.294593383671</v>
      </c>
      <c r="AC36" s="164">
        <f t="shared" ref="AC36" ca="1" si="55">AC50</f>
        <v>13969.955598474362</v>
      </c>
      <c r="AD36" s="136"/>
      <c r="AE36" s="136">
        <f ca="1">(AC36/S36)^(1/10)-1</f>
        <v>0.11196163229896094</v>
      </c>
      <c r="AF36" s="136">
        <f t="shared" ref="AF36" si="56">(R36/H36)^(1/10)-1</f>
        <v>0.28964639765083566</v>
      </c>
      <c r="AG36" s="136">
        <f t="shared" ref="AG36" si="57">+(R36/M36)^(0.1)-1</f>
        <v>0.11904838903209902</v>
      </c>
      <c r="AH36" s="136"/>
    </row>
    <row r="37" spans="1:34" s="144" customFormat="1">
      <c r="A37" s="255"/>
      <c r="B37" s="101"/>
      <c r="E37" s="165"/>
      <c r="F37" s="165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55"/>
      <c r="AE37" s="155"/>
      <c r="AF37" s="155"/>
      <c r="AG37" s="155"/>
      <c r="AH37" s="155"/>
    </row>
    <row r="38" spans="1:34">
      <c r="D38" s="161" t="s">
        <v>205</v>
      </c>
      <c r="E38" s="162"/>
      <c r="F38" s="162"/>
      <c r="G38" s="167">
        <v>112.96299999999999</v>
      </c>
      <c r="H38" s="167">
        <v>135.18799999999999</v>
      </c>
      <c r="I38" s="167">
        <v>171.291</v>
      </c>
      <c r="J38" s="167">
        <v>229.53700000000003</v>
      </c>
      <c r="K38" s="167">
        <v>312.62199999999996</v>
      </c>
      <c r="L38" s="167">
        <v>429.26199999999994</v>
      </c>
      <c r="M38" s="167">
        <v>572.6400000000001</v>
      </c>
      <c r="N38" s="167">
        <v>703.03499999999985</v>
      </c>
      <c r="O38" s="167">
        <v>854.53099999999995</v>
      </c>
      <c r="P38" s="167">
        <v>1030.837</v>
      </c>
      <c r="Q38" s="167">
        <v>1423.8869999999997</v>
      </c>
      <c r="R38" s="167">
        <v>1727.7159999999999</v>
      </c>
      <c r="S38" s="164">
        <f t="shared" ref="S38:AC38" ca="1" si="58">+S$7*S$39</f>
        <v>2015.7332372953842</v>
      </c>
      <c r="T38" s="164">
        <f t="shared" ca="1" si="58"/>
        <v>2359.7536449323493</v>
      </c>
      <c r="U38" s="164">
        <f t="shared" ca="1" si="58"/>
        <v>2724.3795751460625</v>
      </c>
      <c r="V38" s="164">
        <f t="shared" ca="1" si="58"/>
        <v>3114.0336077140055</v>
      </c>
      <c r="W38" s="164">
        <f t="shared" ca="1" si="58"/>
        <v>3514.6904313647601</v>
      </c>
      <c r="X38" s="164">
        <f t="shared" ca="1" si="58"/>
        <v>3924.1990323993305</v>
      </c>
      <c r="Y38" s="164">
        <f t="shared" ca="1" si="58"/>
        <v>4339.9412998080988</v>
      </c>
      <c r="Z38" s="164">
        <f t="shared" ca="1" si="58"/>
        <v>4758.925215947309</v>
      </c>
      <c r="AA38" s="164">
        <f t="shared" ca="1" si="58"/>
        <v>5177.8664077376552</v>
      </c>
      <c r="AB38" s="164">
        <f t="shared" ca="1" si="58"/>
        <v>5593.2663478289951</v>
      </c>
      <c r="AC38" s="164">
        <f t="shared" ca="1" si="58"/>
        <v>6007.0809073439759</v>
      </c>
      <c r="AD38" s="136"/>
      <c r="AE38" s="136">
        <f ca="1">(AC38/S38)^(1/10)-1</f>
        <v>0.11538048693971148</v>
      </c>
      <c r="AF38" s="136">
        <f t="shared" ref="AF38" si="59">(R38/H38)^(1/10)-1</f>
        <v>0.29018925662307993</v>
      </c>
      <c r="AG38" s="136">
        <f t="shared" ref="AG38" si="60">+(R38/M38)^(0.1)-1</f>
        <v>0.11675798752557021</v>
      </c>
      <c r="AH38" s="136"/>
    </row>
    <row r="39" spans="1:34">
      <c r="D39" s="138" t="s">
        <v>206</v>
      </c>
      <c r="E39" s="139"/>
      <c r="F39" s="139"/>
      <c r="G39" s="168">
        <f t="shared" ref="G39:R39" si="61">+G38/G36</f>
        <v>0.40875603384016379</v>
      </c>
      <c r="H39" s="168">
        <f t="shared" si="61"/>
        <v>0.40344029031179868</v>
      </c>
      <c r="I39" s="168">
        <f t="shared" si="61"/>
        <v>0.38806825647833909</v>
      </c>
      <c r="J39" s="168">
        <f t="shared" si="61"/>
        <v>0.39264747138155426</v>
      </c>
      <c r="K39" s="168">
        <f t="shared" si="61"/>
        <v>0.39874644775845264</v>
      </c>
      <c r="L39" s="168">
        <f t="shared" si="61"/>
        <v>0.4085256466991955</v>
      </c>
      <c r="M39" s="168">
        <f t="shared" si="61"/>
        <v>0.41352805201163811</v>
      </c>
      <c r="N39" s="168">
        <f t="shared" si="61"/>
        <v>0.41116812722534396</v>
      </c>
      <c r="O39" s="168">
        <f t="shared" si="61"/>
        <v>0.41777041402992776</v>
      </c>
      <c r="P39" s="168">
        <f t="shared" si="61"/>
        <v>0.42494933605080082</v>
      </c>
      <c r="Q39" s="168">
        <f t="shared" si="61"/>
        <v>0.41470025189797205</v>
      </c>
      <c r="R39" s="168">
        <f t="shared" si="61"/>
        <v>0.40514173732604236</v>
      </c>
      <c r="S39" s="169">
        <v>0.41699999999999998</v>
      </c>
      <c r="T39" s="169">
        <v>0.42</v>
      </c>
      <c r="U39" s="169">
        <f ca="1">+AVERAGE(T39,V39)</f>
        <v>0.42111111111111099</v>
      </c>
      <c r="V39" s="169">
        <f t="shared" ref="V39:AB39" ca="1" si="62">+AVERAGE(U39,W39)</f>
        <v>0.42222222222222205</v>
      </c>
      <c r="W39" s="169">
        <f t="shared" ca="1" si="62"/>
        <v>0.42333333333333312</v>
      </c>
      <c r="X39" s="169">
        <f t="shared" ca="1" si="62"/>
        <v>0.42444444444444418</v>
      </c>
      <c r="Y39" s="169">
        <f t="shared" ca="1" si="62"/>
        <v>0.4255555555555553</v>
      </c>
      <c r="Z39" s="169">
        <f t="shared" ca="1" si="62"/>
        <v>0.42666666666666642</v>
      </c>
      <c r="AA39" s="169">
        <f t="shared" ca="1" si="62"/>
        <v>0.42777777777777759</v>
      </c>
      <c r="AB39" s="169">
        <f t="shared" ca="1" si="62"/>
        <v>0.42888888888888876</v>
      </c>
      <c r="AC39" s="169">
        <v>0.43</v>
      </c>
    </row>
    <row r="40" spans="1:34">
      <c r="E40" s="115"/>
      <c r="F40" s="115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</row>
    <row r="41" spans="1:34">
      <c r="D41" s="82" t="s">
        <v>251</v>
      </c>
      <c r="E41" s="80"/>
      <c r="F41" s="80"/>
      <c r="G41" s="81"/>
      <c r="H41" s="81"/>
      <c r="I41" s="81"/>
      <c r="J41" s="81"/>
      <c r="K41" s="81"/>
      <c r="L41" s="81"/>
      <c r="M41" s="83"/>
      <c r="N41" s="83"/>
      <c r="O41" s="83"/>
      <c r="P41" s="83"/>
      <c r="Q41" s="83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34">
      <c r="D42" s="145" t="s">
        <v>293</v>
      </c>
      <c r="E42" s="171"/>
      <c r="F42" s="145"/>
      <c r="G42" s="171">
        <v>25</v>
      </c>
      <c r="H42" s="145">
        <f>+G44</f>
        <v>28</v>
      </c>
      <c r="I42" s="145">
        <f t="shared" ref="I42:AC42" si="63">+H44</f>
        <v>30</v>
      </c>
      <c r="J42" s="145">
        <f t="shared" si="63"/>
        <v>38</v>
      </c>
      <c r="K42" s="145">
        <f t="shared" si="63"/>
        <v>47</v>
      </c>
      <c r="L42" s="145">
        <f t="shared" si="63"/>
        <v>57</v>
      </c>
      <c r="M42" s="145">
        <f t="shared" si="63"/>
        <v>69</v>
      </c>
      <c r="N42" s="145">
        <f t="shared" si="63"/>
        <v>83</v>
      </c>
      <c r="O42" s="145">
        <f t="shared" si="63"/>
        <v>100</v>
      </c>
      <c r="P42" s="145">
        <f t="shared" si="63"/>
        <v>120</v>
      </c>
      <c r="Q42" s="145">
        <f t="shared" si="63"/>
        <v>133</v>
      </c>
      <c r="R42" s="145">
        <f t="shared" si="63"/>
        <v>160</v>
      </c>
      <c r="S42" s="145">
        <f t="shared" si="63"/>
        <v>191</v>
      </c>
      <c r="T42" s="145">
        <f t="shared" si="63"/>
        <v>226</v>
      </c>
      <c r="U42" s="145">
        <f t="shared" si="63"/>
        <v>261</v>
      </c>
      <c r="V42" s="145">
        <f t="shared" si="63"/>
        <v>296</v>
      </c>
      <c r="W42" s="145">
        <f t="shared" si="63"/>
        <v>330</v>
      </c>
      <c r="X42" s="145">
        <f t="shared" si="63"/>
        <v>363</v>
      </c>
      <c r="Y42" s="145">
        <f t="shared" si="63"/>
        <v>395</v>
      </c>
      <c r="Z42" s="145">
        <f t="shared" si="63"/>
        <v>426</v>
      </c>
      <c r="AA42" s="145">
        <f t="shared" si="63"/>
        <v>456</v>
      </c>
      <c r="AB42" s="145">
        <f t="shared" si="63"/>
        <v>485</v>
      </c>
      <c r="AC42" s="145">
        <f t="shared" si="63"/>
        <v>513</v>
      </c>
    </row>
    <row r="43" spans="1:34">
      <c r="D43" s="145" t="s">
        <v>280</v>
      </c>
      <c r="E43" s="171"/>
      <c r="F43" s="171"/>
      <c r="G43" s="171">
        <v>3</v>
      </c>
      <c r="H43" s="171">
        <v>2</v>
      </c>
      <c r="I43" s="171">
        <v>8</v>
      </c>
      <c r="J43" s="171">
        <v>9</v>
      </c>
      <c r="K43" s="171">
        <v>10</v>
      </c>
      <c r="L43" s="171">
        <v>12</v>
      </c>
      <c r="M43" s="171">
        <v>14</v>
      </c>
      <c r="N43" s="171">
        <v>17</v>
      </c>
      <c r="O43" s="171">
        <v>20</v>
      </c>
      <c r="P43" s="171">
        <v>13</v>
      </c>
      <c r="Q43" s="171">
        <v>27</v>
      </c>
      <c r="R43" s="171">
        <f>32-1</f>
        <v>31</v>
      </c>
      <c r="S43" s="172">
        <v>35</v>
      </c>
      <c r="T43" s="172">
        <v>35</v>
      </c>
      <c r="U43" s="172">
        <v>35</v>
      </c>
      <c r="V43" s="172">
        <f>+U43-1</f>
        <v>34</v>
      </c>
      <c r="W43" s="172">
        <f t="shared" ref="W43:AC43" si="64">+V43-1</f>
        <v>33</v>
      </c>
      <c r="X43" s="172">
        <f t="shared" si="64"/>
        <v>32</v>
      </c>
      <c r="Y43" s="172">
        <f t="shared" si="64"/>
        <v>31</v>
      </c>
      <c r="Z43" s="172">
        <f t="shared" si="64"/>
        <v>30</v>
      </c>
      <c r="AA43" s="172">
        <f t="shared" si="64"/>
        <v>29</v>
      </c>
      <c r="AB43" s="172">
        <f t="shared" si="64"/>
        <v>28</v>
      </c>
      <c r="AC43" s="172">
        <f t="shared" si="64"/>
        <v>27</v>
      </c>
    </row>
    <row r="44" spans="1:34">
      <c r="D44" s="145" t="s">
        <v>292</v>
      </c>
      <c r="E44" s="171"/>
      <c r="F44" s="145"/>
      <c r="G44" s="171">
        <v>28</v>
      </c>
      <c r="H44" s="145">
        <f t="shared" ref="H44:AA44" si="65">+H43+H42</f>
        <v>30</v>
      </c>
      <c r="I44" s="145">
        <f t="shared" si="65"/>
        <v>38</v>
      </c>
      <c r="J44" s="145">
        <f t="shared" si="65"/>
        <v>47</v>
      </c>
      <c r="K44" s="145">
        <f t="shared" si="65"/>
        <v>57</v>
      </c>
      <c r="L44" s="145">
        <f t="shared" si="65"/>
        <v>69</v>
      </c>
      <c r="M44" s="145">
        <f t="shared" si="65"/>
        <v>83</v>
      </c>
      <c r="N44" s="145">
        <f t="shared" si="65"/>
        <v>100</v>
      </c>
      <c r="O44" s="145">
        <f t="shared" si="65"/>
        <v>120</v>
      </c>
      <c r="P44" s="145">
        <f t="shared" si="65"/>
        <v>133</v>
      </c>
      <c r="Q44" s="145">
        <f t="shared" si="65"/>
        <v>160</v>
      </c>
      <c r="R44" s="145">
        <f t="shared" ref="R44" si="66">+R43+R42</f>
        <v>191</v>
      </c>
      <c r="S44" s="145">
        <f t="shared" si="65"/>
        <v>226</v>
      </c>
      <c r="T44" s="145">
        <f t="shared" si="65"/>
        <v>261</v>
      </c>
      <c r="U44" s="145">
        <f t="shared" si="65"/>
        <v>296</v>
      </c>
      <c r="V44" s="145">
        <f t="shared" si="65"/>
        <v>330</v>
      </c>
      <c r="W44" s="145">
        <f t="shared" si="65"/>
        <v>363</v>
      </c>
      <c r="X44" s="145">
        <f t="shared" si="65"/>
        <v>395</v>
      </c>
      <c r="Y44" s="145">
        <f t="shared" si="65"/>
        <v>426</v>
      </c>
      <c r="Z44" s="145">
        <f t="shared" si="65"/>
        <v>456</v>
      </c>
      <c r="AA44" s="145">
        <f t="shared" si="65"/>
        <v>485</v>
      </c>
      <c r="AB44" s="145">
        <f>+AB43+AB42</f>
        <v>513</v>
      </c>
      <c r="AC44" s="145">
        <f>+AC43+AC42</f>
        <v>540</v>
      </c>
      <c r="AD44" s="136"/>
      <c r="AE44" s="136">
        <f>(AC44/S44)^(1/10)-1</f>
        <v>9.1009499572194841E-2</v>
      </c>
      <c r="AF44" s="136">
        <f t="shared" ref="AF44" si="67">(R44/H44)^(1/10)-1</f>
        <v>0.20334791897905613</v>
      </c>
      <c r="AG44" s="136">
        <f t="shared" ref="AG44:AG45" si="68">+(R44/M44)^(0.1)-1</f>
        <v>8.6914862848281427E-2</v>
      </c>
    </row>
    <row r="45" spans="1:34">
      <c r="D45" s="145" t="s">
        <v>291</v>
      </c>
      <c r="E45" s="145"/>
      <c r="F45" s="145"/>
      <c r="G45" s="145"/>
      <c r="H45" s="173">
        <f t="shared" ref="H45:AA45" si="69">+AVERAGE(G44:H44)</f>
        <v>29</v>
      </c>
      <c r="I45" s="173">
        <f t="shared" si="69"/>
        <v>34</v>
      </c>
      <c r="J45" s="173">
        <f t="shared" si="69"/>
        <v>42.5</v>
      </c>
      <c r="K45" s="173">
        <f t="shared" si="69"/>
        <v>52</v>
      </c>
      <c r="L45" s="173">
        <f t="shared" si="69"/>
        <v>63</v>
      </c>
      <c r="M45" s="173">
        <f t="shared" si="69"/>
        <v>76</v>
      </c>
      <c r="N45" s="173">
        <f t="shared" si="69"/>
        <v>91.5</v>
      </c>
      <c r="O45" s="173">
        <f t="shared" si="69"/>
        <v>110</v>
      </c>
      <c r="P45" s="173">
        <f t="shared" si="69"/>
        <v>126.5</v>
      </c>
      <c r="Q45" s="173">
        <f t="shared" si="69"/>
        <v>146.5</v>
      </c>
      <c r="R45" s="173">
        <f t="shared" si="69"/>
        <v>175.5</v>
      </c>
      <c r="S45" s="173">
        <f t="shared" si="69"/>
        <v>208.5</v>
      </c>
      <c r="T45" s="173">
        <f t="shared" si="69"/>
        <v>243.5</v>
      </c>
      <c r="U45" s="173">
        <f t="shared" si="69"/>
        <v>278.5</v>
      </c>
      <c r="V45" s="173">
        <f t="shared" si="69"/>
        <v>313</v>
      </c>
      <c r="W45" s="173">
        <f t="shared" si="69"/>
        <v>346.5</v>
      </c>
      <c r="X45" s="173">
        <f t="shared" si="69"/>
        <v>379</v>
      </c>
      <c r="Y45" s="173">
        <f t="shared" si="69"/>
        <v>410.5</v>
      </c>
      <c r="Z45" s="173">
        <f t="shared" si="69"/>
        <v>441</v>
      </c>
      <c r="AA45" s="173">
        <f t="shared" si="69"/>
        <v>470.5</v>
      </c>
      <c r="AB45" s="173">
        <f>+AVERAGE(AA44:AB44)</f>
        <v>499</v>
      </c>
      <c r="AC45" s="173">
        <f>+AVERAGE(AB44:AC44)</f>
        <v>526.5</v>
      </c>
      <c r="AD45" s="136"/>
      <c r="AE45" s="136">
        <f>(AC45/S45)^(1/10)-1</f>
        <v>9.7057097857139674E-2</v>
      </c>
      <c r="AF45" s="136"/>
      <c r="AG45" s="136">
        <f t="shared" si="68"/>
        <v>8.7292401148231669E-2</v>
      </c>
      <c r="AH45" s="136"/>
    </row>
    <row r="46" spans="1:34" s="114" customFormat="1">
      <c r="A46" s="171"/>
      <c r="B46" s="101"/>
      <c r="D46" s="174"/>
      <c r="E46" s="174"/>
      <c r="F46" s="174"/>
      <c r="G46" s="175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36"/>
      <c r="AE46" s="136"/>
      <c r="AF46" s="136"/>
      <c r="AG46" s="136"/>
      <c r="AH46" s="136"/>
    </row>
    <row r="47" spans="1:34" s="114" customFormat="1">
      <c r="A47" s="171"/>
      <c r="B47" s="101"/>
      <c r="D47" s="174" t="s">
        <v>276</v>
      </c>
      <c r="E47" s="174"/>
      <c r="F47" s="174"/>
      <c r="G47" s="175"/>
      <c r="H47" s="178">
        <f t="shared" ref="H47" si="70">(1+H66)*G36</f>
        <v>308.69188600000001</v>
      </c>
      <c r="I47" s="178">
        <f t="shared" ref="I47:V47" si="71">(1+I66)*SUM(H47:H48)</f>
        <v>409.142448</v>
      </c>
      <c r="J47" s="178">
        <f t="shared" si="71"/>
        <v>511.13425199999995</v>
      </c>
      <c r="K47" s="178">
        <f t="shared" si="71"/>
        <v>663.50738000000001</v>
      </c>
      <c r="L47" s="178">
        <f t="shared" si="71"/>
        <v>936.11032799999987</v>
      </c>
      <c r="M47" s="178">
        <f t="shared" si="71"/>
        <v>1225.184994</v>
      </c>
      <c r="N47" s="178">
        <f t="shared" si="71"/>
        <v>1512.1655640000001</v>
      </c>
      <c r="O47" s="178">
        <f t="shared" si="71"/>
        <v>1778.2419199999999</v>
      </c>
      <c r="P47" s="178">
        <f t="shared" si="71"/>
        <v>2157.9560799999999</v>
      </c>
      <c r="Q47" s="178">
        <f t="shared" si="71"/>
        <v>3095.305488</v>
      </c>
      <c r="R47" s="178">
        <f t="shared" si="71"/>
        <v>3749.418036</v>
      </c>
      <c r="S47" s="178">
        <f t="shared" si="71"/>
        <v>4179.18354</v>
      </c>
      <c r="T47" s="178">
        <f t="shared" ca="1" si="71"/>
        <v>4835.6062147076918</v>
      </c>
      <c r="U47" s="178">
        <f t="shared" ca="1" si="71"/>
        <v>5547.7105410269787</v>
      </c>
      <c r="V47" s="178">
        <f t="shared" ca="1" si="71"/>
        <v>6314.914769560216</v>
      </c>
      <c r="W47" s="178">
        <f t="shared" ref="W47:AC47" ca="1" si="72">(1+W66)*SUM(V47:V48)</f>
        <v>7124.3084882758749</v>
      </c>
      <c r="X47" s="178">
        <f t="shared" ca="1" si="72"/>
        <v>7940.3036014423697</v>
      </c>
      <c r="Y47" s="178">
        <f t="shared" ca="1" si="72"/>
        <v>8757.3104594467059</v>
      </c>
      <c r="Z47" s="178">
        <f t="shared" ca="1" si="72"/>
        <v>9568.7396502723059</v>
      </c>
      <c r="AA47" s="178">
        <f t="shared" ca="1" si="72"/>
        <v>10367.26187905302</v>
      </c>
      <c r="AB47" s="178">
        <f t="shared" ca="1" si="72"/>
        <v>11145.030719216635</v>
      </c>
      <c r="AC47" s="178">
        <f t="shared" ca="1" si="72"/>
        <v>11893.889458218262</v>
      </c>
      <c r="AD47" s="136"/>
      <c r="AE47" s="136"/>
      <c r="AF47" s="136"/>
      <c r="AG47" s="136"/>
      <c r="AH47" s="136"/>
    </row>
    <row r="48" spans="1:34" s="114" customFormat="1">
      <c r="A48" s="171"/>
      <c r="B48" s="101"/>
      <c r="D48" s="174" t="s">
        <v>277</v>
      </c>
      <c r="E48" s="174"/>
      <c r="F48" s="174"/>
      <c r="G48" s="175"/>
      <c r="H48" s="178">
        <f t="shared" ref="H48:Q48" si="73">+H36-H47</f>
        <v>26.396113999999955</v>
      </c>
      <c r="I48" s="178">
        <f t="shared" si="73"/>
        <v>32.251552000000004</v>
      </c>
      <c r="J48" s="178">
        <f t="shared" si="73"/>
        <v>73.453748000000019</v>
      </c>
      <c r="K48" s="178">
        <f t="shared" si="73"/>
        <v>120.50461999999993</v>
      </c>
      <c r="L48" s="178">
        <f t="shared" si="73"/>
        <v>114.64867200000015</v>
      </c>
      <c r="M48" s="178">
        <f t="shared" si="73"/>
        <v>159.58200600000009</v>
      </c>
      <c r="N48" s="178">
        <f t="shared" si="73"/>
        <v>197.68243599999983</v>
      </c>
      <c r="O48" s="178">
        <f t="shared" si="73"/>
        <v>267.21408000000019</v>
      </c>
      <c r="P48" s="178">
        <f t="shared" si="73"/>
        <v>267.83192000000008</v>
      </c>
      <c r="Q48" s="178">
        <f t="shared" si="73"/>
        <v>338.22751199999993</v>
      </c>
      <c r="R48" s="178">
        <f t="shared" ref="R48" si="74">+R36-R47</f>
        <v>515.05496399999993</v>
      </c>
      <c r="S48" s="178">
        <f ca="1">S54*S43</f>
        <v>382.70911538461536</v>
      </c>
      <c r="T48" s="178">
        <f t="shared" ref="T48:AC48" ca="1" si="75">T54*T43</f>
        <v>417.35484465504516</v>
      </c>
      <c r="U48" s="178">
        <f t="shared" ca="1" si="75"/>
        <v>453.79240786868627</v>
      </c>
      <c r="V48" s="178">
        <f t="shared" ca="1" si="75"/>
        <v>480.92798555190615</v>
      </c>
      <c r="W48" s="178">
        <f t="shared" ca="1" si="75"/>
        <v>478.10985353064876</v>
      </c>
      <c r="X48" s="178">
        <f t="shared" ca="1" si="75"/>
        <v>475.69150106914668</v>
      </c>
      <c r="Y48" s="178">
        <f t="shared" ca="1" si="75"/>
        <v>472.98502313108196</v>
      </c>
      <c r="Z48" s="178">
        <f t="shared" ca="1" si="75"/>
        <v>469.49132460420515</v>
      </c>
      <c r="AA48" s="178">
        <f t="shared" ca="1" si="75"/>
        <v>464.8414117622832</v>
      </c>
      <c r="AB48" s="178">
        <f t="shared" ca="1" si="75"/>
        <v>458.7638741670354</v>
      </c>
      <c r="AC48" s="178">
        <f t="shared" ca="1" si="75"/>
        <v>451.06614025609974</v>
      </c>
      <c r="AD48" s="136"/>
      <c r="AE48" s="136"/>
      <c r="AF48" s="136"/>
      <c r="AG48" s="136"/>
      <c r="AH48" s="136"/>
    </row>
    <row r="49" spans="1:16382" s="114" customFormat="1">
      <c r="A49" s="171"/>
      <c r="B49" s="101"/>
      <c r="D49" s="174" t="s">
        <v>303</v>
      </c>
      <c r="E49" s="174"/>
      <c r="F49" s="174"/>
      <c r="G49" s="175"/>
      <c r="H49" s="178">
        <f t="shared" ref="H49:AA49" si="76">+H74</f>
        <v>0</v>
      </c>
      <c r="I49" s="178">
        <f t="shared" si="76"/>
        <v>0</v>
      </c>
      <c r="J49" s="178">
        <f t="shared" si="76"/>
        <v>0</v>
      </c>
      <c r="K49" s="178">
        <f t="shared" si="76"/>
        <v>0</v>
      </c>
      <c r="L49" s="178">
        <f t="shared" si="76"/>
        <v>0</v>
      </c>
      <c r="M49" s="178">
        <f t="shared" si="76"/>
        <v>0</v>
      </c>
      <c r="N49" s="178">
        <f t="shared" si="76"/>
        <v>0</v>
      </c>
      <c r="O49" s="178">
        <f t="shared" si="76"/>
        <v>0</v>
      </c>
      <c r="P49" s="178">
        <f t="shared" si="76"/>
        <v>0</v>
      </c>
      <c r="Q49" s="178">
        <f t="shared" si="76"/>
        <v>0</v>
      </c>
      <c r="R49" s="178">
        <f t="shared" ref="R49" si="77">+R74</f>
        <v>0</v>
      </c>
      <c r="S49" s="178">
        <f t="shared" si="76"/>
        <v>272</v>
      </c>
      <c r="T49" s="178">
        <f t="shared" ca="1" si="76"/>
        <v>365.49999999999983</v>
      </c>
      <c r="U49" s="178">
        <f t="shared" ca="1" si="76"/>
        <v>467.99999999999966</v>
      </c>
      <c r="V49" s="178">
        <f t="shared" ca="1" si="76"/>
        <v>579.49999999999943</v>
      </c>
      <c r="W49" s="178">
        <f t="shared" ca="1" si="76"/>
        <v>699.9999999999992</v>
      </c>
      <c r="X49" s="178">
        <f t="shared" ca="1" si="76"/>
        <v>829.4999999999992</v>
      </c>
      <c r="Y49" s="178">
        <f t="shared" ca="1" si="76"/>
        <v>967.99999999999909</v>
      </c>
      <c r="Z49" s="178">
        <f t="shared" ca="1" si="76"/>
        <v>1115.4999999999991</v>
      </c>
      <c r="AA49" s="178">
        <f t="shared" ca="1" si="76"/>
        <v>1271.9999999999993</v>
      </c>
      <c r="AB49" s="178">
        <f ca="1">+AB74</f>
        <v>1437.4999999999995</v>
      </c>
      <c r="AC49" s="178">
        <f>+AC74</f>
        <v>1625</v>
      </c>
      <c r="AD49" s="136"/>
      <c r="AE49" s="136"/>
      <c r="AF49" s="136"/>
      <c r="AG49" s="136"/>
      <c r="AH49" s="136"/>
    </row>
    <row r="50" spans="1:16382" s="114" customFormat="1">
      <c r="A50" s="171"/>
      <c r="B50" s="101"/>
      <c r="D50" s="174" t="s">
        <v>278</v>
      </c>
      <c r="E50" s="174"/>
      <c r="F50" s="174"/>
      <c r="G50" s="175"/>
      <c r="H50" s="178">
        <f t="shared" ref="H50:AA50" si="78">SUM(H47:H49)</f>
        <v>335.08799999999997</v>
      </c>
      <c r="I50" s="178">
        <f t="shared" si="78"/>
        <v>441.39400000000001</v>
      </c>
      <c r="J50" s="178">
        <f t="shared" si="78"/>
        <v>584.58799999999997</v>
      </c>
      <c r="K50" s="178">
        <f t="shared" si="78"/>
        <v>784.01199999999994</v>
      </c>
      <c r="L50" s="178">
        <f t="shared" si="78"/>
        <v>1050.759</v>
      </c>
      <c r="M50" s="178">
        <f t="shared" si="78"/>
        <v>1384.7670000000001</v>
      </c>
      <c r="N50" s="178">
        <f t="shared" si="78"/>
        <v>1709.848</v>
      </c>
      <c r="O50" s="178">
        <f t="shared" si="78"/>
        <v>2045.4560000000001</v>
      </c>
      <c r="P50" s="178">
        <f t="shared" si="78"/>
        <v>2425.788</v>
      </c>
      <c r="Q50" s="178">
        <f t="shared" si="78"/>
        <v>3433.5329999999999</v>
      </c>
      <c r="R50" s="178">
        <f t="shared" ref="R50" si="79">SUM(R47:R49)</f>
        <v>4264.473</v>
      </c>
      <c r="S50" s="178">
        <f t="shared" ca="1" si="78"/>
        <v>4833.892655384615</v>
      </c>
      <c r="T50" s="178">
        <f t="shared" ca="1" si="78"/>
        <v>5618.4610593627367</v>
      </c>
      <c r="U50" s="178">
        <f t="shared" ca="1" si="78"/>
        <v>6469.5029488956652</v>
      </c>
      <c r="V50" s="178">
        <f t="shared" ca="1" si="78"/>
        <v>7375.3427551121213</v>
      </c>
      <c r="W50" s="178">
        <f t="shared" ca="1" si="78"/>
        <v>8302.418341806524</v>
      </c>
      <c r="X50" s="178">
        <f t="shared" ca="1" si="78"/>
        <v>9245.495102511517</v>
      </c>
      <c r="Y50" s="178">
        <f t="shared" ca="1" si="78"/>
        <v>10198.295482577785</v>
      </c>
      <c r="Z50" s="178">
        <f t="shared" ca="1" si="78"/>
        <v>11153.730974876511</v>
      </c>
      <c r="AA50" s="178">
        <f t="shared" ca="1" si="78"/>
        <v>12104.103290815303</v>
      </c>
      <c r="AB50" s="178">
        <f ca="1">SUM(AB47:AB49)</f>
        <v>13041.294593383671</v>
      </c>
      <c r="AC50" s="178">
        <f ca="1">SUM(AC47:AC49)</f>
        <v>13969.955598474362</v>
      </c>
      <c r="AD50" s="136"/>
      <c r="AE50" s="136"/>
      <c r="AF50" s="136"/>
      <c r="AG50" s="136"/>
      <c r="AH50" s="136"/>
    </row>
    <row r="51" spans="1:16382" s="114" customFormat="1">
      <c r="A51" s="171"/>
      <c r="B51" s="101"/>
      <c r="D51" s="174"/>
      <c r="E51" s="174"/>
      <c r="F51" s="174"/>
      <c r="G51" s="175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36"/>
      <c r="AE51" s="136"/>
      <c r="AF51" s="136"/>
      <c r="AG51" s="136"/>
      <c r="AH51" s="136"/>
    </row>
    <row r="52" spans="1:16382" s="114" customFormat="1">
      <c r="A52" s="171"/>
      <c r="B52" s="101"/>
      <c r="D52" s="174" t="s">
        <v>279</v>
      </c>
      <c r="E52" s="174"/>
      <c r="F52" s="174"/>
      <c r="G52" s="175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36"/>
      <c r="AE52" s="136"/>
      <c r="AF52" s="136"/>
      <c r="AG52" s="136"/>
      <c r="AH52" s="136"/>
    </row>
    <row r="53" spans="1:16382" s="114" customFormat="1">
      <c r="A53" s="171"/>
      <c r="B53" s="101"/>
      <c r="D53" s="174" t="s">
        <v>302</v>
      </c>
      <c r="E53" s="174"/>
      <c r="F53" s="174"/>
      <c r="G53" s="175"/>
      <c r="H53" s="179">
        <f t="shared" ref="H53:AC53" si="80">+H47/AVERAGE(G42:H42)</f>
        <v>11.648750415094341</v>
      </c>
      <c r="I53" s="179">
        <f t="shared" si="80"/>
        <v>14.108360275862069</v>
      </c>
      <c r="J53" s="179">
        <f t="shared" si="80"/>
        <v>15.033360352941175</v>
      </c>
      <c r="K53" s="179">
        <f t="shared" si="80"/>
        <v>15.611938352941177</v>
      </c>
      <c r="L53" s="179">
        <f t="shared" si="80"/>
        <v>18.002121692307689</v>
      </c>
      <c r="M53" s="179">
        <f t="shared" si="80"/>
        <v>19.447380857142857</v>
      </c>
      <c r="N53" s="179">
        <f t="shared" si="80"/>
        <v>19.896915315789474</v>
      </c>
      <c r="O53" s="179">
        <f t="shared" si="80"/>
        <v>19.434337923497267</v>
      </c>
      <c r="P53" s="179">
        <f t="shared" si="80"/>
        <v>19.617782545454546</v>
      </c>
      <c r="Q53" s="179">
        <f t="shared" si="80"/>
        <v>24.468818086956521</v>
      </c>
      <c r="R53" s="179">
        <f t="shared" si="80"/>
        <v>25.593297174061433</v>
      </c>
      <c r="S53" s="179">
        <f t="shared" si="80"/>
        <v>23.813011623931622</v>
      </c>
      <c r="T53" s="179">
        <f t="shared" ca="1" si="80"/>
        <v>23.192355945840248</v>
      </c>
      <c r="U53" s="179">
        <f t="shared" ca="1" si="80"/>
        <v>22.783205507297655</v>
      </c>
      <c r="V53" s="179">
        <f t="shared" ca="1" si="80"/>
        <v>22.674738849408318</v>
      </c>
      <c r="W53" s="179">
        <f t="shared" ca="1" si="80"/>
        <v>22.761368972127396</v>
      </c>
      <c r="X53" s="179">
        <f t="shared" ca="1" si="80"/>
        <v>22.915739109501789</v>
      </c>
      <c r="Y53" s="179">
        <f t="shared" ca="1" si="80"/>
        <v>23.10636005131057</v>
      </c>
      <c r="Z53" s="179">
        <f t="shared" ca="1" si="80"/>
        <v>23.309962607240696</v>
      </c>
      <c r="AA53" s="179">
        <f t="shared" ca="1" si="80"/>
        <v>23.508530337988706</v>
      </c>
      <c r="AB53" s="179">
        <f t="shared" ca="1" si="80"/>
        <v>23.68763170928084</v>
      </c>
      <c r="AC53" s="179">
        <f t="shared" ca="1" si="80"/>
        <v>23.83544981606866</v>
      </c>
      <c r="AD53" s="136"/>
      <c r="AE53" s="136"/>
      <c r="AF53" s="136"/>
      <c r="AG53" s="136"/>
      <c r="AH53" s="136"/>
    </row>
    <row r="54" spans="1:16382" s="114" customFormat="1">
      <c r="A54" s="171"/>
      <c r="B54" s="101"/>
      <c r="D54" s="174" t="s">
        <v>280</v>
      </c>
      <c r="E54" s="174"/>
      <c r="F54" s="174"/>
      <c r="G54" s="175"/>
      <c r="H54" s="179">
        <f t="shared" ref="H54:AB54" si="81">+H48/H43</f>
        <v>13.198056999999977</v>
      </c>
      <c r="I54" s="179">
        <f t="shared" si="81"/>
        <v>4.0314440000000005</v>
      </c>
      <c r="J54" s="179">
        <f t="shared" si="81"/>
        <v>8.1615275555555584</v>
      </c>
      <c r="K54" s="179">
        <f t="shared" si="81"/>
        <v>12.050461999999992</v>
      </c>
      <c r="L54" s="179">
        <f t="shared" si="81"/>
        <v>9.5540560000000117</v>
      </c>
      <c r="M54" s="179">
        <f t="shared" si="81"/>
        <v>11.39871471428572</v>
      </c>
      <c r="N54" s="179">
        <f t="shared" si="81"/>
        <v>11.628378588235284</v>
      </c>
      <c r="O54" s="179">
        <f t="shared" si="81"/>
        <v>13.360704000000009</v>
      </c>
      <c r="P54" s="179">
        <f t="shared" si="81"/>
        <v>20.602455384615389</v>
      </c>
      <c r="Q54" s="179">
        <f t="shared" si="81"/>
        <v>12.526944888888886</v>
      </c>
      <c r="R54" s="179">
        <f t="shared" ref="R54" si="82">+R48/R43</f>
        <v>16.614676258064513</v>
      </c>
      <c r="S54" s="179">
        <f t="shared" ca="1" si="81"/>
        <v>10.934546153846153</v>
      </c>
      <c r="T54" s="179">
        <f t="shared" ca="1" si="81"/>
        <v>11.92442413300129</v>
      </c>
      <c r="U54" s="179">
        <f t="shared" ca="1" si="81"/>
        <v>12.96549736767675</v>
      </c>
      <c r="V54" s="179">
        <f t="shared" ca="1" si="81"/>
        <v>14.144940751526651</v>
      </c>
      <c r="W54" s="179">
        <f t="shared" ca="1" si="81"/>
        <v>14.48817737971663</v>
      </c>
      <c r="X54" s="179">
        <f t="shared" ca="1" si="81"/>
        <v>14.865359408410834</v>
      </c>
      <c r="Y54" s="179">
        <f t="shared" ca="1" si="81"/>
        <v>15.257581391325225</v>
      </c>
      <c r="Z54" s="179">
        <f t="shared" ca="1" si="81"/>
        <v>15.649710820140172</v>
      </c>
      <c r="AA54" s="179">
        <f t="shared" ca="1" si="81"/>
        <v>16.029014198699421</v>
      </c>
      <c r="AB54" s="179">
        <f t="shared" ca="1" si="81"/>
        <v>16.384424077394122</v>
      </c>
      <c r="AC54" s="179">
        <f t="shared" ref="AC54" ca="1" si="83">+AC48/AC43</f>
        <v>16.70615334281851</v>
      </c>
      <c r="AD54" s="136"/>
      <c r="AE54" s="136"/>
      <c r="AF54" s="136"/>
      <c r="AG54" s="136"/>
      <c r="AH54" s="136"/>
    </row>
    <row r="55" spans="1:16382">
      <c r="D55" s="180" t="s">
        <v>252</v>
      </c>
      <c r="E55" s="180"/>
      <c r="F55" s="180"/>
      <c r="G55" s="181"/>
      <c r="H55" s="182">
        <f t="shared" ref="H55:AB55" si="84">+H36/H45</f>
        <v>11.554758620689654</v>
      </c>
      <c r="I55" s="182">
        <f t="shared" si="84"/>
        <v>12.982176470588236</v>
      </c>
      <c r="J55" s="182">
        <f t="shared" si="84"/>
        <v>13.755011764705882</v>
      </c>
      <c r="K55" s="182">
        <f t="shared" si="84"/>
        <v>15.077153846153845</v>
      </c>
      <c r="L55" s="182">
        <f t="shared" si="84"/>
        <v>16.678714285714285</v>
      </c>
      <c r="M55" s="182">
        <f t="shared" si="84"/>
        <v>18.220618421052631</v>
      </c>
      <c r="N55" s="182">
        <f t="shared" si="84"/>
        <v>18.686863387978143</v>
      </c>
      <c r="O55" s="182">
        <f t="shared" si="84"/>
        <v>18.595054545454548</v>
      </c>
      <c r="P55" s="182">
        <f t="shared" si="84"/>
        <v>19.176189723320157</v>
      </c>
      <c r="Q55" s="182">
        <f t="shared" si="84"/>
        <v>23.437085324232083</v>
      </c>
      <c r="R55" s="182">
        <f t="shared" ref="R55" si="85">+R36/R45</f>
        <v>24.298991452991451</v>
      </c>
      <c r="S55" s="182">
        <f t="shared" ca="1" si="84"/>
        <v>23.184137435897433</v>
      </c>
      <c r="T55" s="182">
        <f t="shared" ca="1" si="84"/>
        <v>23.073762050770991</v>
      </c>
      <c r="U55" s="182">
        <f t="shared" ca="1" si="84"/>
        <v>23.229813101959301</v>
      </c>
      <c r="V55" s="182">
        <f t="shared" ca="1" si="84"/>
        <v>23.563395383744798</v>
      </c>
      <c r="W55" s="182">
        <f t="shared" ca="1" si="84"/>
        <v>23.960803295256923</v>
      </c>
      <c r="X55" s="182">
        <f t="shared" ca="1" si="84"/>
        <v>24.394446180769172</v>
      </c>
      <c r="Y55" s="182">
        <f t="shared" ca="1" si="84"/>
        <v>24.843594354635286</v>
      </c>
      <c r="Z55" s="182">
        <f t="shared" ca="1" si="84"/>
        <v>25.291906972509096</v>
      </c>
      <c r="AA55" s="182">
        <f t="shared" ca="1" si="84"/>
        <v>25.726043126068657</v>
      </c>
      <c r="AB55" s="182">
        <f t="shared" ca="1" si="84"/>
        <v>26.134858904576493</v>
      </c>
      <c r="AC55" s="182">
        <f t="shared" ref="AC55" ca="1" si="86">+AC36/AC45</f>
        <v>26.533628866997837</v>
      </c>
      <c r="AD55" s="136"/>
      <c r="AE55" s="136">
        <f ca="1">(AC55/S55)^(1/10)-1</f>
        <v>1.3585924079005718E-2</v>
      </c>
      <c r="AF55" s="136"/>
      <c r="AG55" s="136">
        <f t="shared" ref="AG55" si="87">+(R55/M55)^(0.1)-1</f>
        <v>2.9206483785163551E-2</v>
      </c>
    </row>
    <row r="56" spans="1:16382">
      <c r="D56" s="174" t="s">
        <v>282</v>
      </c>
      <c r="G56" s="183"/>
      <c r="H56" s="194">
        <f>+H54/H53</f>
        <v>1.1330019555486448</v>
      </c>
      <c r="I56" s="194">
        <f t="shared" ref="I56:Q56" si="88">+I54/I53</f>
        <v>0.2857485860279157</v>
      </c>
      <c r="J56" s="194">
        <f t="shared" si="88"/>
        <v>0.54289442705727542</v>
      </c>
      <c r="K56" s="194">
        <f t="shared" si="88"/>
        <v>0.77187481320855789</v>
      </c>
      <c r="L56" s="194">
        <f t="shared" si="88"/>
        <v>0.53071833216650577</v>
      </c>
      <c r="M56" s="194">
        <f t="shared" si="88"/>
        <v>0.58613109899059079</v>
      </c>
      <c r="N56" s="194">
        <f t="shared" si="88"/>
        <v>0.5844312248244542</v>
      </c>
      <c r="O56" s="194">
        <f t="shared" si="88"/>
        <v>0.68747924691821505</v>
      </c>
      <c r="P56" s="194">
        <f t="shared" si="88"/>
        <v>1.0501928715378177</v>
      </c>
      <c r="Q56" s="194">
        <f t="shared" si="88"/>
        <v>0.51195545466769266</v>
      </c>
      <c r="R56" s="194">
        <f t="shared" ref="R56" si="89">+R54/R53</f>
        <v>0.64918076577109929</v>
      </c>
      <c r="S56" s="108">
        <v>0.45</v>
      </c>
      <c r="T56" s="108">
        <f>+S56+0.05</f>
        <v>0.5</v>
      </c>
      <c r="U56" s="108">
        <f>+T56+0.05</f>
        <v>0.55000000000000004</v>
      </c>
      <c r="V56" s="108">
        <f>+U56+0.05</f>
        <v>0.60000000000000009</v>
      </c>
      <c r="W56" s="108">
        <f>+V56+0.01</f>
        <v>0.6100000000000001</v>
      </c>
      <c r="X56" s="108">
        <f t="shared" ref="X56:AB56" si="90">+W56+0.01</f>
        <v>0.62000000000000011</v>
      </c>
      <c r="Y56" s="108">
        <f t="shared" si="90"/>
        <v>0.63000000000000012</v>
      </c>
      <c r="Z56" s="108">
        <f t="shared" si="90"/>
        <v>0.64000000000000012</v>
      </c>
      <c r="AA56" s="108">
        <f t="shared" si="90"/>
        <v>0.65000000000000013</v>
      </c>
      <c r="AB56" s="108">
        <f t="shared" si="90"/>
        <v>0.66000000000000014</v>
      </c>
      <c r="AC56" s="108">
        <f t="shared" ref="AC56" si="91">+AB56+0.01</f>
        <v>0.67000000000000015</v>
      </c>
    </row>
    <row r="57" spans="1:16382">
      <c r="D57" s="174" t="s">
        <v>281</v>
      </c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</row>
    <row r="58" spans="1:16382">
      <c r="D58" s="174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</row>
    <row r="59" spans="1:16382">
      <c r="D59" s="145" t="s">
        <v>253</v>
      </c>
      <c r="G59" s="163">
        <v>2016</v>
      </c>
      <c r="H59" s="163">
        <v>2160</v>
      </c>
      <c r="I59" s="163">
        <v>2736</v>
      </c>
      <c r="J59" s="163">
        <v>3384</v>
      </c>
      <c r="K59" s="163">
        <v>4104</v>
      </c>
      <c r="L59" s="163">
        <v>4968</v>
      </c>
      <c r="M59" s="163">
        <v>6059</v>
      </c>
      <c r="N59" s="163">
        <v>7300</v>
      </c>
      <c r="O59" s="163">
        <v>8760</v>
      </c>
      <c r="P59" s="163">
        <v>9855</v>
      </c>
      <c r="Q59" s="163">
        <v>11826</v>
      </c>
      <c r="R59" s="163">
        <v>15093</v>
      </c>
      <c r="S59" s="178">
        <f>+R59+S43*S62</f>
        <v>17648</v>
      </c>
      <c r="T59" s="178">
        <f t="shared" ref="T59:AC59" si="92">+S59+T43*T62</f>
        <v>20203</v>
      </c>
      <c r="U59" s="178">
        <f t="shared" si="92"/>
        <v>22758</v>
      </c>
      <c r="V59" s="178">
        <f t="shared" si="92"/>
        <v>25240</v>
      </c>
      <c r="W59" s="178">
        <f t="shared" si="92"/>
        <v>27649</v>
      </c>
      <c r="X59" s="178">
        <f t="shared" si="92"/>
        <v>29985</v>
      </c>
      <c r="Y59" s="178">
        <f t="shared" si="92"/>
        <v>32248</v>
      </c>
      <c r="Z59" s="178">
        <f t="shared" si="92"/>
        <v>34438</v>
      </c>
      <c r="AA59" s="178">
        <f t="shared" si="92"/>
        <v>36555</v>
      </c>
      <c r="AB59" s="178">
        <f t="shared" si="92"/>
        <v>38599</v>
      </c>
      <c r="AC59" s="178">
        <f t="shared" si="92"/>
        <v>40570</v>
      </c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45"/>
      <c r="FV59" s="145"/>
      <c r="FW59" s="145"/>
      <c r="FX59" s="145"/>
      <c r="FY59" s="145"/>
      <c r="FZ59" s="145"/>
      <c r="GA59" s="145"/>
      <c r="GB59" s="145"/>
      <c r="GC59" s="145"/>
      <c r="GD59" s="145"/>
      <c r="GE59" s="145"/>
      <c r="GF59" s="145"/>
      <c r="GG59" s="145"/>
      <c r="GH59" s="145"/>
      <c r="GI59" s="145"/>
      <c r="GJ59" s="145"/>
      <c r="GK59" s="145"/>
      <c r="GL59" s="145"/>
      <c r="GM59" s="145"/>
      <c r="GN59" s="145"/>
      <c r="GO59" s="145"/>
      <c r="GP59" s="145"/>
      <c r="GQ59" s="145"/>
      <c r="GR59" s="145"/>
      <c r="GS59" s="145"/>
      <c r="GT59" s="145"/>
      <c r="GU59" s="145"/>
      <c r="GV59" s="145"/>
      <c r="GW59" s="145"/>
      <c r="GX59" s="145"/>
      <c r="GY59" s="145"/>
      <c r="GZ59" s="145"/>
      <c r="HA59" s="145"/>
      <c r="HB59" s="145"/>
      <c r="HC59" s="145"/>
      <c r="HD59" s="145"/>
      <c r="HE59" s="145"/>
      <c r="HF59" s="145"/>
      <c r="HG59" s="145"/>
      <c r="HH59" s="145"/>
      <c r="HI59" s="145"/>
      <c r="HJ59" s="145"/>
      <c r="HK59" s="145"/>
      <c r="HL59" s="145"/>
      <c r="HM59" s="145"/>
      <c r="HN59" s="145"/>
      <c r="HO59" s="145"/>
      <c r="HP59" s="145"/>
      <c r="HQ59" s="145"/>
      <c r="HR59" s="145"/>
      <c r="HS59" s="145"/>
      <c r="HT59" s="145"/>
      <c r="HU59" s="145"/>
      <c r="HV59" s="145"/>
      <c r="HW59" s="145"/>
      <c r="HX59" s="145"/>
      <c r="HY59" s="145"/>
      <c r="HZ59" s="145"/>
      <c r="IA59" s="145"/>
      <c r="IB59" s="145"/>
      <c r="IC59" s="145"/>
      <c r="ID59" s="145"/>
      <c r="IE59" s="145"/>
      <c r="IF59" s="145"/>
      <c r="IG59" s="145"/>
      <c r="IH59" s="145"/>
      <c r="II59" s="145"/>
      <c r="IJ59" s="145"/>
      <c r="IK59" s="145"/>
      <c r="IL59" s="145"/>
      <c r="IM59" s="145"/>
      <c r="IN59" s="145"/>
      <c r="IO59" s="145"/>
      <c r="IP59" s="145"/>
      <c r="IQ59" s="145"/>
      <c r="IR59" s="145"/>
      <c r="IS59" s="145"/>
      <c r="IT59" s="145"/>
      <c r="IU59" s="145"/>
      <c r="IV59" s="145"/>
      <c r="IW59" s="145"/>
      <c r="IX59" s="145"/>
      <c r="IY59" s="145"/>
      <c r="IZ59" s="145"/>
      <c r="JA59" s="145"/>
      <c r="JB59" s="145"/>
      <c r="JC59" s="145"/>
      <c r="JD59" s="145"/>
      <c r="JE59" s="145"/>
      <c r="JF59" s="145"/>
      <c r="JG59" s="145"/>
      <c r="JH59" s="145"/>
      <c r="JI59" s="145"/>
      <c r="JJ59" s="145"/>
      <c r="JK59" s="145"/>
      <c r="JL59" s="145"/>
      <c r="JM59" s="145"/>
      <c r="JN59" s="145"/>
      <c r="JO59" s="145"/>
      <c r="JP59" s="145"/>
      <c r="JQ59" s="145"/>
      <c r="JR59" s="145"/>
      <c r="JS59" s="145"/>
      <c r="JT59" s="145"/>
      <c r="JU59" s="145"/>
      <c r="JV59" s="145"/>
      <c r="JW59" s="145"/>
      <c r="JX59" s="145"/>
      <c r="JY59" s="145"/>
      <c r="JZ59" s="145"/>
      <c r="KA59" s="145"/>
      <c r="KB59" s="145"/>
      <c r="KC59" s="145"/>
      <c r="KD59" s="145"/>
      <c r="KE59" s="145"/>
      <c r="KF59" s="145"/>
      <c r="KG59" s="145"/>
      <c r="KH59" s="145"/>
      <c r="KI59" s="145"/>
      <c r="KJ59" s="145"/>
      <c r="KK59" s="145"/>
      <c r="KL59" s="145"/>
      <c r="KM59" s="145"/>
      <c r="KN59" s="145"/>
      <c r="KO59" s="145"/>
      <c r="KP59" s="145"/>
      <c r="KQ59" s="145"/>
      <c r="KR59" s="145"/>
      <c r="KS59" s="145"/>
      <c r="KT59" s="145"/>
      <c r="KU59" s="145"/>
      <c r="KV59" s="145"/>
      <c r="KW59" s="145"/>
      <c r="KX59" s="145"/>
      <c r="KY59" s="145"/>
      <c r="KZ59" s="145"/>
      <c r="LA59" s="145"/>
      <c r="LB59" s="145"/>
      <c r="LC59" s="145"/>
      <c r="LD59" s="145"/>
      <c r="LE59" s="145"/>
      <c r="LF59" s="145"/>
      <c r="LG59" s="145"/>
      <c r="LH59" s="145"/>
      <c r="LI59" s="145"/>
      <c r="LJ59" s="145"/>
      <c r="LK59" s="145"/>
      <c r="LL59" s="145"/>
      <c r="LM59" s="145"/>
      <c r="LN59" s="145"/>
      <c r="LO59" s="145"/>
      <c r="LP59" s="145"/>
      <c r="LQ59" s="145"/>
      <c r="LR59" s="145"/>
      <c r="LS59" s="145"/>
      <c r="LT59" s="145"/>
      <c r="LU59" s="145"/>
      <c r="LV59" s="145"/>
      <c r="LW59" s="145"/>
      <c r="LX59" s="145"/>
      <c r="LY59" s="145"/>
      <c r="LZ59" s="145"/>
      <c r="MA59" s="145"/>
      <c r="MB59" s="145"/>
      <c r="MC59" s="145"/>
      <c r="MD59" s="145"/>
      <c r="ME59" s="145"/>
      <c r="MF59" s="145"/>
      <c r="MG59" s="145"/>
      <c r="MH59" s="145"/>
      <c r="MI59" s="145"/>
      <c r="MJ59" s="145"/>
      <c r="MK59" s="145"/>
      <c r="ML59" s="145"/>
      <c r="MM59" s="145"/>
      <c r="MN59" s="145"/>
      <c r="MO59" s="145"/>
      <c r="MP59" s="145"/>
      <c r="MQ59" s="145"/>
      <c r="MR59" s="145"/>
      <c r="MS59" s="145"/>
      <c r="MT59" s="145"/>
      <c r="MU59" s="145"/>
      <c r="MV59" s="145"/>
      <c r="MW59" s="145"/>
      <c r="MX59" s="145"/>
      <c r="MY59" s="145"/>
      <c r="MZ59" s="145"/>
      <c r="NA59" s="145"/>
      <c r="NB59" s="145"/>
      <c r="NC59" s="145"/>
      <c r="ND59" s="145"/>
      <c r="NE59" s="145"/>
      <c r="NF59" s="145"/>
      <c r="NG59" s="145"/>
      <c r="NH59" s="145"/>
      <c r="NI59" s="145"/>
      <c r="NJ59" s="145"/>
      <c r="NK59" s="145"/>
      <c r="NL59" s="145"/>
      <c r="NM59" s="145"/>
      <c r="NN59" s="145"/>
      <c r="NO59" s="145"/>
      <c r="NP59" s="145"/>
      <c r="NQ59" s="145"/>
      <c r="NR59" s="145"/>
      <c r="NS59" s="145"/>
      <c r="NT59" s="145"/>
      <c r="NU59" s="145"/>
      <c r="NV59" s="145"/>
      <c r="NW59" s="145"/>
      <c r="NX59" s="145"/>
      <c r="NY59" s="145"/>
      <c r="NZ59" s="145"/>
      <c r="OA59" s="145"/>
      <c r="OB59" s="145"/>
      <c r="OC59" s="145"/>
      <c r="OD59" s="145"/>
      <c r="OE59" s="145"/>
      <c r="OF59" s="145"/>
      <c r="OG59" s="145"/>
      <c r="OH59" s="145"/>
      <c r="OI59" s="145"/>
      <c r="OJ59" s="145"/>
      <c r="OK59" s="145"/>
      <c r="OL59" s="145"/>
      <c r="OM59" s="145"/>
      <c r="ON59" s="145"/>
      <c r="OO59" s="145"/>
      <c r="OP59" s="145"/>
      <c r="OQ59" s="145"/>
      <c r="OR59" s="145"/>
      <c r="OS59" s="145"/>
      <c r="OT59" s="145"/>
      <c r="OU59" s="145"/>
      <c r="OV59" s="145"/>
      <c r="OW59" s="145"/>
      <c r="OX59" s="145"/>
      <c r="OY59" s="145"/>
      <c r="OZ59" s="145"/>
      <c r="PA59" s="145"/>
      <c r="PB59" s="145"/>
      <c r="PC59" s="145"/>
      <c r="PD59" s="145"/>
      <c r="PE59" s="145"/>
      <c r="PF59" s="145"/>
      <c r="PG59" s="145"/>
      <c r="PH59" s="145"/>
      <c r="PI59" s="145"/>
      <c r="PJ59" s="145"/>
      <c r="PK59" s="145"/>
      <c r="PL59" s="145"/>
      <c r="PM59" s="145"/>
      <c r="PN59" s="145"/>
      <c r="PO59" s="145"/>
      <c r="PP59" s="145"/>
      <c r="PQ59" s="145"/>
      <c r="PR59" s="145"/>
      <c r="PS59" s="145"/>
      <c r="PT59" s="145"/>
      <c r="PU59" s="145"/>
      <c r="PV59" s="145"/>
      <c r="PW59" s="145"/>
      <c r="PX59" s="145"/>
      <c r="PY59" s="145"/>
      <c r="PZ59" s="145"/>
      <c r="QA59" s="145"/>
      <c r="QB59" s="145"/>
      <c r="QC59" s="145"/>
      <c r="QD59" s="145"/>
      <c r="QE59" s="145"/>
      <c r="QF59" s="145"/>
      <c r="QG59" s="145"/>
      <c r="QH59" s="145"/>
      <c r="QI59" s="145"/>
      <c r="QJ59" s="145"/>
      <c r="QK59" s="145"/>
      <c r="QL59" s="145"/>
      <c r="QM59" s="145"/>
      <c r="QN59" s="145"/>
      <c r="QO59" s="145"/>
      <c r="QP59" s="145"/>
      <c r="QQ59" s="145"/>
      <c r="QR59" s="145"/>
      <c r="QS59" s="145"/>
      <c r="QT59" s="145"/>
      <c r="QU59" s="145"/>
      <c r="QV59" s="145"/>
      <c r="QW59" s="145"/>
      <c r="QX59" s="145"/>
      <c r="QY59" s="145"/>
      <c r="QZ59" s="145"/>
      <c r="RA59" s="145"/>
      <c r="RB59" s="145"/>
      <c r="RC59" s="145"/>
      <c r="RD59" s="145"/>
      <c r="RE59" s="145"/>
      <c r="RF59" s="145"/>
      <c r="RG59" s="145"/>
      <c r="RH59" s="145"/>
      <c r="RI59" s="145"/>
      <c r="RJ59" s="145"/>
      <c r="RK59" s="145"/>
      <c r="RL59" s="145"/>
      <c r="RM59" s="145"/>
      <c r="RN59" s="145"/>
      <c r="RO59" s="145"/>
      <c r="RP59" s="145"/>
      <c r="RQ59" s="145"/>
      <c r="RR59" s="145"/>
      <c r="RS59" s="145"/>
      <c r="RT59" s="145"/>
      <c r="RU59" s="145"/>
      <c r="RV59" s="145"/>
      <c r="RW59" s="145"/>
      <c r="RX59" s="145"/>
      <c r="RY59" s="145"/>
      <c r="RZ59" s="145"/>
      <c r="SA59" s="145"/>
      <c r="SB59" s="145"/>
      <c r="SC59" s="145"/>
      <c r="SD59" s="145"/>
      <c r="SE59" s="145"/>
      <c r="SF59" s="145"/>
      <c r="SG59" s="145"/>
      <c r="SH59" s="145"/>
      <c r="SI59" s="145"/>
      <c r="SJ59" s="145"/>
      <c r="SK59" s="145"/>
      <c r="SL59" s="145"/>
      <c r="SM59" s="145"/>
      <c r="SN59" s="145"/>
      <c r="SO59" s="145"/>
      <c r="SP59" s="145"/>
      <c r="SQ59" s="145"/>
      <c r="SR59" s="145"/>
      <c r="SS59" s="145"/>
      <c r="ST59" s="145"/>
      <c r="SU59" s="145"/>
      <c r="SV59" s="145"/>
      <c r="SW59" s="145"/>
      <c r="SX59" s="145"/>
      <c r="SY59" s="145"/>
      <c r="SZ59" s="145"/>
      <c r="TA59" s="145"/>
      <c r="TB59" s="145"/>
      <c r="TC59" s="145"/>
      <c r="TD59" s="145"/>
      <c r="TE59" s="145"/>
      <c r="TF59" s="145"/>
      <c r="TG59" s="145"/>
      <c r="TH59" s="145"/>
      <c r="TI59" s="145"/>
      <c r="TJ59" s="145"/>
      <c r="TK59" s="145"/>
      <c r="TL59" s="145"/>
      <c r="TM59" s="145"/>
      <c r="TN59" s="145"/>
      <c r="TO59" s="145"/>
      <c r="TP59" s="145"/>
      <c r="TQ59" s="145"/>
      <c r="TR59" s="145"/>
      <c r="TS59" s="145"/>
      <c r="TT59" s="145"/>
      <c r="TU59" s="145"/>
      <c r="TV59" s="145"/>
      <c r="TW59" s="145"/>
      <c r="TX59" s="145"/>
      <c r="TY59" s="145"/>
      <c r="TZ59" s="145"/>
      <c r="UA59" s="145"/>
      <c r="UB59" s="145"/>
      <c r="UC59" s="145"/>
      <c r="UD59" s="145"/>
      <c r="UE59" s="145"/>
      <c r="UF59" s="145"/>
      <c r="UG59" s="145"/>
      <c r="UH59" s="145"/>
      <c r="UI59" s="145"/>
      <c r="UJ59" s="145"/>
      <c r="UK59" s="145"/>
      <c r="UL59" s="145"/>
      <c r="UM59" s="145"/>
      <c r="UN59" s="145"/>
      <c r="UO59" s="145"/>
      <c r="UP59" s="145"/>
      <c r="UQ59" s="145"/>
      <c r="UR59" s="145"/>
      <c r="US59" s="145"/>
      <c r="UT59" s="145"/>
      <c r="UU59" s="145"/>
      <c r="UV59" s="145"/>
      <c r="UW59" s="145"/>
      <c r="UX59" s="145"/>
      <c r="UY59" s="145"/>
      <c r="UZ59" s="145"/>
      <c r="VA59" s="145"/>
      <c r="VB59" s="145"/>
      <c r="VC59" s="145"/>
      <c r="VD59" s="145"/>
      <c r="VE59" s="145"/>
      <c r="VF59" s="145"/>
      <c r="VG59" s="145"/>
      <c r="VH59" s="145"/>
      <c r="VI59" s="145"/>
      <c r="VJ59" s="145"/>
      <c r="VK59" s="145"/>
      <c r="VL59" s="145"/>
      <c r="VM59" s="145"/>
      <c r="VN59" s="145"/>
      <c r="VO59" s="145"/>
      <c r="VP59" s="145"/>
      <c r="VQ59" s="145"/>
      <c r="VR59" s="145"/>
      <c r="VS59" s="145"/>
      <c r="VT59" s="145"/>
      <c r="VU59" s="145"/>
      <c r="VV59" s="145"/>
      <c r="VW59" s="145"/>
      <c r="VX59" s="145"/>
      <c r="VY59" s="145"/>
      <c r="VZ59" s="145"/>
      <c r="WA59" s="145"/>
      <c r="WB59" s="145"/>
      <c r="WC59" s="145"/>
      <c r="WD59" s="145"/>
      <c r="WE59" s="145"/>
      <c r="WF59" s="145"/>
      <c r="WG59" s="145"/>
      <c r="WH59" s="145"/>
      <c r="WI59" s="145"/>
      <c r="WJ59" s="145"/>
      <c r="WK59" s="145"/>
      <c r="WL59" s="145"/>
      <c r="WM59" s="145"/>
      <c r="WN59" s="145"/>
      <c r="WO59" s="145"/>
      <c r="WP59" s="145"/>
      <c r="WQ59" s="145"/>
      <c r="WR59" s="145"/>
      <c r="WS59" s="145"/>
      <c r="WT59" s="145"/>
      <c r="WU59" s="145"/>
      <c r="WV59" s="145"/>
      <c r="WW59" s="145"/>
      <c r="WX59" s="145"/>
      <c r="WY59" s="145"/>
      <c r="WZ59" s="145"/>
      <c r="XA59" s="145"/>
      <c r="XB59" s="145"/>
      <c r="XC59" s="145"/>
      <c r="XD59" s="145"/>
      <c r="XE59" s="145"/>
      <c r="XF59" s="145"/>
      <c r="XG59" s="145"/>
      <c r="XH59" s="145"/>
      <c r="XI59" s="145"/>
      <c r="XJ59" s="145"/>
      <c r="XK59" s="145"/>
      <c r="XL59" s="145"/>
      <c r="XM59" s="145"/>
      <c r="XN59" s="145"/>
      <c r="XO59" s="145"/>
      <c r="XP59" s="145"/>
      <c r="XQ59" s="145"/>
      <c r="XR59" s="145"/>
      <c r="XS59" s="145"/>
      <c r="XT59" s="145"/>
      <c r="XU59" s="145"/>
      <c r="XV59" s="145"/>
      <c r="XW59" s="145"/>
      <c r="XX59" s="145"/>
      <c r="XY59" s="145"/>
      <c r="XZ59" s="145"/>
      <c r="YA59" s="145"/>
      <c r="YB59" s="145"/>
      <c r="YC59" s="145"/>
      <c r="YD59" s="145"/>
      <c r="YE59" s="145"/>
      <c r="YF59" s="145"/>
      <c r="YG59" s="145"/>
      <c r="YH59" s="145"/>
      <c r="YI59" s="145"/>
      <c r="YJ59" s="145"/>
      <c r="YK59" s="145"/>
      <c r="YL59" s="145"/>
      <c r="YM59" s="145"/>
      <c r="YN59" s="145"/>
      <c r="YO59" s="145"/>
      <c r="YP59" s="145"/>
      <c r="YQ59" s="145"/>
      <c r="YR59" s="145"/>
      <c r="YS59" s="145"/>
      <c r="YT59" s="145"/>
      <c r="YU59" s="145"/>
      <c r="YV59" s="145"/>
      <c r="YW59" s="145"/>
      <c r="YX59" s="145"/>
      <c r="YY59" s="145"/>
      <c r="YZ59" s="145"/>
      <c r="ZA59" s="145"/>
      <c r="ZB59" s="145"/>
      <c r="ZC59" s="145"/>
      <c r="ZD59" s="145"/>
      <c r="ZE59" s="145"/>
      <c r="ZF59" s="145"/>
      <c r="ZG59" s="145"/>
      <c r="ZH59" s="145"/>
      <c r="ZI59" s="145"/>
      <c r="ZJ59" s="145"/>
      <c r="ZK59" s="145"/>
      <c r="ZL59" s="145"/>
      <c r="ZM59" s="145"/>
      <c r="ZN59" s="145"/>
      <c r="ZO59" s="145"/>
      <c r="ZP59" s="145"/>
      <c r="ZQ59" s="145"/>
      <c r="ZR59" s="145"/>
      <c r="ZS59" s="145"/>
      <c r="ZT59" s="145"/>
      <c r="ZU59" s="145"/>
      <c r="ZV59" s="145"/>
      <c r="ZW59" s="145"/>
      <c r="ZX59" s="145"/>
      <c r="ZY59" s="145"/>
      <c r="ZZ59" s="145"/>
      <c r="AAA59" s="145"/>
      <c r="AAB59" s="145"/>
      <c r="AAC59" s="145"/>
      <c r="AAD59" s="145"/>
      <c r="AAE59" s="145"/>
      <c r="AAF59" s="145"/>
      <c r="AAG59" s="145"/>
      <c r="AAH59" s="145"/>
      <c r="AAI59" s="145"/>
      <c r="AAJ59" s="145"/>
      <c r="AAK59" s="145"/>
      <c r="AAL59" s="145"/>
      <c r="AAM59" s="145"/>
      <c r="AAN59" s="145"/>
      <c r="AAO59" s="145"/>
      <c r="AAP59" s="145"/>
      <c r="AAQ59" s="145"/>
      <c r="AAR59" s="145"/>
      <c r="AAS59" s="145"/>
      <c r="AAT59" s="145"/>
      <c r="AAU59" s="145"/>
      <c r="AAV59" s="145"/>
      <c r="AAW59" s="145"/>
      <c r="AAX59" s="145"/>
      <c r="AAY59" s="145"/>
      <c r="AAZ59" s="145"/>
      <c r="ABA59" s="145"/>
      <c r="ABB59" s="145"/>
      <c r="ABC59" s="145"/>
      <c r="ABD59" s="145"/>
      <c r="ABE59" s="145"/>
      <c r="ABF59" s="145"/>
      <c r="ABG59" s="145"/>
      <c r="ABH59" s="145"/>
      <c r="ABI59" s="145"/>
      <c r="ABJ59" s="145"/>
      <c r="ABK59" s="145"/>
      <c r="ABL59" s="145"/>
      <c r="ABM59" s="145"/>
      <c r="ABN59" s="145"/>
      <c r="ABO59" s="145"/>
      <c r="ABP59" s="145"/>
      <c r="ABQ59" s="145"/>
      <c r="ABR59" s="145"/>
      <c r="ABS59" s="145"/>
      <c r="ABT59" s="145"/>
      <c r="ABU59" s="145"/>
      <c r="ABV59" s="145"/>
      <c r="ABW59" s="145"/>
      <c r="ABX59" s="145"/>
      <c r="ABY59" s="145"/>
      <c r="ABZ59" s="145"/>
      <c r="ACA59" s="145"/>
      <c r="ACB59" s="145"/>
      <c r="ACC59" s="145"/>
      <c r="ACD59" s="145"/>
      <c r="ACE59" s="145"/>
      <c r="ACF59" s="145"/>
      <c r="ACG59" s="145"/>
      <c r="ACH59" s="145"/>
      <c r="ACI59" s="145"/>
      <c r="ACJ59" s="145"/>
      <c r="ACK59" s="145"/>
      <c r="ACL59" s="145"/>
      <c r="ACM59" s="145"/>
      <c r="ACN59" s="145"/>
      <c r="ACO59" s="145"/>
      <c r="ACP59" s="145"/>
      <c r="ACQ59" s="145"/>
      <c r="ACR59" s="145"/>
      <c r="ACS59" s="145"/>
      <c r="ACT59" s="145"/>
      <c r="ACU59" s="145"/>
      <c r="ACV59" s="145"/>
      <c r="ACW59" s="145"/>
      <c r="ACX59" s="145"/>
      <c r="ACY59" s="145"/>
      <c r="ACZ59" s="145"/>
      <c r="ADA59" s="145"/>
      <c r="ADB59" s="145"/>
      <c r="ADC59" s="145"/>
      <c r="ADD59" s="145"/>
      <c r="ADE59" s="145"/>
      <c r="ADF59" s="145"/>
      <c r="ADG59" s="145"/>
      <c r="ADH59" s="145"/>
      <c r="ADI59" s="145"/>
      <c r="ADJ59" s="145"/>
      <c r="ADK59" s="145"/>
      <c r="ADL59" s="145"/>
      <c r="ADM59" s="145"/>
      <c r="ADN59" s="145"/>
      <c r="ADO59" s="145"/>
      <c r="ADP59" s="145"/>
      <c r="ADQ59" s="145"/>
      <c r="ADR59" s="145"/>
      <c r="ADS59" s="145"/>
      <c r="ADT59" s="145"/>
      <c r="ADU59" s="145"/>
      <c r="ADV59" s="145"/>
      <c r="ADW59" s="145"/>
      <c r="ADX59" s="145"/>
      <c r="ADY59" s="145"/>
      <c r="ADZ59" s="145"/>
      <c r="AEA59" s="145"/>
      <c r="AEB59" s="145"/>
      <c r="AEC59" s="145"/>
      <c r="AED59" s="145"/>
      <c r="AEE59" s="145"/>
      <c r="AEF59" s="145"/>
      <c r="AEG59" s="145"/>
      <c r="AEH59" s="145"/>
      <c r="AEI59" s="145"/>
      <c r="AEJ59" s="145"/>
      <c r="AEK59" s="145"/>
      <c r="AEL59" s="145"/>
      <c r="AEM59" s="145"/>
      <c r="AEN59" s="145"/>
      <c r="AEO59" s="145"/>
      <c r="AEP59" s="145"/>
      <c r="AEQ59" s="145"/>
      <c r="AER59" s="145"/>
      <c r="AES59" s="145"/>
      <c r="AET59" s="145"/>
      <c r="AEU59" s="145"/>
      <c r="AEV59" s="145"/>
      <c r="AEW59" s="145"/>
      <c r="AEX59" s="145"/>
      <c r="AEY59" s="145"/>
      <c r="AEZ59" s="145"/>
      <c r="AFA59" s="145"/>
      <c r="AFB59" s="145"/>
      <c r="AFC59" s="145"/>
      <c r="AFD59" s="145"/>
      <c r="AFE59" s="145"/>
      <c r="AFF59" s="145"/>
      <c r="AFG59" s="145"/>
      <c r="AFH59" s="145"/>
      <c r="AFI59" s="145"/>
      <c r="AFJ59" s="145"/>
      <c r="AFK59" s="145"/>
      <c r="AFL59" s="145"/>
      <c r="AFM59" s="145"/>
      <c r="AFN59" s="145"/>
      <c r="AFO59" s="145"/>
      <c r="AFP59" s="145"/>
      <c r="AFQ59" s="145"/>
      <c r="AFR59" s="145"/>
      <c r="AFS59" s="145"/>
      <c r="AFT59" s="145"/>
      <c r="AFU59" s="145"/>
      <c r="AFV59" s="145"/>
      <c r="AFW59" s="145"/>
      <c r="AFX59" s="145"/>
      <c r="AFY59" s="145"/>
      <c r="AFZ59" s="145"/>
      <c r="AGA59" s="145"/>
      <c r="AGB59" s="145"/>
      <c r="AGC59" s="145"/>
      <c r="AGD59" s="145"/>
      <c r="AGE59" s="145"/>
      <c r="AGF59" s="145"/>
      <c r="AGG59" s="145"/>
      <c r="AGH59" s="145"/>
      <c r="AGI59" s="145"/>
      <c r="AGJ59" s="145"/>
      <c r="AGK59" s="145"/>
      <c r="AGL59" s="145"/>
      <c r="AGM59" s="145"/>
      <c r="AGN59" s="145"/>
      <c r="AGO59" s="145"/>
      <c r="AGP59" s="145"/>
      <c r="AGQ59" s="145"/>
      <c r="AGR59" s="145"/>
      <c r="AGS59" s="145"/>
      <c r="AGT59" s="145"/>
      <c r="AGU59" s="145"/>
      <c r="AGV59" s="145"/>
      <c r="AGW59" s="145"/>
      <c r="AGX59" s="145"/>
      <c r="AGY59" s="145"/>
      <c r="AGZ59" s="145"/>
      <c r="AHA59" s="145"/>
      <c r="AHB59" s="145"/>
      <c r="AHC59" s="145"/>
      <c r="AHD59" s="145"/>
      <c r="AHE59" s="145"/>
      <c r="AHF59" s="145"/>
      <c r="AHG59" s="145"/>
      <c r="AHH59" s="145"/>
      <c r="AHI59" s="145"/>
      <c r="AHJ59" s="145"/>
      <c r="AHK59" s="145"/>
      <c r="AHL59" s="145"/>
      <c r="AHM59" s="145"/>
      <c r="AHN59" s="145"/>
      <c r="AHO59" s="145"/>
      <c r="AHP59" s="145"/>
      <c r="AHQ59" s="145"/>
      <c r="AHR59" s="145"/>
      <c r="AHS59" s="145"/>
      <c r="AHT59" s="145"/>
      <c r="AHU59" s="145"/>
      <c r="AHV59" s="145"/>
      <c r="AHW59" s="145"/>
      <c r="AHX59" s="145"/>
      <c r="AHY59" s="145"/>
      <c r="AHZ59" s="145"/>
      <c r="AIA59" s="145"/>
      <c r="AIB59" s="145"/>
      <c r="AIC59" s="145"/>
      <c r="AID59" s="145"/>
      <c r="AIE59" s="145"/>
      <c r="AIF59" s="145"/>
      <c r="AIG59" s="145"/>
      <c r="AIH59" s="145"/>
      <c r="AII59" s="145"/>
      <c r="AIJ59" s="145"/>
      <c r="AIK59" s="145"/>
      <c r="AIL59" s="145"/>
      <c r="AIM59" s="145"/>
      <c r="AIN59" s="145"/>
      <c r="AIO59" s="145"/>
      <c r="AIP59" s="145"/>
      <c r="AIQ59" s="145"/>
      <c r="AIR59" s="145"/>
      <c r="AIS59" s="145"/>
      <c r="AIT59" s="145"/>
      <c r="AIU59" s="145"/>
      <c r="AIV59" s="145"/>
      <c r="AIW59" s="145"/>
      <c r="AIX59" s="145"/>
      <c r="AIY59" s="145"/>
      <c r="AIZ59" s="145"/>
      <c r="AJA59" s="145"/>
      <c r="AJB59" s="145"/>
      <c r="AJC59" s="145"/>
      <c r="AJD59" s="145"/>
      <c r="AJE59" s="145"/>
      <c r="AJF59" s="145"/>
      <c r="AJG59" s="145"/>
      <c r="AJH59" s="145"/>
      <c r="AJI59" s="145"/>
      <c r="AJJ59" s="145"/>
      <c r="AJK59" s="145"/>
      <c r="AJL59" s="145"/>
      <c r="AJM59" s="145"/>
      <c r="AJN59" s="145"/>
      <c r="AJO59" s="145"/>
      <c r="AJP59" s="145"/>
      <c r="AJQ59" s="145"/>
      <c r="AJR59" s="145"/>
      <c r="AJS59" s="145"/>
      <c r="AJT59" s="145"/>
      <c r="AJU59" s="145"/>
      <c r="AJV59" s="145"/>
      <c r="AJW59" s="145"/>
      <c r="AJX59" s="145"/>
      <c r="AJY59" s="145"/>
      <c r="AJZ59" s="145"/>
      <c r="AKA59" s="145"/>
      <c r="AKB59" s="145"/>
      <c r="AKC59" s="145"/>
      <c r="AKD59" s="145"/>
      <c r="AKE59" s="145"/>
      <c r="AKF59" s="145"/>
      <c r="AKG59" s="145"/>
      <c r="AKH59" s="145"/>
      <c r="AKI59" s="145"/>
      <c r="AKJ59" s="145"/>
      <c r="AKK59" s="145"/>
      <c r="AKL59" s="145"/>
      <c r="AKM59" s="145"/>
      <c r="AKN59" s="145"/>
      <c r="AKO59" s="145"/>
      <c r="AKP59" s="145"/>
      <c r="AKQ59" s="145"/>
      <c r="AKR59" s="145"/>
      <c r="AKS59" s="145"/>
      <c r="AKT59" s="145"/>
      <c r="AKU59" s="145"/>
      <c r="AKV59" s="145"/>
      <c r="AKW59" s="145"/>
      <c r="AKX59" s="145"/>
      <c r="AKY59" s="145"/>
      <c r="AKZ59" s="145"/>
      <c r="ALA59" s="145"/>
      <c r="ALB59" s="145"/>
      <c r="ALC59" s="145"/>
      <c r="ALD59" s="145"/>
      <c r="ALE59" s="145"/>
      <c r="ALF59" s="145"/>
      <c r="ALG59" s="145"/>
      <c r="ALH59" s="145"/>
      <c r="ALI59" s="145"/>
      <c r="ALJ59" s="145"/>
      <c r="ALK59" s="145"/>
      <c r="ALL59" s="145"/>
      <c r="ALM59" s="145"/>
      <c r="ALN59" s="145"/>
      <c r="ALO59" s="145"/>
      <c r="ALP59" s="145"/>
      <c r="ALQ59" s="145"/>
      <c r="ALR59" s="145"/>
      <c r="ALS59" s="145"/>
      <c r="ALT59" s="145"/>
      <c r="ALU59" s="145"/>
      <c r="ALV59" s="145"/>
      <c r="ALW59" s="145"/>
      <c r="ALX59" s="145"/>
      <c r="ALY59" s="145"/>
      <c r="ALZ59" s="145"/>
      <c r="AMA59" s="145"/>
      <c r="AMB59" s="145"/>
      <c r="AMC59" s="145"/>
      <c r="AMD59" s="145"/>
      <c r="AME59" s="145"/>
      <c r="AMF59" s="145"/>
      <c r="AMG59" s="145"/>
      <c r="AMH59" s="145"/>
      <c r="AMI59" s="145"/>
      <c r="AMJ59" s="145"/>
      <c r="AMK59" s="145"/>
      <c r="AML59" s="145"/>
      <c r="AMM59" s="145"/>
      <c r="AMN59" s="145"/>
      <c r="AMO59" s="145"/>
      <c r="AMP59" s="145"/>
      <c r="AMQ59" s="145"/>
      <c r="AMR59" s="145"/>
      <c r="AMS59" s="145"/>
      <c r="AMT59" s="145"/>
      <c r="AMU59" s="145"/>
      <c r="AMV59" s="145"/>
      <c r="AMW59" s="145"/>
      <c r="AMX59" s="145"/>
      <c r="AMY59" s="145"/>
      <c r="AMZ59" s="145"/>
      <c r="ANA59" s="145"/>
      <c r="ANB59" s="145"/>
      <c r="ANC59" s="145"/>
      <c r="AND59" s="145"/>
      <c r="ANE59" s="145"/>
      <c r="ANF59" s="145"/>
      <c r="ANG59" s="145"/>
      <c r="ANH59" s="145"/>
      <c r="ANI59" s="145"/>
      <c r="ANJ59" s="145"/>
      <c r="ANK59" s="145"/>
      <c r="ANL59" s="145"/>
      <c r="ANM59" s="145"/>
      <c r="ANN59" s="145"/>
      <c r="ANO59" s="145"/>
      <c r="ANP59" s="145"/>
      <c r="ANQ59" s="145"/>
      <c r="ANR59" s="145"/>
      <c r="ANS59" s="145"/>
      <c r="ANT59" s="145"/>
      <c r="ANU59" s="145"/>
      <c r="ANV59" s="145"/>
      <c r="ANW59" s="145"/>
      <c r="ANX59" s="145"/>
      <c r="ANY59" s="145"/>
      <c r="ANZ59" s="145"/>
      <c r="AOA59" s="145"/>
      <c r="AOB59" s="145"/>
      <c r="AOC59" s="145"/>
      <c r="AOD59" s="145"/>
      <c r="AOE59" s="145"/>
      <c r="AOF59" s="145"/>
      <c r="AOG59" s="145"/>
      <c r="AOH59" s="145"/>
      <c r="AOI59" s="145"/>
      <c r="AOJ59" s="145"/>
      <c r="AOK59" s="145"/>
      <c r="AOL59" s="145"/>
      <c r="AOM59" s="145"/>
      <c r="AON59" s="145"/>
      <c r="AOO59" s="145"/>
      <c r="AOP59" s="145"/>
      <c r="AOQ59" s="145"/>
      <c r="AOR59" s="145"/>
      <c r="AOS59" s="145"/>
      <c r="AOT59" s="145"/>
      <c r="AOU59" s="145"/>
      <c r="AOV59" s="145"/>
      <c r="AOW59" s="145"/>
      <c r="AOX59" s="145"/>
      <c r="AOY59" s="145"/>
      <c r="AOZ59" s="145"/>
      <c r="APA59" s="145"/>
      <c r="APB59" s="145"/>
      <c r="APC59" s="145"/>
      <c r="APD59" s="145"/>
      <c r="APE59" s="145"/>
      <c r="APF59" s="145"/>
      <c r="APG59" s="145"/>
      <c r="APH59" s="145"/>
      <c r="API59" s="145"/>
      <c r="APJ59" s="145"/>
      <c r="APK59" s="145"/>
      <c r="APL59" s="145"/>
      <c r="APM59" s="145"/>
      <c r="APN59" s="145"/>
      <c r="APO59" s="145"/>
      <c r="APP59" s="145"/>
      <c r="APQ59" s="145"/>
      <c r="APR59" s="145"/>
      <c r="APS59" s="145"/>
      <c r="APT59" s="145"/>
      <c r="APU59" s="145"/>
      <c r="APV59" s="145"/>
      <c r="APW59" s="145"/>
      <c r="APX59" s="145"/>
      <c r="APY59" s="145"/>
      <c r="APZ59" s="145"/>
      <c r="AQA59" s="145"/>
      <c r="AQB59" s="145"/>
      <c r="AQC59" s="145"/>
      <c r="AQD59" s="145"/>
      <c r="AQE59" s="145"/>
      <c r="AQF59" s="145"/>
      <c r="AQG59" s="145"/>
      <c r="AQH59" s="145"/>
      <c r="AQI59" s="145"/>
      <c r="AQJ59" s="145"/>
      <c r="AQK59" s="145"/>
      <c r="AQL59" s="145"/>
      <c r="AQM59" s="145"/>
      <c r="AQN59" s="145"/>
      <c r="AQO59" s="145"/>
      <c r="AQP59" s="145"/>
      <c r="AQQ59" s="145"/>
      <c r="AQR59" s="145"/>
      <c r="AQS59" s="145"/>
      <c r="AQT59" s="145"/>
      <c r="AQU59" s="145"/>
      <c r="AQV59" s="145"/>
      <c r="AQW59" s="145"/>
      <c r="AQX59" s="145"/>
      <c r="AQY59" s="145"/>
      <c r="AQZ59" s="145"/>
      <c r="ARA59" s="145"/>
      <c r="ARB59" s="145"/>
      <c r="ARC59" s="145"/>
      <c r="ARD59" s="145"/>
      <c r="ARE59" s="145"/>
      <c r="ARF59" s="145"/>
      <c r="ARG59" s="145"/>
      <c r="ARH59" s="145"/>
      <c r="ARI59" s="145"/>
      <c r="ARJ59" s="145"/>
      <c r="ARK59" s="145"/>
      <c r="ARL59" s="145"/>
      <c r="ARM59" s="145"/>
      <c r="ARN59" s="145"/>
      <c r="ARO59" s="145"/>
      <c r="ARP59" s="145"/>
      <c r="ARQ59" s="145"/>
      <c r="ARR59" s="145"/>
      <c r="ARS59" s="145"/>
      <c r="ART59" s="145"/>
      <c r="ARU59" s="145"/>
      <c r="ARV59" s="145"/>
      <c r="ARW59" s="145"/>
      <c r="ARX59" s="145"/>
      <c r="ARY59" s="145"/>
      <c r="ARZ59" s="145"/>
      <c r="ASA59" s="145"/>
      <c r="ASB59" s="145"/>
      <c r="ASC59" s="145"/>
      <c r="ASD59" s="145"/>
      <c r="ASE59" s="145"/>
      <c r="ASF59" s="145"/>
      <c r="ASG59" s="145"/>
      <c r="ASH59" s="145"/>
      <c r="ASI59" s="145"/>
      <c r="ASJ59" s="145"/>
      <c r="ASK59" s="145"/>
      <c r="ASL59" s="145"/>
      <c r="ASM59" s="145"/>
      <c r="ASN59" s="145"/>
      <c r="ASO59" s="145"/>
      <c r="ASP59" s="145"/>
      <c r="ASQ59" s="145"/>
      <c r="ASR59" s="145"/>
      <c r="ASS59" s="145"/>
      <c r="AST59" s="145"/>
      <c r="ASU59" s="145"/>
      <c r="ASV59" s="145"/>
      <c r="ASW59" s="145"/>
      <c r="ASX59" s="145"/>
      <c r="ASY59" s="145"/>
      <c r="ASZ59" s="145"/>
      <c r="ATA59" s="145"/>
      <c r="ATB59" s="145"/>
      <c r="ATC59" s="145"/>
      <c r="ATD59" s="145"/>
      <c r="ATE59" s="145"/>
      <c r="ATF59" s="145"/>
      <c r="ATG59" s="145"/>
      <c r="ATH59" s="145"/>
      <c r="ATI59" s="145"/>
      <c r="ATJ59" s="145"/>
      <c r="ATK59" s="145"/>
      <c r="ATL59" s="145"/>
      <c r="ATM59" s="145"/>
      <c r="ATN59" s="145"/>
      <c r="ATO59" s="145"/>
      <c r="ATP59" s="145"/>
      <c r="ATQ59" s="145"/>
      <c r="ATR59" s="145"/>
      <c r="ATS59" s="145"/>
      <c r="ATT59" s="145"/>
      <c r="ATU59" s="145"/>
      <c r="ATV59" s="145"/>
      <c r="ATW59" s="145"/>
      <c r="ATX59" s="145"/>
      <c r="ATY59" s="145"/>
      <c r="ATZ59" s="145"/>
      <c r="AUA59" s="145"/>
      <c r="AUB59" s="145"/>
      <c r="AUC59" s="145"/>
      <c r="AUD59" s="145"/>
      <c r="AUE59" s="145"/>
      <c r="AUF59" s="145"/>
      <c r="AUG59" s="145"/>
      <c r="AUH59" s="145"/>
      <c r="AUI59" s="145"/>
      <c r="AUJ59" s="145"/>
      <c r="AUK59" s="145"/>
      <c r="AUL59" s="145"/>
      <c r="AUM59" s="145"/>
      <c r="AUN59" s="145"/>
      <c r="AUO59" s="145"/>
      <c r="AUP59" s="145"/>
      <c r="AUQ59" s="145"/>
      <c r="AUR59" s="145"/>
      <c r="AUS59" s="145"/>
      <c r="AUT59" s="145"/>
      <c r="AUU59" s="145"/>
      <c r="AUV59" s="145"/>
      <c r="AUW59" s="145"/>
      <c r="AUX59" s="145"/>
      <c r="AUY59" s="145"/>
      <c r="AUZ59" s="145"/>
      <c r="AVA59" s="145"/>
      <c r="AVB59" s="145"/>
      <c r="AVC59" s="145"/>
      <c r="AVD59" s="145"/>
      <c r="AVE59" s="145"/>
      <c r="AVF59" s="145"/>
      <c r="AVG59" s="145"/>
      <c r="AVH59" s="145"/>
      <c r="AVI59" s="145"/>
      <c r="AVJ59" s="145"/>
      <c r="AVK59" s="145"/>
      <c r="AVL59" s="145"/>
      <c r="AVM59" s="145"/>
      <c r="AVN59" s="145"/>
      <c r="AVO59" s="145"/>
      <c r="AVP59" s="145"/>
      <c r="AVQ59" s="145"/>
      <c r="AVR59" s="145"/>
      <c r="AVS59" s="145"/>
      <c r="AVT59" s="145"/>
      <c r="AVU59" s="145"/>
      <c r="AVV59" s="145"/>
      <c r="AVW59" s="145"/>
      <c r="AVX59" s="145"/>
      <c r="AVY59" s="145"/>
      <c r="AVZ59" s="145"/>
      <c r="AWA59" s="145"/>
      <c r="AWB59" s="145"/>
      <c r="AWC59" s="145"/>
      <c r="AWD59" s="145"/>
      <c r="AWE59" s="145"/>
      <c r="AWF59" s="145"/>
      <c r="AWG59" s="145"/>
      <c r="AWH59" s="145"/>
      <c r="AWI59" s="145"/>
      <c r="AWJ59" s="145"/>
      <c r="AWK59" s="145"/>
      <c r="AWL59" s="145"/>
      <c r="AWM59" s="145"/>
      <c r="AWN59" s="145"/>
      <c r="AWO59" s="145"/>
      <c r="AWP59" s="145"/>
      <c r="AWQ59" s="145"/>
      <c r="AWR59" s="145"/>
      <c r="AWS59" s="145"/>
      <c r="AWT59" s="145"/>
      <c r="AWU59" s="145"/>
      <c r="AWV59" s="145"/>
      <c r="AWW59" s="145"/>
      <c r="AWX59" s="145"/>
      <c r="AWY59" s="145"/>
      <c r="AWZ59" s="145"/>
      <c r="AXA59" s="145"/>
      <c r="AXB59" s="145"/>
      <c r="AXC59" s="145"/>
      <c r="AXD59" s="145"/>
      <c r="AXE59" s="145"/>
      <c r="AXF59" s="145"/>
      <c r="AXG59" s="145"/>
      <c r="AXH59" s="145"/>
      <c r="AXI59" s="145"/>
      <c r="AXJ59" s="145"/>
      <c r="AXK59" s="145"/>
      <c r="AXL59" s="145"/>
      <c r="AXM59" s="145"/>
      <c r="AXN59" s="145"/>
      <c r="AXO59" s="145"/>
      <c r="AXP59" s="145"/>
      <c r="AXQ59" s="145"/>
      <c r="AXR59" s="145"/>
      <c r="AXS59" s="145"/>
      <c r="AXT59" s="145"/>
      <c r="AXU59" s="145"/>
      <c r="AXV59" s="145"/>
      <c r="AXW59" s="145"/>
      <c r="AXX59" s="145"/>
      <c r="AXY59" s="145"/>
      <c r="AXZ59" s="145"/>
      <c r="AYA59" s="145"/>
      <c r="AYB59" s="145"/>
      <c r="AYC59" s="145"/>
      <c r="AYD59" s="145"/>
      <c r="AYE59" s="145"/>
      <c r="AYF59" s="145"/>
      <c r="AYG59" s="145"/>
      <c r="AYH59" s="145"/>
      <c r="AYI59" s="145"/>
      <c r="AYJ59" s="145"/>
      <c r="AYK59" s="145"/>
      <c r="AYL59" s="145"/>
      <c r="AYM59" s="145"/>
      <c r="AYN59" s="145"/>
      <c r="AYO59" s="145"/>
      <c r="AYP59" s="145"/>
      <c r="AYQ59" s="145"/>
      <c r="AYR59" s="145"/>
      <c r="AYS59" s="145"/>
      <c r="AYT59" s="145"/>
      <c r="AYU59" s="145"/>
      <c r="AYV59" s="145"/>
      <c r="AYW59" s="145"/>
      <c r="AYX59" s="145"/>
      <c r="AYY59" s="145"/>
      <c r="AYZ59" s="145"/>
      <c r="AZA59" s="145"/>
      <c r="AZB59" s="145"/>
      <c r="AZC59" s="145"/>
      <c r="AZD59" s="145"/>
      <c r="AZE59" s="145"/>
      <c r="AZF59" s="145"/>
      <c r="AZG59" s="145"/>
      <c r="AZH59" s="145"/>
      <c r="AZI59" s="145"/>
      <c r="AZJ59" s="145"/>
      <c r="AZK59" s="145"/>
      <c r="AZL59" s="145"/>
      <c r="AZM59" s="145"/>
      <c r="AZN59" s="145"/>
      <c r="AZO59" s="145"/>
      <c r="AZP59" s="145"/>
      <c r="AZQ59" s="145"/>
      <c r="AZR59" s="145"/>
      <c r="AZS59" s="145"/>
      <c r="AZT59" s="145"/>
      <c r="AZU59" s="145"/>
      <c r="AZV59" s="145"/>
      <c r="AZW59" s="145"/>
      <c r="AZX59" s="145"/>
      <c r="AZY59" s="145"/>
      <c r="AZZ59" s="145"/>
      <c r="BAA59" s="145"/>
      <c r="BAB59" s="145"/>
      <c r="BAC59" s="145"/>
      <c r="BAD59" s="145"/>
      <c r="BAE59" s="145"/>
      <c r="BAF59" s="145"/>
      <c r="BAG59" s="145"/>
      <c r="BAH59" s="145"/>
      <c r="BAI59" s="145"/>
      <c r="BAJ59" s="145"/>
      <c r="BAK59" s="145"/>
      <c r="BAL59" s="145"/>
      <c r="BAM59" s="145"/>
      <c r="BAN59" s="145"/>
      <c r="BAO59" s="145"/>
      <c r="BAP59" s="145"/>
      <c r="BAQ59" s="145"/>
      <c r="BAR59" s="145"/>
      <c r="BAS59" s="145"/>
      <c r="BAT59" s="145"/>
      <c r="BAU59" s="145"/>
      <c r="BAV59" s="145"/>
      <c r="BAW59" s="145"/>
      <c r="BAX59" s="145"/>
      <c r="BAY59" s="145"/>
      <c r="BAZ59" s="145"/>
      <c r="BBA59" s="145"/>
      <c r="BBB59" s="145"/>
      <c r="BBC59" s="145"/>
      <c r="BBD59" s="145"/>
      <c r="BBE59" s="145"/>
      <c r="BBF59" s="145"/>
      <c r="BBG59" s="145"/>
      <c r="BBH59" s="145"/>
      <c r="BBI59" s="145"/>
      <c r="BBJ59" s="145"/>
      <c r="BBK59" s="145"/>
      <c r="BBL59" s="145"/>
      <c r="BBM59" s="145"/>
      <c r="BBN59" s="145"/>
      <c r="BBO59" s="145"/>
      <c r="BBP59" s="145"/>
      <c r="BBQ59" s="145"/>
      <c r="BBR59" s="145"/>
      <c r="BBS59" s="145"/>
      <c r="BBT59" s="145"/>
      <c r="BBU59" s="145"/>
      <c r="BBV59" s="145"/>
      <c r="BBW59" s="145"/>
      <c r="BBX59" s="145"/>
      <c r="BBY59" s="145"/>
      <c r="BBZ59" s="145"/>
      <c r="BCA59" s="145"/>
      <c r="BCB59" s="145"/>
      <c r="BCC59" s="145"/>
      <c r="BCD59" s="145"/>
      <c r="BCE59" s="145"/>
      <c r="BCF59" s="145"/>
      <c r="BCG59" s="145"/>
      <c r="BCH59" s="145"/>
      <c r="BCI59" s="145"/>
      <c r="BCJ59" s="145"/>
      <c r="BCK59" s="145"/>
      <c r="BCL59" s="145"/>
      <c r="BCM59" s="145"/>
      <c r="BCN59" s="145"/>
      <c r="BCO59" s="145"/>
      <c r="BCP59" s="145"/>
      <c r="BCQ59" s="145"/>
      <c r="BCR59" s="145"/>
      <c r="BCS59" s="145"/>
      <c r="BCT59" s="145"/>
      <c r="BCU59" s="145"/>
      <c r="BCV59" s="145"/>
      <c r="BCW59" s="145"/>
      <c r="BCX59" s="145"/>
      <c r="BCY59" s="145"/>
      <c r="BCZ59" s="145"/>
      <c r="BDA59" s="145"/>
      <c r="BDB59" s="145"/>
      <c r="BDC59" s="145"/>
      <c r="BDD59" s="145"/>
      <c r="BDE59" s="145"/>
      <c r="BDF59" s="145"/>
      <c r="BDG59" s="145"/>
      <c r="BDH59" s="145"/>
      <c r="BDI59" s="145"/>
      <c r="BDJ59" s="145"/>
      <c r="BDK59" s="145"/>
      <c r="BDL59" s="145"/>
      <c r="BDM59" s="145"/>
      <c r="BDN59" s="145"/>
      <c r="BDO59" s="145"/>
      <c r="BDP59" s="145"/>
      <c r="BDQ59" s="145"/>
      <c r="BDR59" s="145"/>
      <c r="BDS59" s="145"/>
      <c r="BDT59" s="145"/>
      <c r="BDU59" s="145"/>
      <c r="BDV59" s="145"/>
      <c r="BDW59" s="145"/>
      <c r="BDX59" s="145"/>
      <c r="BDY59" s="145"/>
      <c r="BDZ59" s="145"/>
      <c r="BEA59" s="145"/>
      <c r="BEB59" s="145"/>
      <c r="BEC59" s="145"/>
      <c r="BED59" s="145"/>
      <c r="BEE59" s="145"/>
      <c r="BEF59" s="145"/>
      <c r="BEG59" s="145"/>
      <c r="BEH59" s="145"/>
      <c r="BEI59" s="145"/>
      <c r="BEJ59" s="145"/>
      <c r="BEK59" s="145"/>
      <c r="BEL59" s="145"/>
      <c r="BEM59" s="145"/>
      <c r="BEN59" s="145"/>
      <c r="BEO59" s="145"/>
      <c r="BEP59" s="145"/>
      <c r="BEQ59" s="145"/>
      <c r="BER59" s="145"/>
      <c r="BES59" s="145"/>
      <c r="BET59" s="145"/>
      <c r="BEU59" s="145"/>
      <c r="BEV59" s="145"/>
      <c r="BEW59" s="145"/>
      <c r="BEX59" s="145"/>
      <c r="BEY59" s="145"/>
      <c r="BEZ59" s="145"/>
      <c r="BFA59" s="145"/>
      <c r="BFB59" s="145"/>
      <c r="BFC59" s="145"/>
      <c r="BFD59" s="145"/>
      <c r="BFE59" s="145"/>
      <c r="BFF59" s="145"/>
      <c r="BFG59" s="145"/>
      <c r="BFH59" s="145"/>
      <c r="BFI59" s="145"/>
      <c r="BFJ59" s="145"/>
      <c r="BFK59" s="145"/>
      <c r="BFL59" s="145"/>
      <c r="BFM59" s="145"/>
      <c r="BFN59" s="145"/>
      <c r="BFO59" s="145"/>
      <c r="BFP59" s="145"/>
      <c r="BFQ59" s="145"/>
      <c r="BFR59" s="145"/>
      <c r="BFS59" s="145"/>
      <c r="BFT59" s="145"/>
      <c r="BFU59" s="145"/>
      <c r="BFV59" s="145"/>
      <c r="BFW59" s="145"/>
      <c r="BFX59" s="145"/>
      <c r="BFY59" s="145"/>
      <c r="BFZ59" s="145"/>
      <c r="BGA59" s="145"/>
      <c r="BGB59" s="145"/>
      <c r="BGC59" s="145"/>
      <c r="BGD59" s="145"/>
      <c r="BGE59" s="145"/>
      <c r="BGF59" s="145"/>
      <c r="BGG59" s="145"/>
      <c r="BGH59" s="145"/>
      <c r="BGI59" s="145"/>
      <c r="BGJ59" s="145"/>
      <c r="BGK59" s="145"/>
      <c r="BGL59" s="145"/>
      <c r="BGM59" s="145"/>
      <c r="BGN59" s="145"/>
      <c r="BGO59" s="145"/>
      <c r="BGP59" s="145"/>
      <c r="BGQ59" s="145"/>
      <c r="BGR59" s="145"/>
      <c r="BGS59" s="145"/>
      <c r="BGT59" s="145"/>
      <c r="BGU59" s="145"/>
      <c r="BGV59" s="145"/>
      <c r="BGW59" s="145"/>
      <c r="BGX59" s="145"/>
      <c r="BGY59" s="145"/>
      <c r="BGZ59" s="145"/>
      <c r="BHA59" s="145"/>
      <c r="BHB59" s="145"/>
      <c r="BHC59" s="145"/>
      <c r="BHD59" s="145"/>
      <c r="BHE59" s="145"/>
      <c r="BHF59" s="145"/>
      <c r="BHG59" s="145"/>
      <c r="BHH59" s="145"/>
      <c r="BHI59" s="145"/>
      <c r="BHJ59" s="145"/>
      <c r="BHK59" s="145"/>
      <c r="BHL59" s="145"/>
      <c r="BHM59" s="145"/>
      <c r="BHN59" s="145"/>
      <c r="BHO59" s="145"/>
      <c r="BHP59" s="145"/>
      <c r="BHQ59" s="145"/>
      <c r="BHR59" s="145"/>
      <c r="BHS59" s="145"/>
      <c r="BHT59" s="145"/>
      <c r="BHU59" s="145"/>
      <c r="BHV59" s="145"/>
      <c r="BHW59" s="145"/>
      <c r="BHX59" s="145"/>
      <c r="BHY59" s="145"/>
      <c r="BHZ59" s="145"/>
      <c r="BIA59" s="145"/>
      <c r="BIB59" s="145"/>
      <c r="BIC59" s="145"/>
      <c r="BID59" s="145"/>
      <c r="BIE59" s="145"/>
      <c r="BIF59" s="145"/>
      <c r="BIG59" s="145"/>
      <c r="BIH59" s="145"/>
      <c r="BII59" s="145"/>
      <c r="BIJ59" s="145"/>
      <c r="BIK59" s="145"/>
      <c r="BIL59" s="145"/>
      <c r="BIM59" s="145"/>
      <c r="BIN59" s="145"/>
      <c r="BIO59" s="145"/>
      <c r="BIP59" s="145"/>
      <c r="BIQ59" s="145"/>
      <c r="BIR59" s="145"/>
      <c r="BIS59" s="145"/>
      <c r="BIT59" s="145"/>
      <c r="BIU59" s="145"/>
      <c r="BIV59" s="145"/>
      <c r="BIW59" s="145"/>
      <c r="BIX59" s="145"/>
      <c r="BIY59" s="145"/>
      <c r="BIZ59" s="145"/>
      <c r="BJA59" s="145"/>
      <c r="BJB59" s="145"/>
      <c r="BJC59" s="145"/>
      <c r="BJD59" s="145"/>
      <c r="BJE59" s="145"/>
      <c r="BJF59" s="145"/>
      <c r="BJG59" s="145"/>
      <c r="BJH59" s="145"/>
      <c r="BJI59" s="145"/>
      <c r="BJJ59" s="145"/>
      <c r="BJK59" s="145"/>
      <c r="BJL59" s="145"/>
      <c r="BJM59" s="145"/>
      <c r="BJN59" s="145"/>
      <c r="BJO59" s="145"/>
      <c r="BJP59" s="145"/>
      <c r="BJQ59" s="145"/>
      <c r="BJR59" s="145"/>
      <c r="BJS59" s="145"/>
      <c r="BJT59" s="145"/>
      <c r="BJU59" s="145"/>
      <c r="BJV59" s="145"/>
      <c r="BJW59" s="145"/>
      <c r="BJX59" s="145"/>
      <c r="BJY59" s="145"/>
      <c r="BJZ59" s="145"/>
      <c r="BKA59" s="145"/>
      <c r="BKB59" s="145"/>
      <c r="BKC59" s="145"/>
      <c r="BKD59" s="145"/>
      <c r="BKE59" s="145"/>
      <c r="BKF59" s="145"/>
      <c r="BKG59" s="145"/>
      <c r="BKH59" s="145"/>
      <c r="BKI59" s="145"/>
      <c r="BKJ59" s="145"/>
      <c r="BKK59" s="145"/>
      <c r="BKL59" s="145"/>
      <c r="BKM59" s="145"/>
      <c r="BKN59" s="145"/>
      <c r="BKO59" s="145"/>
      <c r="BKP59" s="145"/>
      <c r="BKQ59" s="145"/>
      <c r="BKR59" s="145"/>
      <c r="BKS59" s="145"/>
      <c r="BKT59" s="145"/>
      <c r="BKU59" s="145"/>
      <c r="BKV59" s="145"/>
      <c r="BKW59" s="145"/>
      <c r="BKX59" s="145"/>
      <c r="BKY59" s="145"/>
      <c r="BKZ59" s="145"/>
      <c r="BLA59" s="145"/>
      <c r="BLB59" s="145"/>
      <c r="BLC59" s="145"/>
      <c r="BLD59" s="145"/>
      <c r="BLE59" s="145"/>
      <c r="BLF59" s="145"/>
      <c r="BLG59" s="145"/>
      <c r="BLH59" s="145"/>
      <c r="BLI59" s="145"/>
      <c r="BLJ59" s="145"/>
      <c r="BLK59" s="145"/>
      <c r="BLL59" s="145"/>
      <c r="BLM59" s="145"/>
      <c r="BLN59" s="145"/>
      <c r="BLO59" s="145"/>
      <c r="BLP59" s="145"/>
      <c r="BLQ59" s="145"/>
      <c r="BLR59" s="145"/>
      <c r="BLS59" s="145"/>
      <c r="BLT59" s="145"/>
      <c r="BLU59" s="145"/>
      <c r="BLV59" s="145"/>
      <c r="BLW59" s="145"/>
      <c r="BLX59" s="145"/>
      <c r="BLY59" s="145"/>
      <c r="BLZ59" s="145"/>
      <c r="BMA59" s="145"/>
      <c r="BMB59" s="145"/>
      <c r="BMC59" s="145"/>
      <c r="BMD59" s="145"/>
      <c r="BME59" s="145"/>
      <c r="BMF59" s="145"/>
      <c r="BMG59" s="145"/>
      <c r="BMH59" s="145"/>
      <c r="BMI59" s="145"/>
      <c r="BMJ59" s="145"/>
      <c r="BMK59" s="145"/>
      <c r="BML59" s="145"/>
      <c r="BMM59" s="145"/>
      <c r="BMN59" s="145"/>
      <c r="BMO59" s="145"/>
      <c r="BMP59" s="145"/>
      <c r="BMQ59" s="145"/>
      <c r="BMR59" s="145"/>
      <c r="BMS59" s="145"/>
      <c r="BMT59" s="145"/>
      <c r="BMU59" s="145"/>
      <c r="BMV59" s="145"/>
      <c r="BMW59" s="145"/>
      <c r="BMX59" s="145"/>
      <c r="BMY59" s="145"/>
      <c r="BMZ59" s="145"/>
      <c r="BNA59" s="145"/>
      <c r="BNB59" s="145"/>
      <c r="BNC59" s="145"/>
      <c r="BND59" s="145"/>
      <c r="BNE59" s="145"/>
      <c r="BNF59" s="145"/>
      <c r="BNG59" s="145"/>
      <c r="BNH59" s="145"/>
      <c r="BNI59" s="145"/>
      <c r="BNJ59" s="145"/>
      <c r="BNK59" s="145"/>
      <c r="BNL59" s="145"/>
      <c r="BNM59" s="145"/>
      <c r="BNN59" s="145"/>
      <c r="BNO59" s="145"/>
      <c r="BNP59" s="145"/>
      <c r="BNQ59" s="145"/>
      <c r="BNR59" s="145"/>
      <c r="BNS59" s="145"/>
      <c r="BNT59" s="145"/>
      <c r="BNU59" s="145"/>
      <c r="BNV59" s="145"/>
      <c r="BNW59" s="145"/>
      <c r="BNX59" s="145"/>
      <c r="BNY59" s="145"/>
      <c r="BNZ59" s="145"/>
      <c r="BOA59" s="145"/>
      <c r="BOB59" s="145"/>
      <c r="BOC59" s="145"/>
      <c r="BOD59" s="145"/>
      <c r="BOE59" s="145"/>
      <c r="BOF59" s="145"/>
      <c r="BOG59" s="145"/>
      <c r="BOH59" s="145"/>
      <c r="BOI59" s="145"/>
      <c r="BOJ59" s="145"/>
      <c r="BOK59" s="145"/>
      <c r="BOL59" s="145"/>
      <c r="BOM59" s="145"/>
      <c r="BON59" s="145"/>
      <c r="BOO59" s="145"/>
      <c r="BOP59" s="145"/>
      <c r="BOQ59" s="145"/>
      <c r="BOR59" s="145"/>
      <c r="BOS59" s="145"/>
      <c r="BOT59" s="145"/>
      <c r="BOU59" s="145"/>
      <c r="BOV59" s="145"/>
      <c r="BOW59" s="145"/>
      <c r="BOX59" s="145"/>
      <c r="BOY59" s="145"/>
      <c r="BOZ59" s="145"/>
      <c r="BPA59" s="145"/>
      <c r="BPB59" s="145"/>
      <c r="BPC59" s="145"/>
      <c r="BPD59" s="145"/>
      <c r="BPE59" s="145"/>
      <c r="BPF59" s="145"/>
      <c r="BPG59" s="145"/>
      <c r="BPH59" s="145"/>
      <c r="BPI59" s="145"/>
      <c r="BPJ59" s="145"/>
      <c r="BPK59" s="145"/>
      <c r="BPL59" s="145"/>
      <c r="BPM59" s="145"/>
      <c r="BPN59" s="145"/>
      <c r="BPO59" s="145"/>
      <c r="BPP59" s="145"/>
      <c r="BPQ59" s="145"/>
      <c r="BPR59" s="145"/>
      <c r="BPS59" s="145"/>
      <c r="BPT59" s="145"/>
      <c r="BPU59" s="145"/>
      <c r="BPV59" s="145"/>
      <c r="BPW59" s="145"/>
      <c r="BPX59" s="145"/>
      <c r="BPY59" s="145"/>
      <c r="BPZ59" s="145"/>
      <c r="BQA59" s="145"/>
      <c r="BQB59" s="145"/>
      <c r="BQC59" s="145"/>
      <c r="BQD59" s="145"/>
      <c r="BQE59" s="145"/>
      <c r="BQF59" s="145"/>
      <c r="BQG59" s="145"/>
      <c r="BQH59" s="145"/>
      <c r="BQI59" s="145"/>
      <c r="BQJ59" s="145"/>
      <c r="BQK59" s="145"/>
      <c r="BQL59" s="145"/>
      <c r="BQM59" s="145"/>
      <c r="BQN59" s="145"/>
      <c r="BQO59" s="145"/>
      <c r="BQP59" s="145"/>
      <c r="BQQ59" s="145"/>
      <c r="BQR59" s="145"/>
      <c r="BQS59" s="145"/>
      <c r="BQT59" s="145"/>
      <c r="BQU59" s="145"/>
      <c r="BQV59" s="145"/>
      <c r="BQW59" s="145"/>
      <c r="BQX59" s="145"/>
      <c r="BQY59" s="145"/>
      <c r="BQZ59" s="145"/>
      <c r="BRA59" s="145"/>
      <c r="BRB59" s="145"/>
      <c r="BRC59" s="145"/>
      <c r="BRD59" s="145"/>
      <c r="BRE59" s="145"/>
      <c r="BRF59" s="145"/>
      <c r="BRG59" s="145"/>
      <c r="BRH59" s="145"/>
      <c r="BRI59" s="145"/>
      <c r="BRJ59" s="145"/>
      <c r="BRK59" s="145"/>
      <c r="BRL59" s="145"/>
      <c r="BRM59" s="145"/>
      <c r="BRN59" s="145"/>
      <c r="BRO59" s="145"/>
      <c r="BRP59" s="145"/>
      <c r="BRQ59" s="145"/>
      <c r="BRR59" s="145"/>
      <c r="BRS59" s="145"/>
      <c r="BRT59" s="145"/>
      <c r="BRU59" s="145"/>
      <c r="BRV59" s="145"/>
      <c r="BRW59" s="145"/>
      <c r="BRX59" s="145"/>
      <c r="BRY59" s="145"/>
      <c r="BRZ59" s="145"/>
      <c r="BSA59" s="145"/>
      <c r="BSB59" s="145"/>
      <c r="BSC59" s="145"/>
      <c r="BSD59" s="145"/>
      <c r="BSE59" s="145"/>
      <c r="BSF59" s="145"/>
      <c r="BSG59" s="145"/>
      <c r="BSH59" s="145"/>
      <c r="BSI59" s="145"/>
      <c r="BSJ59" s="145"/>
      <c r="BSK59" s="145"/>
      <c r="BSL59" s="145"/>
      <c r="BSM59" s="145"/>
      <c r="BSN59" s="145"/>
      <c r="BSO59" s="145"/>
      <c r="BSP59" s="145"/>
      <c r="BSQ59" s="145"/>
      <c r="BSR59" s="145"/>
      <c r="BSS59" s="145"/>
      <c r="BST59" s="145"/>
      <c r="BSU59" s="145"/>
      <c r="BSV59" s="145"/>
      <c r="BSW59" s="145"/>
      <c r="BSX59" s="145"/>
      <c r="BSY59" s="145"/>
      <c r="BSZ59" s="145"/>
      <c r="BTA59" s="145"/>
      <c r="BTB59" s="145"/>
      <c r="BTC59" s="145"/>
      <c r="BTD59" s="145"/>
      <c r="BTE59" s="145"/>
      <c r="BTF59" s="145"/>
      <c r="BTG59" s="145"/>
      <c r="BTH59" s="145"/>
      <c r="BTI59" s="145"/>
      <c r="BTJ59" s="145"/>
      <c r="BTK59" s="145"/>
      <c r="BTL59" s="145"/>
      <c r="BTM59" s="145"/>
      <c r="BTN59" s="145"/>
      <c r="BTO59" s="145"/>
      <c r="BTP59" s="145"/>
      <c r="BTQ59" s="145"/>
      <c r="BTR59" s="145"/>
      <c r="BTS59" s="145"/>
      <c r="BTT59" s="145"/>
      <c r="BTU59" s="145"/>
      <c r="BTV59" s="145"/>
      <c r="BTW59" s="145"/>
      <c r="BTX59" s="145"/>
      <c r="BTY59" s="145"/>
      <c r="BTZ59" s="145"/>
      <c r="BUA59" s="145"/>
      <c r="BUB59" s="145"/>
      <c r="BUC59" s="145"/>
      <c r="BUD59" s="145"/>
      <c r="BUE59" s="145"/>
      <c r="BUF59" s="145"/>
      <c r="BUG59" s="145"/>
      <c r="BUH59" s="145"/>
      <c r="BUI59" s="145"/>
      <c r="BUJ59" s="145"/>
      <c r="BUK59" s="145"/>
      <c r="BUL59" s="145"/>
      <c r="BUM59" s="145"/>
      <c r="BUN59" s="145"/>
      <c r="BUO59" s="145"/>
      <c r="BUP59" s="145"/>
      <c r="BUQ59" s="145"/>
      <c r="BUR59" s="145"/>
      <c r="BUS59" s="145"/>
      <c r="BUT59" s="145"/>
      <c r="BUU59" s="145"/>
      <c r="BUV59" s="145"/>
      <c r="BUW59" s="145"/>
      <c r="BUX59" s="145"/>
      <c r="BUY59" s="145"/>
      <c r="BUZ59" s="145"/>
      <c r="BVA59" s="145"/>
      <c r="BVB59" s="145"/>
      <c r="BVC59" s="145"/>
      <c r="BVD59" s="145"/>
      <c r="BVE59" s="145"/>
      <c r="BVF59" s="145"/>
      <c r="BVG59" s="145"/>
      <c r="BVH59" s="145"/>
      <c r="BVI59" s="145"/>
      <c r="BVJ59" s="145"/>
      <c r="BVK59" s="145"/>
      <c r="BVL59" s="145"/>
      <c r="BVM59" s="145"/>
      <c r="BVN59" s="145"/>
      <c r="BVO59" s="145"/>
      <c r="BVP59" s="145"/>
      <c r="BVQ59" s="145"/>
      <c r="BVR59" s="145"/>
      <c r="BVS59" s="145"/>
      <c r="BVT59" s="145"/>
      <c r="BVU59" s="145"/>
      <c r="BVV59" s="145"/>
      <c r="BVW59" s="145"/>
      <c r="BVX59" s="145"/>
      <c r="BVY59" s="145"/>
      <c r="BVZ59" s="145"/>
      <c r="BWA59" s="145"/>
      <c r="BWB59" s="145"/>
      <c r="BWC59" s="145"/>
      <c r="BWD59" s="145"/>
      <c r="BWE59" s="145"/>
      <c r="BWF59" s="145"/>
      <c r="BWG59" s="145"/>
      <c r="BWH59" s="145"/>
      <c r="BWI59" s="145"/>
      <c r="BWJ59" s="145"/>
      <c r="BWK59" s="145"/>
      <c r="BWL59" s="145"/>
      <c r="BWM59" s="145"/>
      <c r="BWN59" s="145"/>
      <c r="BWO59" s="145"/>
      <c r="BWP59" s="145"/>
      <c r="BWQ59" s="145"/>
      <c r="BWR59" s="145"/>
      <c r="BWS59" s="145"/>
      <c r="BWT59" s="145"/>
      <c r="BWU59" s="145"/>
      <c r="BWV59" s="145"/>
      <c r="BWW59" s="145"/>
      <c r="BWX59" s="145"/>
      <c r="BWY59" s="145"/>
      <c r="BWZ59" s="145"/>
      <c r="BXA59" s="145"/>
      <c r="BXB59" s="145"/>
      <c r="BXC59" s="145"/>
      <c r="BXD59" s="145"/>
      <c r="BXE59" s="145"/>
      <c r="BXF59" s="145"/>
      <c r="BXG59" s="145"/>
      <c r="BXH59" s="145"/>
      <c r="BXI59" s="145"/>
      <c r="BXJ59" s="145"/>
      <c r="BXK59" s="145"/>
      <c r="BXL59" s="145"/>
      <c r="BXM59" s="145"/>
      <c r="BXN59" s="145"/>
      <c r="BXO59" s="145"/>
      <c r="BXP59" s="145"/>
      <c r="BXQ59" s="145"/>
      <c r="BXR59" s="145"/>
      <c r="BXS59" s="145"/>
      <c r="BXT59" s="145"/>
      <c r="BXU59" s="145"/>
      <c r="BXV59" s="145"/>
      <c r="BXW59" s="145"/>
      <c r="BXX59" s="145"/>
      <c r="BXY59" s="145"/>
      <c r="BXZ59" s="145"/>
      <c r="BYA59" s="145"/>
      <c r="BYB59" s="145"/>
      <c r="BYC59" s="145"/>
      <c r="BYD59" s="145"/>
      <c r="BYE59" s="145"/>
      <c r="BYF59" s="145"/>
      <c r="BYG59" s="145"/>
      <c r="BYH59" s="145"/>
      <c r="BYI59" s="145"/>
      <c r="BYJ59" s="145"/>
      <c r="BYK59" s="145"/>
      <c r="BYL59" s="145"/>
      <c r="BYM59" s="145"/>
      <c r="BYN59" s="145"/>
      <c r="BYO59" s="145"/>
      <c r="BYP59" s="145"/>
      <c r="BYQ59" s="145"/>
      <c r="BYR59" s="145"/>
      <c r="BYS59" s="145"/>
      <c r="BYT59" s="145"/>
      <c r="BYU59" s="145"/>
      <c r="BYV59" s="145"/>
      <c r="BYW59" s="145"/>
      <c r="BYX59" s="145"/>
      <c r="BYY59" s="145"/>
      <c r="BYZ59" s="145"/>
      <c r="BZA59" s="145"/>
      <c r="BZB59" s="145"/>
      <c r="BZC59" s="145"/>
      <c r="BZD59" s="145"/>
      <c r="BZE59" s="145"/>
      <c r="BZF59" s="145"/>
      <c r="BZG59" s="145"/>
      <c r="BZH59" s="145"/>
      <c r="BZI59" s="145"/>
      <c r="BZJ59" s="145"/>
      <c r="BZK59" s="145"/>
      <c r="BZL59" s="145"/>
      <c r="BZM59" s="145"/>
      <c r="BZN59" s="145"/>
      <c r="BZO59" s="145"/>
      <c r="BZP59" s="145"/>
      <c r="BZQ59" s="145"/>
      <c r="BZR59" s="145"/>
      <c r="BZS59" s="145"/>
      <c r="BZT59" s="145"/>
      <c r="BZU59" s="145"/>
      <c r="BZV59" s="145"/>
      <c r="BZW59" s="145"/>
      <c r="BZX59" s="145"/>
      <c r="BZY59" s="145"/>
      <c r="BZZ59" s="145"/>
      <c r="CAA59" s="145"/>
      <c r="CAB59" s="145"/>
      <c r="CAC59" s="145"/>
      <c r="CAD59" s="145"/>
      <c r="CAE59" s="145"/>
      <c r="CAF59" s="145"/>
      <c r="CAG59" s="145"/>
      <c r="CAH59" s="145"/>
      <c r="CAI59" s="145"/>
      <c r="CAJ59" s="145"/>
      <c r="CAK59" s="145"/>
      <c r="CAL59" s="145"/>
      <c r="CAM59" s="145"/>
      <c r="CAN59" s="145"/>
      <c r="CAO59" s="145"/>
      <c r="CAP59" s="145"/>
      <c r="CAQ59" s="145"/>
      <c r="CAR59" s="145"/>
      <c r="CAS59" s="145"/>
      <c r="CAT59" s="145"/>
      <c r="CAU59" s="145"/>
      <c r="CAV59" s="145"/>
      <c r="CAW59" s="145"/>
      <c r="CAX59" s="145"/>
      <c r="CAY59" s="145"/>
      <c r="CAZ59" s="145"/>
      <c r="CBA59" s="145"/>
      <c r="CBB59" s="145"/>
      <c r="CBC59" s="145"/>
      <c r="CBD59" s="145"/>
      <c r="CBE59" s="145"/>
      <c r="CBF59" s="145"/>
      <c r="CBG59" s="145"/>
      <c r="CBH59" s="145"/>
      <c r="CBI59" s="145"/>
      <c r="CBJ59" s="145"/>
      <c r="CBK59" s="145"/>
      <c r="CBL59" s="145"/>
      <c r="CBM59" s="145"/>
      <c r="CBN59" s="145"/>
      <c r="CBO59" s="145"/>
      <c r="CBP59" s="145"/>
      <c r="CBQ59" s="145"/>
      <c r="CBR59" s="145"/>
      <c r="CBS59" s="145"/>
      <c r="CBT59" s="145"/>
      <c r="CBU59" s="145"/>
      <c r="CBV59" s="145"/>
      <c r="CBW59" s="145"/>
      <c r="CBX59" s="145"/>
      <c r="CBY59" s="145"/>
      <c r="CBZ59" s="145"/>
      <c r="CCA59" s="145"/>
      <c r="CCB59" s="145"/>
      <c r="CCC59" s="145"/>
      <c r="CCD59" s="145"/>
      <c r="CCE59" s="145"/>
      <c r="CCF59" s="145"/>
      <c r="CCG59" s="145"/>
      <c r="CCH59" s="145"/>
      <c r="CCI59" s="145"/>
      <c r="CCJ59" s="145"/>
      <c r="CCK59" s="145"/>
      <c r="CCL59" s="145"/>
      <c r="CCM59" s="145"/>
      <c r="CCN59" s="145"/>
      <c r="CCO59" s="145"/>
      <c r="CCP59" s="145"/>
      <c r="CCQ59" s="145"/>
      <c r="CCR59" s="145"/>
      <c r="CCS59" s="145"/>
      <c r="CCT59" s="145"/>
      <c r="CCU59" s="145"/>
      <c r="CCV59" s="145"/>
      <c r="CCW59" s="145"/>
      <c r="CCX59" s="145"/>
      <c r="CCY59" s="145"/>
      <c r="CCZ59" s="145"/>
      <c r="CDA59" s="145"/>
      <c r="CDB59" s="145"/>
      <c r="CDC59" s="145"/>
      <c r="CDD59" s="145"/>
      <c r="CDE59" s="145"/>
      <c r="CDF59" s="145"/>
      <c r="CDG59" s="145"/>
      <c r="CDH59" s="145"/>
      <c r="CDI59" s="145"/>
      <c r="CDJ59" s="145"/>
      <c r="CDK59" s="145"/>
      <c r="CDL59" s="145"/>
      <c r="CDM59" s="145"/>
      <c r="CDN59" s="145"/>
      <c r="CDO59" s="145"/>
      <c r="CDP59" s="145"/>
      <c r="CDQ59" s="145"/>
      <c r="CDR59" s="145"/>
      <c r="CDS59" s="145"/>
      <c r="CDT59" s="145"/>
      <c r="CDU59" s="145"/>
      <c r="CDV59" s="145"/>
      <c r="CDW59" s="145"/>
      <c r="CDX59" s="145"/>
      <c r="CDY59" s="145"/>
      <c r="CDZ59" s="145"/>
      <c r="CEA59" s="145"/>
      <c r="CEB59" s="145"/>
      <c r="CEC59" s="145"/>
      <c r="CED59" s="145"/>
      <c r="CEE59" s="145"/>
      <c r="CEF59" s="145"/>
      <c r="CEG59" s="145"/>
      <c r="CEH59" s="145"/>
      <c r="CEI59" s="145"/>
      <c r="CEJ59" s="145"/>
      <c r="CEK59" s="145"/>
      <c r="CEL59" s="145"/>
      <c r="CEM59" s="145"/>
      <c r="CEN59" s="145"/>
      <c r="CEO59" s="145"/>
      <c r="CEP59" s="145"/>
      <c r="CEQ59" s="145"/>
      <c r="CER59" s="145"/>
      <c r="CES59" s="145"/>
      <c r="CET59" s="145"/>
      <c r="CEU59" s="145"/>
      <c r="CEV59" s="145"/>
      <c r="CEW59" s="145"/>
      <c r="CEX59" s="145"/>
      <c r="CEY59" s="145"/>
      <c r="CEZ59" s="145"/>
      <c r="CFA59" s="145"/>
      <c r="CFB59" s="145"/>
      <c r="CFC59" s="145"/>
      <c r="CFD59" s="145"/>
      <c r="CFE59" s="145"/>
      <c r="CFF59" s="145"/>
      <c r="CFG59" s="145"/>
      <c r="CFH59" s="145"/>
      <c r="CFI59" s="145"/>
      <c r="CFJ59" s="145"/>
      <c r="CFK59" s="145"/>
      <c r="CFL59" s="145"/>
      <c r="CFM59" s="145"/>
      <c r="CFN59" s="145"/>
      <c r="CFO59" s="145"/>
      <c r="CFP59" s="145"/>
      <c r="CFQ59" s="145"/>
      <c r="CFR59" s="145"/>
      <c r="CFS59" s="145"/>
      <c r="CFT59" s="145"/>
      <c r="CFU59" s="145"/>
      <c r="CFV59" s="145"/>
      <c r="CFW59" s="145"/>
      <c r="CFX59" s="145"/>
      <c r="CFY59" s="145"/>
      <c r="CFZ59" s="145"/>
      <c r="CGA59" s="145"/>
      <c r="CGB59" s="145"/>
      <c r="CGC59" s="145"/>
      <c r="CGD59" s="145"/>
      <c r="CGE59" s="145"/>
      <c r="CGF59" s="145"/>
      <c r="CGG59" s="145"/>
      <c r="CGH59" s="145"/>
      <c r="CGI59" s="145"/>
      <c r="CGJ59" s="145"/>
      <c r="CGK59" s="145"/>
      <c r="CGL59" s="145"/>
      <c r="CGM59" s="145"/>
      <c r="CGN59" s="145"/>
      <c r="CGO59" s="145"/>
      <c r="CGP59" s="145"/>
      <c r="CGQ59" s="145"/>
      <c r="CGR59" s="145"/>
      <c r="CGS59" s="145"/>
      <c r="CGT59" s="145"/>
      <c r="CGU59" s="145"/>
      <c r="CGV59" s="145"/>
      <c r="CGW59" s="145"/>
      <c r="CGX59" s="145"/>
      <c r="CGY59" s="145"/>
      <c r="CGZ59" s="145"/>
      <c r="CHA59" s="145"/>
      <c r="CHB59" s="145"/>
      <c r="CHC59" s="145"/>
      <c r="CHD59" s="145"/>
      <c r="CHE59" s="145"/>
      <c r="CHF59" s="145"/>
      <c r="CHG59" s="145"/>
      <c r="CHH59" s="145"/>
      <c r="CHI59" s="145"/>
      <c r="CHJ59" s="145"/>
      <c r="CHK59" s="145"/>
      <c r="CHL59" s="145"/>
      <c r="CHM59" s="145"/>
      <c r="CHN59" s="145"/>
      <c r="CHO59" s="145"/>
      <c r="CHP59" s="145"/>
      <c r="CHQ59" s="145"/>
      <c r="CHR59" s="145"/>
      <c r="CHS59" s="145"/>
      <c r="CHT59" s="145"/>
      <c r="CHU59" s="145"/>
      <c r="CHV59" s="145"/>
      <c r="CHW59" s="145"/>
      <c r="CHX59" s="145"/>
      <c r="CHY59" s="145"/>
      <c r="CHZ59" s="145"/>
      <c r="CIA59" s="145"/>
      <c r="CIB59" s="145"/>
      <c r="CIC59" s="145"/>
      <c r="CID59" s="145"/>
      <c r="CIE59" s="145"/>
      <c r="CIF59" s="145"/>
      <c r="CIG59" s="145"/>
      <c r="CIH59" s="145"/>
      <c r="CII59" s="145"/>
      <c r="CIJ59" s="145"/>
      <c r="CIK59" s="145"/>
      <c r="CIL59" s="145"/>
      <c r="CIM59" s="145"/>
      <c r="CIN59" s="145"/>
      <c r="CIO59" s="145"/>
      <c r="CIP59" s="145"/>
      <c r="CIQ59" s="145"/>
      <c r="CIR59" s="145"/>
      <c r="CIS59" s="145"/>
      <c r="CIT59" s="145"/>
      <c r="CIU59" s="145"/>
      <c r="CIV59" s="145"/>
      <c r="CIW59" s="145"/>
      <c r="CIX59" s="145"/>
      <c r="CIY59" s="145"/>
      <c r="CIZ59" s="145"/>
      <c r="CJA59" s="145"/>
      <c r="CJB59" s="145"/>
      <c r="CJC59" s="145"/>
      <c r="CJD59" s="145"/>
      <c r="CJE59" s="145"/>
      <c r="CJF59" s="145"/>
      <c r="CJG59" s="145"/>
      <c r="CJH59" s="145"/>
      <c r="CJI59" s="145"/>
      <c r="CJJ59" s="145"/>
      <c r="CJK59" s="145"/>
      <c r="CJL59" s="145"/>
      <c r="CJM59" s="145"/>
      <c r="CJN59" s="145"/>
      <c r="CJO59" s="145"/>
      <c r="CJP59" s="145"/>
      <c r="CJQ59" s="145"/>
      <c r="CJR59" s="145"/>
      <c r="CJS59" s="145"/>
      <c r="CJT59" s="145"/>
      <c r="CJU59" s="145"/>
      <c r="CJV59" s="145"/>
      <c r="CJW59" s="145"/>
      <c r="CJX59" s="145"/>
      <c r="CJY59" s="145"/>
      <c r="CJZ59" s="145"/>
      <c r="CKA59" s="145"/>
      <c r="CKB59" s="145"/>
      <c r="CKC59" s="145"/>
      <c r="CKD59" s="145"/>
      <c r="CKE59" s="145"/>
      <c r="CKF59" s="145"/>
      <c r="CKG59" s="145"/>
      <c r="CKH59" s="145"/>
      <c r="CKI59" s="145"/>
      <c r="CKJ59" s="145"/>
      <c r="CKK59" s="145"/>
      <c r="CKL59" s="145"/>
      <c r="CKM59" s="145"/>
      <c r="CKN59" s="145"/>
      <c r="CKO59" s="145"/>
      <c r="CKP59" s="145"/>
      <c r="CKQ59" s="145"/>
      <c r="CKR59" s="145"/>
      <c r="CKS59" s="145"/>
      <c r="CKT59" s="145"/>
      <c r="CKU59" s="145"/>
      <c r="CKV59" s="145"/>
      <c r="CKW59" s="145"/>
      <c r="CKX59" s="145"/>
      <c r="CKY59" s="145"/>
      <c r="CKZ59" s="145"/>
      <c r="CLA59" s="145"/>
      <c r="CLB59" s="145"/>
      <c r="CLC59" s="145"/>
      <c r="CLD59" s="145"/>
      <c r="CLE59" s="145"/>
      <c r="CLF59" s="145"/>
      <c r="CLG59" s="145"/>
      <c r="CLH59" s="145"/>
      <c r="CLI59" s="145"/>
      <c r="CLJ59" s="145"/>
      <c r="CLK59" s="145"/>
      <c r="CLL59" s="145"/>
      <c r="CLM59" s="145"/>
      <c r="CLN59" s="145"/>
      <c r="CLO59" s="145"/>
      <c r="CLP59" s="145"/>
      <c r="CLQ59" s="145"/>
      <c r="CLR59" s="145"/>
      <c r="CLS59" s="145"/>
      <c r="CLT59" s="145"/>
      <c r="CLU59" s="145"/>
      <c r="CLV59" s="145"/>
      <c r="CLW59" s="145"/>
      <c r="CLX59" s="145"/>
      <c r="CLY59" s="145"/>
      <c r="CLZ59" s="145"/>
      <c r="CMA59" s="145"/>
      <c r="CMB59" s="145"/>
      <c r="CMC59" s="145"/>
      <c r="CMD59" s="145"/>
      <c r="CME59" s="145"/>
      <c r="CMF59" s="145"/>
      <c r="CMG59" s="145"/>
      <c r="CMH59" s="145"/>
      <c r="CMI59" s="145"/>
      <c r="CMJ59" s="145"/>
      <c r="CMK59" s="145"/>
      <c r="CML59" s="145"/>
      <c r="CMM59" s="145"/>
      <c r="CMN59" s="145"/>
      <c r="CMO59" s="145"/>
      <c r="CMP59" s="145"/>
      <c r="CMQ59" s="145"/>
      <c r="CMR59" s="145"/>
      <c r="CMS59" s="145"/>
      <c r="CMT59" s="145"/>
      <c r="CMU59" s="145"/>
      <c r="CMV59" s="145"/>
      <c r="CMW59" s="145"/>
      <c r="CMX59" s="145"/>
      <c r="CMY59" s="145"/>
      <c r="CMZ59" s="145"/>
      <c r="CNA59" s="145"/>
      <c r="CNB59" s="145"/>
      <c r="CNC59" s="145"/>
      <c r="CND59" s="145"/>
      <c r="CNE59" s="145"/>
      <c r="CNF59" s="145"/>
      <c r="CNG59" s="145"/>
      <c r="CNH59" s="145"/>
      <c r="CNI59" s="145"/>
      <c r="CNJ59" s="145"/>
      <c r="CNK59" s="145"/>
      <c r="CNL59" s="145"/>
      <c r="CNM59" s="145"/>
      <c r="CNN59" s="145"/>
      <c r="CNO59" s="145"/>
      <c r="CNP59" s="145"/>
      <c r="CNQ59" s="145"/>
      <c r="CNR59" s="145"/>
      <c r="CNS59" s="145"/>
      <c r="CNT59" s="145"/>
      <c r="CNU59" s="145"/>
      <c r="CNV59" s="145"/>
      <c r="CNW59" s="145"/>
      <c r="CNX59" s="145"/>
      <c r="CNY59" s="145"/>
      <c r="CNZ59" s="145"/>
      <c r="COA59" s="145"/>
      <c r="COB59" s="145"/>
      <c r="COC59" s="145"/>
      <c r="COD59" s="145"/>
      <c r="COE59" s="145"/>
      <c r="COF59" s="145"/>
      <c r="COG59" s="145"/>
      <c r="COH59" s="145"/>
      <c r="COI59" s="145"/>
      <c r="COJ59" s="145"/>
      <c r="COK59" s="145"/>
      <c r="COL59" s="145"/>
      <c r="COM59" s="145"/>
      <c r="CON59" s="145"/>
      <c r="COO59" s="145"/>
      <c r="COP59" s="145"/>
      <c r="COQ59" s="145"/>
      <c r="COR59" s="145"/>
      <c r="COS59" s="145"/>
      <c r="COT59" s="145"/>
      <c r="COU59" s="145"/>
      <c r="COV59" s="145"/>
      <c r="COW59" s="145"/>
      <c r="COX59" s="145"/>
      <c r="COY59" s="145"/>
      <c r="COZ59" s="145"/>
      <c r="CPA59" s="145"/>
      <c r="CPB59" s="145"/>
      <c r="CPC59" s="145"/>
      <c r="CPD59" s="145"/>
      <c r="CPE59" s="145"/>
      <c r="CPF59" s="145"/>
      <c r="CPG59" s="145"/>
      <c r="CPH59" s="145"/>
      <c r="CPI59" s="145"/>
      <c r="CPJ59" s="145"/>
      <c r="CPK59" s="145"/>
      <c r="CPL59" s="145"/>
      <c r="CPM59" s="145"/>
      <c r="CPN59" s="145"/>
      <c r="CPO59" s="145"/>
      <c r="CPP59" s="145"/>
      <c r="CPQ59" s="145"/>
      <c r="CPR59" s="145"/>
      <c r="CPS59" s="145"/>
      <c r="CPT59" s="145"/>
      <c r="CPU59" s="145"/>
      <c r="CPV59" s="145"/>
      <c r="CPW59" s="145"/>
      <c r="CPX59" s="145"/>
      <c r="CPY59" s="145"/>
      <c r="CPZ59" s="145"/>
      <c r="CQA59" s="145"/>
      <c r="CQB59" s="145"/>
      <c r="CQC59" s="145"/>
      <c r="CQD59" s="145"/>
      <c r="CQE59" s="145"/>
      <c r="CQF59" s="145"/>
      <c r="CQG59" s="145"/>
      <c r="CQH59" s="145"/>
      <c r="CQI59" s="145"/>
      <c r="CQJ59" s="145"/>
      <c r="CQK59" s="145"/>
      <c r="CQL59" s="145"/>
      <c r="CQM59" s="145"/>
      <c r="CQN59" s="145"/>
      <c r="CQO59" s="145"/>
      <c r="CQP59" s="145"/>
      <c r="CQQ59" s="145"/>
      <c r="CQR59" s="145"/>
      <c r="CQS59" s="145"/>
      <c r="CQT59" s="145"/>
      <c r="CQU59" s="145"/>
      <c r="CQV59" s="145"/>
      <c r="CQW59" s="145"/>
      <c r="CQX59" s="145"/>
      <c r="CQY59" s="145"/>
      <c r="CQZ59" s="145"/>
      <c r="CRA59" s="145"/>
      <c r="CRB59" s="145"/>
      <c r="CRC59" s="145"/>
      <c r="CRD59" s="145"/>
      <c r="CRE59" s="145"/>
      <c r="CRF59" s="145"/>
      <c r="CRG59" s="145"/>
      <c r="CRH59" s="145"/>
      <c r="CRI59" s="145"/>
      <c r="CRJ59" s="145"/>
      <c r="CRK59" s="145"/>
      <c r="CRL59" s="145"/>
      <c r="CRM59" s="145"/>
      <c r="CRN59" s="145"/>
      <c r="CRO59" s="145"/>
      <c r="CRP59" s="145"/>
      <c r="CRQ59" s="145"/>
      <c r="CRR59" s="145"/>
      <c r="CRS59" s="145"/>
      <c r="CRT59" s="145"/>
      <c r="CRU59" s="145"/>
      <c r="CRV59" s="145"/>
      <c r="CRW59" s="145"/>
      <c r="CRX59" s="145"/>
      <c r="CRY59" s="145"/>
      <c r="CRZ59" s="145"/>
      <c r="CSA59" s="145"/>
      <c r="CSB59" s="145"/>
      <c r="CSC59" s="145"/>
      <c r="CSD59" s="145"/>
      <c r="CSE59" s="145"/>
      <c r="CSF59" s="145"/>
      <c r="CSG59" s="145"/>
      <c r="CSH59" s="145"/>
      <c r="CSI59" s="145"/>
      <c r="CSJ59" s="145"/>
      <c r="CSK59" s="145"/>
      <c r="CSL59" s="145"/>
      <c r="CSM59" s="145"/>
      <c r="CSN59" s="145"/>
      <c r="CSO59" s="145"/>
      <c r="CSP59" s="145"/>
      <c r="CSQ59" s="145"/>
      <c r="CSR59" s="145"/>
      <c r="CSS59" s="145"/>
      <c r="CST59" s="145"/>
      <c r="CSU59" s="145"/>
      <c r="CSV59" s="145"/>
      <c r="CSW59" s="145"/>
      <c r="CSX59" s="145"/>
      <c r="CSY59" s="145"/>
      <c r="CSZ59" s="145"/>
      <c r="CTA59" s="145"/>
      <c r="CTB59" s="145"/>
      <c r="CTC59" s="145"/>
      <c r="CTD59" s="145"/>
      <c r="CTE59" s="145"/>
      <c r="CTF59" s="145"/>
      <c r="CTG59" s="145"/>
      <c r="CTH59" s="145"/>
      <c r="CTI59" s="145"/>
      <c r="CTJ59" s="145"/>
      <c r="CTK59" s="145"/>
      <c r="CTL59" s="145"/>
      <c r="CTM59" s="145"/>
      <c r="CTN59" s="145"/>
      <c r="CTO59" s="145"/>
      <c r="CTP59" s="145"/>
      <c r="CTQ59" s="145"/>
      <c r="CTR59" s="145"/>
      <c r="CTS59" s="145"/>
      <c r="CTT59" s="145"/>
      <c r="CTU59" s="145"/>
      <c r="CTV59" s="145"/>
      <c r="CTW59" s="145"/>
      <c r="CTX59" s="145"/>
      <c r="CTY59" s="145"/>
      <c r="CTZ59" s="145"/>
      <c r="CUA59" s="145"/>
      <c r="CUB59" s="145"/>
      <c r="CUC59" s="145"/>
      <c r="CUD59" s="145"/>
      <c r="CUE59" s="145"/>
      <c r="CUF59" s="145"/>
      <c r="CUG59" s="145"/>
      <c r="CUH59" s="145"/>
      <c r="CUI59" s="145"/>
      <c r="CUJ59" s="145"/>
      <c r="CUK59" s="145"/>
      <c r="CUL59" s="145"/>
      <c r="CUM59" s="145"/>
      <c r="CUN59" s="145"/>
      <c r="CUO59" s="145"/>
      <c r="CUP59" s="145"/>
      <c r="CUQ59" s="145"/>
      <c r="CUR59" s="145"/>
      <c r="CUS59" s="145"/>
      <c r="CUT59" s="145"/>
      <c r="CUU59" s="145"/>
      <c r="CUV59" s="145"/>
      <c r="CUW59" s="145"/>
      <c r="CUX59" s="145"/>
      <c r="CUY59" s="145"/>
      <c r="CUZ59" s="145"/>
      <c r="CVA59" s="145"/>
      <c r="CVB59" s="145"/>
      <c r="CVC59" s="145"/>
      <c r="CVD59" s="145"/>
      <c r="CVE59" s="145"/>
      <c r="CVF59" s="145"/>
      <c r="CVG59" s="145"/>
      <c r="CVH59" s="145"/>
      <c r="CVI59" s="145"/>
      <c r="CVJ59" s="145"/>
      <c r="CVK59" s="145"/>
      <c r="CVL59" s="145"/>
      <c r="CVM59" s="145"/>
      <c r="CVN59" s="145"/>
      <c r="CVO59" s="145"/>
      <c r="CVP59" s="145"/>
      <c r="CVQ59" s="145"/>
      <c r="CVR59" s="145"/>
      <c r="CVS59" s="145"/>
      <c r="CVT59" s="145"/>
      <c r="CVU59" s="145"/>
      <c r="CVV59" s="145"/>
      <c r="CVW59" s="145"/>
      <c r="CVX59" s="145"/>
      <c r="CVY59" s="145"/>
      <c r="CVZ59" s="145"/>
      <c r="CWA59" s="145"/>
      <c r="CWB59" s="145"/>
      <c r="CWC59" s="145"/>
      <c r="CWD59" s="145"/>
      <c r="CWE59" s="145"/>
      <c r="CWF59" s="145"/>
      <c r="CWG59" s="145"/>
      <c r="CWH59" s="145"/>
      <c r="CWI59" s="145"/>
      <c r="CWJ59" s="145"/>
      <c r="CWK59" s="145"/>
      <c r="CWL59" s="145"/>
      <c r="CWM59" s="145"/>
      <c r="CWN59" s="145"/>
      <c r="CWO59" s="145"/>
      <c r="CWP59" s="145"/>
      <c r="CWQ59" s="145"/>
      <c r="CWR59" s="145"/>
      <c r="CWS59" s="145"/>
      <c r="CWT59" s="145"/>
      <c r="CWU59" s="145"/>
      <c r="CWV59" s="145"/>
      <c r="CWW59" s="145"/>
      <c r="CWX59" s="145"/>
      <c r="CWY59" s="145"/>
      <c r="CWZ59" s="145"/>
      <c r="CXA59" s="145"/>
      <c r="CXB59" s="145"/>
      <c r="CXC59" s="145"/>
      <c r="CXD59" s="145"/>
      <c r="CXE59" s="145"/>
      <c r="CXF59" s="145"/>
      <c r="CXG59" s="145"/>
      <c r="CXH59" s="145"/>
      <c r="CXI59" s="145"/>
      <c r="CXJ59" s="145"/>
      <c r="CXK59" s="145"/>
      <c r="CXL59" s="145"/>
      <c r="CXM59" s="145"/>
      <c r="CXN59" s="145"/>
      <c r="CXO59" s="145"/>
      <c r="CXP59" s="145"/>
      <c r="CXQ59" s="145"/>
      <c r="CXR59" s="145"/>
      <c r="CXS59" s="145"/>
      <c r="CXT59" s="145"/>
      <c r="CXU59" s="145"/>
      <c r="CXV59" s="145"/>
      <c r="CXW59" s="145"/>
      <c r="CXX59" s="145"/>
      <c r="CXY59" s="145"/>
      <c r="CXZ59" s="145"/>
      <c r="CYA59" s="145"/>
      <c r="CYB59" s="145"/>
      <c r="CYC59" s="145"/>
      <c r="CYD59" s="145"/>
      <c r="CYE59" s="145"/>
      <c r="CYF59" s="145"/>
      <c r="CYG59" s="145"/>
      <c r="CYH59" s="145"/>
      <c r="CYI59" s="145"/>
      <c r="CYJ59" s="145"/>
      <c r="CYK59" s="145"/>
      <c r="CYL59" s="145"/>
      <c r="CYM59" s="145"/>
      <c r="CYN59" s="145"/>
      <c r="CYO59" s="145"/>
      <c r="CYP59" s="145"/>
      <c r="CYQ59" s="145"/>
      <c r="CYR59" s="145"/>
      <c r="CYS59" s="145"/>
      <c r="CYT59" s="145"/>
      <c r="CYU59" s="145"/>
      <c r="CYV59" s="145"/>
      <c r="CYW59" s="145"/>
      <c r="CYX59" s="145"/>
      <c r="CYY59" s="145"/>
      <c r="CYZ59" s="145"/>
      <c r="CZA59" s="145"/>
      <c r="CZB59" s="145"/>
      <c r="CZC59" s="145"/>
      <c r="CZD59" s="145"/>
      <c r="CZE59" s="145"/>
      <c r="CZF59" s="145"/>
      <c r="CZG59" s="145"/>
      <c r="CZH59" s="145"/>
      <c r="CZI59" s="145"/>
      <c r="CZJ59" s="145"/>
      <c r="CZK59" s="145"/>
      <c r="CZL59" s="145"/>
      <c r="CZM59" s="145"/>
      <c r="CZN59" s="145"/>
      <c r="CZO59" s="145"/>
      <c r="CZP59" s="145"/>
      <c r="CZQ59" s="145"/>
      <c r="CZR59" s="145"/>
      <c r="CZS59" s="145"/>
      <c r="CZT59" s="145"/>
      <c r="CZU59" s="145"/>
      <c r="CZV59" s="145"/>
      <c r="CZW59" s="145"/>
      <c r="CZX59" s="145"/>
      <c r="CZY59" s="145"/>
      <c r="CZZ59" s="145"/>
      <c r="DAA59" s="145"/>
      <c r="DAB59" s="145"/>
      <c r="DAC59" s="145"/>
      <c r="DAD59" s="145"/>
      <c r="DAE59" s="145"/>
      <c r="DAF59" s="145"/>
      <c r="DAG59" s="145"/>
      <c r="DAH59" s="145"/>
      <c r="DAI59" s="145"/>
      <c r="DAJ59" s="145"/>
      <c r="DAK59" s="145"/>
      <c r="DAL59" s="145"/>
      <c r="DAM59" s="145"/>
      <c r="DAN59" s="145"/>
      <c r="DAO59" s="145"/>
      <c r="DAP59" s="145"/>
      <c r="DAQ59" s="145"/>
      <c r="DAR59" s="145"/>
      <c r="DAS59" s="145"/>
      <c r="DAT59" s="145"/>
      <c r="DAU59" s="145"/>
      <c r="DAV59" s="145"/>
      <c r="DAW59" s="145"/>
      <c r="DAX59" s="145"/>
      <c r="DAY59" s="145"/>
      <c r="DAZ59" s="145"/>
      <c r="DBA59" s="145"/>
      <c r="DBB59" s="145"/>
      <c r="DBC59" s="145"/>
      <c r="DBD59" s="145"/>
      <c r="DBE59" s="145"/>
      <c r="DBF59" s="145"/>
      <c r="DBG59" s="145"/>
      <c r="DBH59" s="145"/>
      <c r="DBI59" s="145"/>
      <c r="DBJ59" s="145"/>
      <c r="DBK59" s="145"/>
      <c r="DBL59" s="145"/>
      <c r="DBM59" s="145"/>
      <c r="DBN59" s="145"/>
      <c r="DBO59" s="145"/>
      <c r="DBP59" s="145"/>
      <c r="DBQ59" s="145"/>
      <c r="DBR59" s="145"/>
      <c r="DBS59" s="145"/>
      <c r="DBT59" s="145"/>
      <c r="DBU59" s="145"/>
      <c r="DBV59" s="145"/>
      <c r="DBW59" s="145"/>
      <c r="DBX59" s="145"/>
      <c r="DBY59" s="145"/>
      <c r="DBZ59" s="145"/>
      <c r="DCA59" s="145"/>
      <c r="DCB59" s="145"/>
      <c r="DCC59" s="145"/>
      <c r="DCD59" s="145"/>
      <c r="DCE59" s="145"/>
      <c r="DCF59" s="145"/>
      <c r="DCG59" s="145"/>
      <c r="DCH59" s="145"/>
      <c r="DCI59" s="145"/>
      <c r="DCJ59" s="145"/>
      <c r="DCK59" s="145"/>
      <c r="DCL59" s="145"/>
      <c r="DCM59" s="145"/>
      <c r="DCN59" s="145"/>
      <c r="DCO59" s="145"/>
      <c r="DCP59" s="145"/>
      <c r="DCQ59" s="145"/>
      <c r="DCR59" s="145"/>
      <c r="DCS59" s="145"/>
      <c r="DCT59" s="145"/>
      <c r="DCU59" s="145"/>
      <c r="DCV59" s="145"/>
      <c r="DCW59" s="145"/>
      <c r="DCX59" s="145"/>
      <c r="DCY59" s="145"/>
      <c r="DCZ59" s="145"/>
      <c r="DDA59" s="145"/>
      <c r="DDB59" s="145"/>
      <c r="DDC59" s="145"/>
      <c r="DDD59" s="145"/>
      <c r="DDE59" s="145"/>
      <c r="DDF59" s="145"/>
      <c r="DDG59" s="145"/>
      <c r="DDH59" s="145"/>
      <c r="DDI59" s="145"/>
      <c r="DDJ59" s="145"/>
      <c r="DDK59" s="145"/>
      <c r="DDL59" s="145"/>
      <c r="DDM59" s="145"/>
      <c r="DDN59" s="145"/>
      <c r="DDO59" s="145"/>
      <c r="DDP59" s="145"/>
      <c r="DDQ59" s="145"/>
      <c r="DDR59" s="145"/>
      <c r="DDS59" s="145"/>
      <c r="DDT59" s="145"/>
      <c r="DDU59" s="145"/>
      <c r="DDV59" s="145"/>
      <c r="DDW59" s="145"/>
      <c r="DDX59" s="145"/>
      <c r="DDY59" s="145"/>
      <c r="DDZ59" s="145"/>
      <c r="DEA59" s="145"/>
      <c r="DEB59" s="145"/>
      <c r="DEC59" s="145"/>
      <c r="DED59" s="145"/>
      <c r="DEE59" s="145"/>
      <c r="DEF59" s="145"/>
      <c r="DEG59" s="145"/>
      <c r="DEH59" s="145"/>
      <c r="DEI59" s="145"/>
      <c r="DEJ59" s="145"/>
      <c r="DEK59" s="145"/>
      <c r="DEL59" s="145"/>
      <c r="DEM59" s="145"/>
      <c r="DEN59" s="145"/>
      <c r="DEO59" s="145"/>
      <c r="DEP59" s="145"/>
      <c r="DEQ59" s="145"/>
      <c r="DER59" s="145"/>
      <c r="DES59" s="145"/>
      <c r="DET59" s="145"/>
      <c r="DEU59" s="145"/>
      <c r="DEV59" s="145"/>
      <c r="DEW59" s="145"/>
      <c r="DEX59" s="145"/>
      <c r="DEY59" s="145"/>
      <c r="DEZ59" s="145"/>
      <c r="DFA59" s="145"/>
      <c r="DFB59" s="145"/>
      <c r="DFC59" s="145"/>
      <c r="DFD59" s="145"/>
      <c r="DFE59" s="145"/>
      <c r="DFF59" s="145"/>
      <c r="DFG59" s="145"/>
      <c r="DFH59" s="145"/>
      <c r="DFI59" s="145"/>
      <c r="DFJ59" s="145"/>
      <c r="DFK59" s="145"/>
      <c r="DFL59" s="145"/>
      <c r="DFM59" s="145"/>
      <c r="DFN59" s="145"/>
      <c r="DFO59" s="145"/>
      <c r="DFP59" s="145"/>
      <c r="DFQ59" s="145"/>
      <c r="DFR59" s="145"/>
      <c r="DFS59" s="145"/>
      <c r="DFT59" s="145"/>
      <c r="DFU59" s="145"/>
      <c r="DFV59" s="145"/>
      <c r="DFW59" s="145"/>
      <c r="DFX59" s="145"/>
      <c r="DFY59" s="145"/>
      <c r="DFZ59" s="145"/>
      <c r="DGA59" s="145"/>
      <c r="DGB59" s="145"/>
      <c r="DGC59" s="145"/>
      <c r="DGD59" s="145"/>
      <c r="DGE59" s="145"/>
      <c r="DGF59" s="145"/>
      <c r="DGG59" s="145"/>
      <c r="DGH59" s="145"/>
      <c r="DGI59" s="145"/>
      <c r="DGJ59" s="145"/>
      <c r="DGK59" s="145"/>
      <c r="DGL59" s="145"/>
      <c r="DGM59" s="145"/>
      <c r="DGN59" s="145"/>
      <c r="DGO59" s="145"/>
      <c r="DGP59" s="145"/>
      <c r="DGQ59" s="145"/>
      <c r="DGR59" s="145"/>
      <c r="DGS59" s="145"/>
      <c r="DGT59" s="145"/>
      <c r="DGU59" s="145"/>
      <c r="DGV59" s="145"/>
      <c r="DGW59" s="145"/>
      <c r="DGX59" s="145"/>
      <c r="DGY59" s="145"/>
      <c r="DGZ59" s="145"/>
      <c r="DHA59" s="145"/>
      <c r="DHB59" s="145"/>
      <c r="DHC59" s="145"/>
      <c r="DHD59" s="145"/>
      <c r="DHE59" s="145"/>
      <c r="DHF59" s="145"/>
      <c r="DHG59" s="145"/>
      <c r="DHH59" s="145"/>
      <c r="DHI59" s="145"/>
      <c r="DHJ59" s="145"/>
      <c r="DHK59" s="145"/>
      <c r="DHL59" s="145"/>
      <c r="DHM59" s="145"/>
      <c r="DHN59" s="145"/>
      <c r="DHO59" s="145"/>
      <c r="DHP59" s="145"/>
      <c r="DHQ59" s="145"/>
      <c r="DHR59" s="145"/>
      <c r="DHS59" s="145"/>
      <c r="DHT59" s="145"/>
      <c r="DHU59" s="145"/>
      <c r="DHV59" s="145"/>
      <c r="DHW59" s="145"/>
      <c r="DHX59" s="145"/>
      <c r="DHY59" s="145"/>
      <c r="DHZ59" s="145"/>
      <c r="DIA59" s="145"/>
      <c r="DIB59" s="145"/>
      <c r="DIC59" s="145"/>
      <c r="DID59" s="145"/>
      <c r="DIE59" s="145"/>
      <c r="DIF59" s="145"/>
      <c r="DIG59" s="145"/>
      <c r="DIH59" s="145"/>
      <c r="DII59" s="145"/>
      <c r="DIJ59" s="145"/>
      <c r="DIK59" s="145"/>
      <c r="DIL59" s="145"/>
      <c r="DIM59" s="145"/>
      <c r="DIN59" s="145"/>
      <c r="DIO59" s="145"/>
      <c r="DIP59" s="145"/>
      <c r="DIQ59" s="145"/>
      <c r="DIR59" s="145"/>
      <c r="DIS59" s="145"/>
      <c r="DIT59" s="145"/>
      <c r="DIU59" s="145"/>
      <c r="DIV59" s="145"/>
      <c r="DIW59" s="145"/>
      <c r="DIX59" s="145"/>
      <c r="DIY59" s="145"/>
      <c r="DIZ59" s="145"/>
      <c r="DJA59" s="145"/>
      <c r="DJB59" s="145"/>
      <c r="DJC59" s="145"/>
      <c r="DJD59" s="145"/>
      <c r="DJE59" s="145"/>
      <c r="DJF59" s="145"/>
      <c r="DJG59" s="145"/>
      <c r="DJH59" s="145"/>
      <c r="DJI59" s="145"/>
      <c r="DJJ59" s="145"/>
      <c r="DJK59" s="145"/>
      <c r="DJL59" s="145"/>
      <c r="DJM59" s="145"/>
      <c r="DJN59" s="145"/>
      <c r="DJO59" s="145"/>
      <c r="DJP59" s="145"/>
      <c r="DJQ59" s="145"/>
      <c r="DJR59" s="145"/>
      <c r="DJS59" s="145"/>
      <c r="DJT59" s="145"/>
      <c r="DJU59" s="145"/>
      <c r="DJV59" s="145"/>
      <c r="DJW59" s="145"/>
      <c r="DJX59" s="145"/>
      <c r="DJY59" s="145"/>
      <c r="DJZ59" s="145"/>
      <c r="DKA59" s="145"/>
      <c r="DKB59" s="145"/>
      <c r="DKC59" s="145"/>
      <c r="DKD59" s="145"/>
      <c r="DKE59" s="145"/>
      <c r="DKF59" s="145"/>
      <c r="DKG59" s="145"/>
      <c r="DKH59" s="145"/>
      <c r="DKI59" s="145"/>
      <c r="DKJ59" s="145"/>
      <c r="DKK59" s="145"/>
      <c r="DKL59" s="145"/>
      <c r="DKM59" s="145"/>
      <c r="DKN59" s="145"/>
      <c r="DKO59" s="145"/>
      <c r="DKP59" s="145"/>
      <c r="DKQ59" s="145"/>
      <c r="DKR59" s="145"/>
      <c r="DKS59" s="145"/>
      <c r="DKT59" s="145"/>
      <c r="DKU59" s="145"/>
      <c r="DKV59" s="145"/>
      <c r="DKW59" s="145"/>
      <c r="DKX59" s="145"/>
      <c r="DKY59" s="145"/>
      <c r="DKZ59" s="145"/>
      <c r="DLA59" s="145"/>
      <c r="DLB59" s="145"/>
      <c r="DLC59" s="145"/>
      <c r="DLD59" s="145"/>
      <c r="DLE59" s="145"/>
      <c r="DLF59" s="145"/>
      <c r="DLG59" s="145"/>
      <c r="DLH59" s="145"/>
      <c r="DLI59" s="145"/>
      <c r="DLJ59" s="145"/>
      <c r="DLK59" s="145"/>
      <c r="DLL59" s="145"/>
      <c r="DLM59" s="145"/>
      <c r="DLN59" s="145"/>
      <c r="DLO59" s="145"/>
      <c r="DLP59" s="145"/>
      <c r="DLQ59" s="145"/>
      <c r="DLR59" s="145"/>
      <c r="DLS59" s="145"/>
      <c r="DLT59" s="145"/>
      <c r="DLU59" s="145"/>
      <c r="DLV59" s="145"/>
      <c r="DLW59" s="145"/>
      <c r="DLX59" s="145"/>
      <c r="DLY59" s="145"/>
      <c r="DLZ59" s="145"/>
      <c r="DMA59" s="145"/>
      <c r="DMB59" s="145"/>
      <c r="DMC59" s="145"/>
      <c r="DMD59" s="145"/>
      <c r="DME59" s="145"/>
      <c r="DMF59" s="145"/>
      <c r="DMG59" s="145"/>
      <c r="DMH59" s="145"/>
      <c r="DMI59" s="145"/>
      <c r="DMJ59" s="145"/>
      <c r="DMK59" s="145"/>
      <c r="DML59" s="145"/>
      <c r="DMM59" s="145"/>
      <c r="DMN59" s="145"/>
      <c r="DMO59" s="145"/>
      <c r="DMP59" s="145"/>
      <c r="DMQ59" s="145"/>
      <c r="DMR59" s="145"/>
      <c r="DMS59" s="145"/>
      <c r="DMT59" s="145"/>
      <c r="DMU59" s="145"/>
      <c r="DMV59" s="145"/>
      <c r="DMW59" s="145"/>
      <c r="DMX59" s="145"/>
      <c r="DMY59" s="145"/>
      <c r="DMZ59" s="145"/>
      <c r="DNA59" s="145"/>
      <c r="DNB59" s="145"/>
      <c r="DNC59" s="145"/>
      <c r="DND59" s="145"/>
      <c r="DNE59" s="145"/>
      <c r="DNF59" s="145"/>
      <c r="DNG59" s="145"/>
      <c r="DNH59" s="145"/>
      <c r="DNI59" s="145"/>
      <c r="DNJ59" s="145"/>
      <c r="DNK59" s="145"/>
      <c r="DNL59" s="145"/>
      <c r="DNM59" s="145"/>
      <c r="DNN59" s="145"/>
      <c r="DNO59" s="145"/>
      <c r="DNP59" s="145"/>
      <c r="DNQ59" s="145"/>
      <c r="DNR59" s="145"/>
      <c r="DNS59" s="145"/>
      <c r="DNT59" s="145"/>
      <c r="DNU59" s="145"/>
      <c r="DNV59" s="145"/>
      <c r="DNW59" s="145"/>
      <c r="DNX59" s="145"/>
      <c r="DNY59" s="145"/>
      <c r="DNZ59" s="145"/>
      <c r="DOA59" s="145"/>
      <c r="DOB59" s="145"/>
      <c r="DOC59" s="145"/>
      <c r="DOD59" s="145"/>
      <c r="DOE59" s="145"/>
      <c r="DOF59" s="145"/>
      <c r="DOG59" s="145"/>
      <c r="DOH59" s="145"/>
      <c r="DOI59" s="145"/>
      <c r="DOJ59" s="145"/>
      <c r="DOK59" s="145"/>
      <c r="DOL59" s="145"/>
      <c r="DOM59" s="145"/>
      <c r="DON59" s="145"/>
      <c r="DOO59" s="145"/>
      <c r="DOP59" s="145"/>
      <c r="DOQ59" s="145"/>
      <c r="DOR59" s="145"/>
      <c r="DOS59" s="145"/>
      <c r="DOT59" s="145"/>
      <c r="DOU59" s="145"/>
      <c r="DOV59" s="145"/>
      <c r="DOW59" s="145"/>
      <c r="DOX59" s="145"/>
      <c r="DOY59" s="145"/>
      <c r="DOZ59" s="145"/>
      <c r="DPA59" s="145"/>
      <c r="DPB59" s="145"/>
      <c r="DPC59" s="145"/>
      <c r="DPD59" s="145"/>
      <c r="DPE59" s="145"/>
      <c r="DPF59" s="145"/>
      <c r="DPG59" s="145"/>
      <c r="DPH59" s="145"/>
      <c r="DPI59" s="145"/>
      <c r="DPJ59" s="145"/>
      <c r="DPK59" s="145"/>
      <c r="DPL59" s="145"/>
      <c r="DPM59" s="145"/>
      <c r="DPN59" s="145"/>
      <c r="DPO59" s="145"/>
      <c r="DPP59" s="145"/>
      <c r="DPQ59" s="145"/>
      <c r="DPR59" s="145"/>
      <c r="DPS59" s="145"/>
      <c r="DPT59" s="145"/>
      <c r="DPU59" s="145"/>
      <c r="DPV59" s="145"/>
      <c r="DPW59" s="145"/>
      <c r="DPX59" s="145"/>
      <c r="DPY59" s="145"/>
      <c r="DPZ59" s="145"/>
      <c r="DQA59" s="145"/>
      <c r="DQB59" s="145"/>
      <c r="DQC59" s="145"/>
      <c r="DQD59" s="145"/>
      <c r="DQE59" s="145"/>
      <c r="DQF59" s="145"/>
      <c r="DQG59" s="145"/>
      <c r="DQH59" s="145"/>
      <c r="DQI59" s="145"/>
      <c r="DQJ59" s="145"/>
      <c r="DQK59" s="145"/>
      <c r="DQL59" s="145"/>
      <c r="DQM59" s="145"/>
      <c r="DQN59" s="145"/>
      <c r="DQO59" s="145"/>
      <c r="DQP59" s="145"/>
      <c r="DQQ59" s="145"/>
      <c r="DQR59" s="145"/>
      <c r="DQS59" s="145"/>
      <c r="DQT59" s="145"/>
      <c r="DQU59" s="145"/>
      <c r="DQV59" s="145"/>
      <c r="DQW59" s="145"/>
      <c r="DQX59" s="145"/>
      <c r="DQY59" s="145"/>
      <c r="DQZ59" s="145"/>
      <c r="DRA59" s="145"/>
      <c r="DRB59" s="145"/>
      <c r="DRC59" s="145"/>
      <c r="DRD59" s="145"/>
      <c r="DRE59" s="145"/>
      <c r="DRF59" s="145"/>
      <c r="DRG59" s="145"/>
      <c r="DRH59" s="145"/>
      <c r="DRI59" s="145"/>
      <c r="DRJ59" s="145"/>
      <c r="DRK59" s="145"/>
      <c r="DRL59" s="145"/>
      <c r="DRM59" s="145"/>
      <c r="DRN59" s="145"/>
      <c r="DRO59" s="145"/>
      <c r="DRP59" s="145"/>
      <c r="DRQ59" s="145"/>
      <c r="DRR59" s="145"/>
      <c r="DRS59" s="145"/>
      <c r="DRT59" s="145"/>
      <c r="DRU59" s="145"/>
      <c r="DRV59" s="145"/>
      <c r="DRW59" s="145"/>
      <c r="DRX59" s="145"/>
      <c r="DRY59" s="145"/>
      <c r="DRZ59" s="145"/>
      <c r="DSA59" s="145"/>
      <c r="DSB59" s="145"/>
      <c r="DSC59" s="145"/>
      <c r="DSD59" s="145"/>
      <c r="DSE59" s="145"/>
      <c r="DSF59" s="145"/>
      <c r="DSG59" s="145"/>
      <c r="DSH59" s="145"/>
      <c r="DSI59" s="145"/>
      <c r="DSJ59" s="145"/>
      <c r="DSK59" s="145"/>
      <c r="DSL59" s="145"/>
      <c r="DSM59" s="145"/>
      <c r="DSN59" s="145"/>
      <c r="DSO59" s="145"/>
      <c r="DSP59" s="145"/>
      <c r="DSQ59" s="145"/>
      <c r="DSR59" s="145"/>
      <c r="DSS59" s="145"/>
      <c r="DST59" s="145"/>
      <c r="DSU59" s="145"/>
      <c r="DSV59" s="145"/>
      <c r="DSW59" s="145"/>
      <c r="DSX59" s="145"/>
      <c r="DSY59" s="145"/>
      <c r="DSZ59" s="145"/>
      <c r="DTA59" s="145"/>
      <c r="DTB59" s="145"/>
      <c r="DTC59" s="145"/>
      <c r="DTD59" s="145"/>
      <c r="DTE59" s="145"/>
      <c r="DTF59" s="145"/>
      <c r="DTG59" s="145"/>
      <c r="DTH59" s="145"/>
      <c r="DTI59" s="145"/>
      <c r="DTJ59" s="145"/>
      <c r="DTK59" s="145"/>
      <c r="DTL59" s="145"/>
      <c r="DTM59" s="145"/>
      <c r="DTN59" s="145"/>
      <c r="DTO59" s="145"/>
      <c r="DTP59" s="145"/>
      <c r="DTQ59" s="145"/>
      <c r="DTR59" s="145"/>
      <c r="DTS59" s="145"/>
      <c r="DTT59" s="145"/>
      <c r="DTU59" s="145"/>
      <c r="DTV59" s="145"/>
      <c r="DTW59" s="145"/>
      <c r="DTX59" s="145"/>
      <c r="DTY59" s="145"/>
      <c r="DTZ59" s="145"/>
      <c r="DUA59" s="145"/>
      <c r="DUB59" s="145"/>
      <c r="DUC59" s="145"/>
      <c r="DUD59" s="145"/>
      <c r="DUE59" s="145"/>
      <c r="DUF59" s="145"/>
      <c r="DUG59" s="145"/>
      <c r="DUH59" s="145"/>
      <c r="DUI59" s="145"/>
      <c r="DUJ59" s="145"/>
      <c r="DUK59" s="145"/>
      <c r="DUL59" s="145"/>
      <c r="DUM59" s="145"/>
      <c r="DUN59" s="145"/>
      <c r="DUO59" s="145"/>
      <c r="DUP59" s="145"/>
      <c r="DUQ59" s="145"/>
      <c r="DUR59" s="145"/>
      <c r="DUS59" s="145"/>
      <c r="DUT59" s="145"/>
      <c r="DUU59" s="145"/>
      <c r="DUV59" s="145"/>
      <c r="DUW59" s="145"/>
      <c r="DUX59" s="145"/>
      <c r="DUY59" s="145"/>
      <c r="DUZ59" s="145"/>
      <c r="DVA59" s="145"/>
      <c r="DVB59" s="145"/>
      <c r="DVC59" s="145"/>
      <c r="DVD59" s="145"/>
      <c r="DVE59" s="145"/>
      <c r="DVF59" s="145"/>
      <c r="DVG59" s="145"/>
      <c r="DVH59" s="145"/>
      <c r="DVI59" s="145"/>
      <c r="DVJ59" s="145"/>
      <c r="DVK59" s="145"/>
      <c r="DVL59" s="145"/>
      <c r="DVM59" s="145"/>
      <c r="DVN59" s="145"/>
      <c r="DVO59" s="145"/>
      <c r="DVP59" s="145"/>
      <c r="DVQ59" s="145"/>
      <c r="DVR59" s="145"/>
      <c r="DVS59" s="145"/>
      <c r="DVT59" s="145"/>
      <c r="DVU59" s="145"/>
      <c r="DVV59" s="145"/>
      <c r="DVW59" s="145"/>
      <c r="DVX59" s="145"/>
      <c r="DVY59" s="145"/>
      <c r="DVZ59" s="145"/>
      <c r="DWA59" s="145"/>
      <c r="DWB59" s="145"/>
      <c r="DWC59" s="145"/>
      <c r="DWD59" s="145"/>
      <c r="DWE59" s="145"/>
      <c r="DWF59" s="145"/>
      <c r="DWG59" s="145"/>
      <c r="DWH59" s="145"/>
      <c r="DWI59" s="145"/>
      <c r="DWJ59" s="145"/>
      <c r="DWK59" s="145"/>
      <c r="DWL59" s="145"/>
      <c r="DWM59" s="145"/>
      <c r="DWN59" s="145"/>
      <c r="DWO59" s="145"/>
      <c r="DWP59" s="145"/>
      <c r="DWQ59" s="145"/>
      <c r="DWR59" s="145"/>
      <c r="DWS59" s="145"/>
      <c r="DWT59" s="145"/>
      <c r="DWU59" s="145"/>
      <c r="DWV59" s="145"/>
      <c r="DWW59" s="145"/>
      <c r="DWX59" s="145"/>
      <c r="DWY59" s="145"/>
      <c r="DWZ59" s="145"/>
      <c r="DXA59" s="145"/>
      <c r="DXB59" s="145"/>
      <c r="DXC59" s="145"/>
      <c r="DXD59" s="145"/>
      <c r="DXE59" s="145"/>
      <c r="DXF59" s="145"/>
      <c r="DXG59" s="145"/>
      <c r="DXH59" s="145"/>
      <c r="DXI59" s="145"/>
      <c r="DXJ59" s="145"/>
      <c r="DXK59" s="145"/>
      <c r="DXL59" s="145"/>
      <c r="DXM59" s="145"/>
      <c r="DXN59" s="145"/>
      <c r="DXO59" s="145"/>
      <c r="DXP59" s="145"/>
      <c r="DXQ59" s="145"/>
      <c r="DXR59" s="145"/>
      <c r="DXS59" s="145"/>
      <c r="DXT59" s="145"/>
      <c r="DXU59" s="145"/>
      <c r="DXV59" s="145"/>
      <c r="DXW59" s="145"/>
      <c r="DXX59" s="145"/>
      <c r="DXY59" s="145"/>
      <c r="DXZ59" s="145"/>
      <c r="DYA59" s="145"/>
      <c r="DYB59" s="145"/>
      <c r="DYC59" s="145"/>
      <c r="DYD59" s="145"/>
      <c r="DYE59" s="145"/>
      <c r="DYF59" s="145"/>
      <c r="DYG59" s="145"/>
      <c r="DYH59" s="145"/>
      <c r="DYI59" s="145"/>
      <c r="DYJ59" s="145"/>
      <c r="DYK59" s="145"/>
      <c r="DYL59" s="145"/>
      <c r="DYM59" s="145"/>
      <c r="DYN59" s="145"/>
      <c r="DYO59" s="145"/>
      <c r="DYP59" s="145"/>
      <c r="DYQ59" s="145"/>
      <c r="DYR59" s="145"/>
      <c r="DYS59" s="145"/>
      <c r="DYT59" s="145"/>
      <c r="DYU59" s="145"/>
      <c r="DYV59" s="145"/>
      <c r="DYW59" s="145"/>
      <c r="DYX59" s="145"/>
      <c r="DYY59" s="145"/>
      <c r="DYZ59" s="145"/>
      <c r="DZA59" s="145"/>
      <c r="DZB59" s="145"/>
      <c r="DZC59" s="145"/>
      <c r="DZD59" s="145"/>
      <c r="DZE59" s="145"/>
      <c r="DZF59" s="145"/>
      <c r="DZG59" s="145"/>
      <c r="DZH59" s="145"/>
      <c r="DZI59" s="145"/>
      <c r="DZJ59" s="145"/>
      <c r="DZK59" s="145"/>
      <c r="DZL59" s="145"/>
      <c r="DZM59" s="145"/>
      <c r="DZN59" s="145"/>
      <c r="DZO59" s="145"/>
      <c r="DZP59" s="145"/>
      <c r="DZQ59" s="145"/>
      <c r="DZR59" s="145"/>
      <c r="DZS59" s="145"/>
      <c r="DZT59" s="145"/>
      <c r="DZU59" s="145"/>
      <c r="DZV59" s="145"/>
      <c r="DZW59" s="145"/>
      <c r="DZX59" s="145"/>
      <c r="DZY59" s="145"/>
      <c r="DZZ59" s="145"/>
      <c r="EAA59" s="145"/>
      <c r="EAB59" s="145"/>
      <c r="EAC59" s="145"/>
      <c r="EAD59" s="145"/>
      <c r="EAE59" s="145"/>
      <c r="EAF59" s="145"/>
      <c r="EAG59" s="145"/>
      <c r="EAH59" s="145"/>
      <c r="EAI59" s="145"/>
      <c r="EAJ59" s="145"/>
      <c r="EAK59" s="145"/>
      <c r="EAL59" s="145"/>
      <c r="EAM59" s="145"/>
      <c r="EAN59" s="145"/>
      <c r="EAO59" s="145"/>
      <c r="EAP59" s="145"/>
      <c r="EAQ59" s="145"/>
      <c r="EAR59" s="145"/>
      <c r="EAS59" s="145"/>
      <c r="EAT59" s="145"/>
      <c r="EAU59" s="145"/>
      <c r="EAV59" s="145"/>
      <c r="EAW59" s="145"/>
      <c r="EAX59" s="145"/>
      <c r="EAY59" s="145"/>
      <c r="EAZ59" s="145"/>
      <c r="EBA59" s="145"/>
      <c r="EBB59" s="145"/>
      <c r="EBC59" s="145"/>
      <c r="EBD59" s="145"/>
      <c r="EBE59" s="145"/>
      <c r="EBF59" s="145"/>
      <c r="EBG59" s="145"/>
      <c r="EBH59" s="145"/>
      <c r="EBI59" s="145"/>
      <c r="EBJ59" s="145"/>
      <c r="EBK59" s="145"/>
      <c r="EBL59" s="145"/>
      <c r="EBM59" s="145"/>
      <c r="EBN59" s="145"/>
      <c r="EBO59" s="145"/>
      <c r="EBP59" s="145"/>
      <c r="EBQ59" s="145"/>
      <c r="EBR59" s="145"/>
      <c r="EBS59" s="145"/>
      <c r="EBT59" s="145"/>
      <c r="EBU59" s="145"/>
      <c r="EBV59" s="145"/>
      <c r="EBW59" s="145"/>
      <c r="EBX59" s="145"/>
      <c r="EBY59" s="145"/>
      <c r="EBZ59" s="145"/>
      <c r="ECA59" s="145"/>
      <c r="ECB59" s="145"/>
      <c r="ECC59" s="145"/>
      <c r="ECD59" s="145"/>
      <c r="ECE59" s="145"/>
      <c r="ECF59" s="145"/>
      <c r="ECG59" s="145"/>
      <c r="ECH59" s="145"/>
      <c r="ECI59" s="145"/>
      <c r="ECJ59" s="145"/>
      <c r="ECK59" s="145"/>
      <c r="ECL59" s="145"/>
      <c r="ECM59" s="145"/>
      <c r="ECN59" s="145"/>
      <c r="ECO59" s="145"/>
      <c r="ECP59" s="145"/>
      <c r="ECQ59" s="145"/>
      <c r="ECR59" s="145"/>
      <c r="ECS59" s="145"/>
      <c r="ECT59" s="145"/>
      <c r="ECU59" s="145"/>
      <c r="ECV59" s="145"/>
      <c r="ECW59" s="145"/>
      <c r="ECX59" s="145"/>
      <c r="ECY59" s="145"/>
      <c r="ECZ59" s="145"/>
      <c r="EDA59" s="145"/>
      <c r="EDB59" s="145"/>
      <c r="EDC59" s="145"/>
      <c r="EDD59" s="145"/>
      <c r="EDE59" s="145"/>
      <c r="EDF59" s="145"/>
      <c r="EDG59" s="145"/>
      <c r="EDH59" s="145"/>
      <c r="EDI59" s="145"/>
      <c r="EDJ59" s="145"/>
      <c r="EDK59" s="145"/>
      <c r="EDL59" s="145"/>
      <c r="EDM59" s="145"/>
      <c r="EDN59" s="145"/>
      <c r="EDO59" s="145"/>
      <c r="EDP59" s="145"/>
      <c r="EDQ59" s="145"/>
      <c r="EDR59" s="145"/>
      <c r="EDS59" s="145"/>
      <c r="EDT59" s="145"/>
      <c r="EDU59" s="145"/>
      <c r="EDV59" s="145"/>
      <c r="EDW59" s="145"/>
      <c r="EDX59" s="145"/>
      <c r="EDY59" s="145"/>
      <c r="EDZ59" s="145"/>
      <c r="EEA59" s="145"/>
      <c r="EEB59" s="145"/>
      <c r="EEC59" s="145"/>
      <c r="EED59" s="145"/>
      <c r="EEE59" s="145"/>
      <c r="EEF59" s="145"/>
      <c r="EEG59" s="145"/>
      <c r="EEH59" s="145"/>
      <c r="EEI59" s="145"/>
      <c r="EEJ59" s="145"/>
      <c r="EEK59" s="145"/>
      <c r="EEL59" s="145"/>
      <c r="EEM59" s="145"/>
      <c r="EEN59" s="145"/>
      <c r="EEO59" s="145"/>
      <c r="EEP59" s="145"/>
      <c r="EEQ59" s="145"/>
      <c r="EER59" s="145"/>
      <c r="EES59" s="145"/>
      <c r="EET59" s="145"/>
      <c r="EEU59" s="145"/>
      <c r="EEV59" s="145"/>
      <c r="EEW59" s="145"/>
      <c r="EEX59" s="145"/>
      <c r="EEY59" s="145"/>
      <c r="EEZ59" s="145"/>
      <c r="EFA59" s="145"/>
      <c r="EFB59" s="145"/>
      <c r="EFC59" s="145"/>
      <c r="EFD59" s="145"/>
      <c r="EFE59" s="145"/>
      <c r="EFF59" s="145"/>
      <c r="EFG59" s="145"/>
      <c r="EFH59" s="145"/>
      <c r="EFI59" s="145"/>
      <c r="EFJ59" s="145"/>
      <c r="EFK59" s="145"/>
      <c r="EFL59" s="145"/>
      <c r="EFM59" s="145"/>
      <c r="EFN59" s="145"/>
      <c r="EFO59" s="145"/>
      <c r="EFP59" s="145"/>
      <c r="EFQ59" s="145"/>
      <c r="EFR59" s="145"/>
      <c r="EFS59" s="145"/>
      <c r="EFT59" s="145"/>
      <c r="EFU59" s="145"/>
      <c r="EFV59" s="145"/>
      <c r="EFW59" s="145"/>
      <c r="EFX59" s="145"/>
      <c r="EFY59" s="145"/>
      <c r="EFZ59" s="145"/>
      <c r="EGA59" s="145"/>
      <c r="EGB59" s="145"/>
      <c r="EGC59" s="145"/>
      <c r="EGD59" s="145"/>
      <c r="EGE59" s="145"/>
      <c r="EGF59" s="145"/>
      <c r="EGG59" s="145"/>
      <c r="EGH59" s="145"/>
      <c r="EGI59" s="145"/>
      <c r="EGJ59" s="145"/>
      <c r="EGK59" s="145"/>
      <c r="EGL59" s="145"/>
      <c r="EGM59" s="145"/>
      <c r="EGN59" s="145"/>
      <c r="EGO59" s="145"/>
      <c r="EGP59" s="145"/>
      <c r="EGQ59" s="145"/>
      <c r="EGR59" s="145"/>
      <c r="EGS59" s="145"/>
      <c r="EGT59" s="145"/>
      <c r="EGU59" s="145"/>
      <c r="EGV59" s="145"/>
      <c r="EGW59" s="145"/>
      <c r="EGX59" s="145"/>
      <c r="EGY59" s="145"/>
      <c r="EGZ59" s="145"/>
      <c r="EHA59" s="145"/>
      <c r="EHB59" s="145"/>
      <c r="EHC59" s="145"/>
      <c r="EHD59" s="145"/>
      <c r="EHE59" s="145"/>
      <c r="EHF59" s="145"/>
      <c r="EHG59" s="145"/>
      <c r="EHH59" s="145"/>
      <c r="EHI59" s="145"/>
      <c r="EHJ59" s="145"/>
      <c r="EHK59" s="145"/>
      <c r="EHL59" s="145"/>
      <c r="EHM59" s="145"/>
      <c r="EHN59" s="145"/>
      <c r="EHO59" s="145"/>
      <c r="EHP59" s="145"/>
      <c r="EHQ59" s="145"/>
      <c r="EHR59" s="145"/>
      <c r="EHS59" s="145"/>
      <c r="EHT59" s="145"/>
      <c r="EHU59" s="145"/>
      <c r="EHV59" s="145"/>
      <c r="EHW59" s="145"/>
      <c r="EHX59" s="145"/>
      <c r="EHY59" s="145"/>
      <c r="EHZ59" s="145"/>
      <c r="EIA59" s="145"/>
      <c r="EIB59" s="145"/>
      <c r="EIC59" s="145"/>
      <c r="EID59" s="145"/>
      <c r="EIE59" s="145"/>
      <c r="EIF59" s="145"/>
      <c r="EIG59" s="145"/>
      <c r="EIH59" s="145"/>
      <c r="EII59" s="145"/>
      <c r="EIJ59" s="145"/>
      <c r="EIK59" s="145"/>
      <c r="EIL59" s="145"/>
      <c r="EIM59" s="145"/>
      <c r="EIN59" s="145"/>
      <c r="EIO59" s="145"/>
      <c r="EIP59" s="145"/>
      <c r="EIQ59" s="145"/>
      <c r="EIR59" s="145"/>
      <c r="EIS59" s="145"/>
      <c r="EIT59" s="145"/>
      <c r="EIU59" s="145"/>
      <c r="EIV59" s="145"/>
      <c r="EIW59" s="145"/>
      <c r="EIX59" s="145"/>
      <c r="EIY59" s="145"/>
      <c r="EIZ59" s="145"/>
      <c r="EJA59" s="145"/>
      <c r="EJB59" s="145"/>
      <c r="EJC59" s="145"/>
      <c r="EJD59" s="145"/>
      <c r="EJE59" s="145"/>
      <c r="EJF59" s="145"/>
      <c r="EJG59" s="145"/>
      <c r="EJH59" s="145"/>
      <c r="EJI59" s="145"/>
      <c r="EJJ59" s="145"/>
      <c r="EJK59" s="145"/>
      <c r="EJL59" s="145"/>
      <c r="EJM59" s="145"/>
      <c r="EJN59" s="145"/>
      <c r="EJO59" s="145"/>
      <c r="EJP59" s="145"/>
      <c r="EJQ59" s="145"/>
      <c r="EJR59" s="145"/>
      <c r="EJS59" s="145"/>
      <c r="EJT59" s="145"/>
      <c r="EJU59" s="145"/>
      <c r="EJV59" s="145"/>
      <c r="EJW59" s="145"/>
      <c r="EJX59" s="145"/>
      <c r="EJY59" s="145"/>
      <c r="EJZ59" s="145"/>
      <c r="EKA59" s="145"/>
      <c r="EKB59" s="145"/>
      <c r="EKC59" s="145"/>
      <c r="EKD59" s="145"/>
      <c r="EKE59" s="145"/>
      <c r="EKF59" s="145"/>
      <c r="EKG59" s="145"/>
      <c r="EKH59" s="145"/>
      <c r="EKI59" s="145"/>
      <c r="EKJ59" s="145"/>
      <c r="EKK59" s="145"/>
      <c r="EKL59" s="145"/>
      <c r="EKM59" s="145"/>
      <c r="EKN59" s="145"/>
      <c r="EKO59" s="145"/>
      <c r="EKP59" s="145"/>
      <c r="EKQ59" s="145"/>
      <c r="EKR59" s="145"/>
      <c r="EKS59" s="145"/>
      <c r="EKT59" s="145"/>
      <c r="EKU59" s="145"/>
      <c r="EKV59" s="145"/>
      <c r="EKW59" s="145"/>
      <c r="EKX59" s="145"/>
      <c r="EKY59" s="145"/>
      <c r="EKZ59" s="145"/>
      <c r="ELA59" s="145"/>
      <c r="ELB59" s="145"/>
      <c r="ELC59" s="145"/>
      <c r="ELD59" s="145"/>
      <c r="ELE59" s="145"/>
      <c r="ELF59" s="145"/>
      <c r="ELG59" s="145"/>
      <c r="ELH59" s="145"/>
      <c r="ELI59" s="145"/>
      <c r="ELJ59" s="145"/>
      <c r="ELK59" s="145"/>
      <c r="ELL59" s="145"/>
      <c r="ELM59" s="145"/>
      <c r="ELN59" s="145"/>
      <c r="ELO59" s="145"/>
      <c r="ELP59" s="145"/>
      <c r="ELQ59" s="145"/>
      <c r="ELR59" s="145"/>
      <c r="ELS59" s="145"/>
      <c r="ELT59" s="145"/>
      <c r="ELU59" s="145"/>
      <c r="ELV59" s="145"/>
      <c r="ELW59" s="145"/>
      <c r="ELX59" s="145"/>
      <c r="ELY59" s="145"/>
      <c r="ELZ59" s="145"/>
      <c r="EMA59" s="145"/>
      <c r="EMB59" s="145"/>
      <c r="EMC59" s="145"/>
      <c r="EMD59" s="145"/>
      <c r="EME59" s="145"/>
      <c r="EMF59" s="145"/>
      <c r="EMG59" s="145"/>
      <c r="EMH59" s="145"/>
      <c r="EMI59" s="145"/>
      <c r="EMJ59" s="145"/>
      <c r="EMK59" s="145"/>
      <c r="EML59" s="145"/>
      <c r="EMM59" s="145"/>
      <c r="EMN59" s="145"/>
      <c r="EMO59" s="145"/>
      <c r="EMP59" s="145"/>
      <c r="EMQ59" s="145"/>
      <c r="EMR59" s="145"/>
      <c r="EMS59" s="145"/>
      <c r="EMT59" s="145"/>
      <c r="EMU59" s="145"/>
      <c r="EMV59" s="145"/>
      <c r="EMW59" s="145"/>
      <c r="EMX59" s="145"/>
      <c r="EMY59" s="145"/>
      <c r="EMZ59" s="145"/>
      <c r="ENA59" s="145"/>
      <c r="ENB59" s="145"/>
      <c r="ENC59" s="145"/>
      <c r="END59" s="145"/>
      <c r="ENE59" s="145"/>
      <c r="ENF59" s="145"/>
      <c r="ENG59" s="145"/>
      <c r="ENH59" s="145"/>
      <c r="ENI59" s="145"/>
      <c r="ENJ59" s="145"/>
      <c r="ENK59" s="145"/>
      <c r="ENL59" s="145"/>
      <c r="ENM59" s="145"/>
      <c r="ENN59" s="145"/>
      <c r="ENO59" s="145"/>
      <c r="ENP59" s="145"/>
      <c r="ENQ59" s="145"/>
      <c r="ENR59" s="145"/>
      <c r="ENS59" s="145"/>
      <c r="ENT59" s="145"/>
      <c r="ENU59" s="145"/>
      <c r="ENV59" s="145"/>
      <c r="ENW59" s="145"/>
      <c r="ENX59" s="145"/>
      <c r="ENY59" s="145"/>
      <c r="ENZ59" s="145"/>
      <c r="EOA59" s="145"/>
      <c r="EOB59" s="145"/>
      <c r="EOC59" s="145"/>
      <c r="EOD59" s="145"/>
      <c r="EOE59" s="145"/>
      <c r="EOF59" s="145"/>
      <c r="EOG59" s="145"/>
      <c r="EOH59" s="145"/>
      <c r="EOI59" s="145"/>
      <c r="EOJ59" s="145"/>
      <c r="EOK59" s="145"/>
      <c r="EOL59" s="145"/>
      <c r="EOM59" s="145"/>
      <c r="EON59" s="145"/>
      <c r="EOO59" s="145"/>
      <c r="EOP59" s="145"/>
      <c r="EOQ59" s="145"/>
      <c r="EOR59" s="145"/>
      <c r="EOS59" s="145"/>
      <c r="EOT59" s="145"/>
      <c r="EOU59" s="145"/>
      <c r="EOV59" s="145"/>
      <c r="EOW59" s="145"/>
      <c r="EOX59" s="145"/>
      <c r="EOY59" s="145"/>
      <c r="EOZ59" s="145"/>
      <c r="EPA59" s="145"/>
      <c r="EPB59" s="145"/>
      <c r="EPC59" s="145"/>
      <c r="EPD59" s="145"/>
      <c r="EPE59" s="145"/>
      <c r="EPF59" s="145"/>
      <c r="EPG59" s="145"/>
      <c r="EPH59" s="145"/>
      <c r="EPI59" s="145"/>
      <c r="EPJ59" s="145"/>
      <c r="EPK59" s="145"/>
      <c r="EPL59" s="145"/>
      <c r="EPM59" s="145"/>
      <c r="EPN59" s="145"/>
      <c r="EPO59" s="145"/>
      <c r="EPP59" s="145"/>
      <c r="EPQ59" s="145"/>
      <c r="EPR59" s="145"/>
      <c r="EPS59" s="145"/>
      <c r="EPT59" s="145"/>
      <c r="EPU59" s="145"/>
      <c r="EPV59" s="145"/>
      <c r="EPW59" s="145"/>
      <c r="EPX59" s="145"/>
      <c r="EPY59" s="145"/>
      <c r="EPZ59" s="145"/>
      <c r="EQA59" s="145"/>
      <c r="EQB59" s="145"/>
      <c r="EQC59" s="145"/>
      <c r="EQD59" s="145"/>
      <c r="EQE59" s="145"/>
      <c r="EQF59" s="145"/>
      <c r="EQG59" s="145"/>
      <c r="EQH59" s="145"/>
      <c r="EQI59" s="145"/>
      <c r="EQJ59" s="145"/>
      <c r="EQK59" s="145"/>
      <c r="EQL59" s="145"/>
      <c r="EQM59" s="145"/>
      <c r="EQN59" s="145"/>
      <c r="EQO59" s="145"/>
      <c r="EQP59" s="145"/>
      <c r="EQQ59" s="145"/>
      <c r="EQR59" s="145"/>
      <c r="EQS59" s="145"/>
      <c r="EQT59" s="145"/>
      <c r="EQU59" s="145"/>
      <c r="EQV59" s="145"/>
      <c r="EQW59" s="145"/>
      <c r="EQX59" s="145"/>
      <c r="EQY59" s="145"/>
      <c r="EQZ59" s="145"/>
      <c r="ERA59" s="145"/>
      <c r="ERB59" s="145"/>
      <c r="ERC59" s="145"/>
      <c r="ERD59" s="145"/>
      <c r="ERE59" s="145"/>
      <c r="ERF59" s="145"/>
      <c r="ERG59" s="145"/>
      <c r="ERH59" s="145"/>
      <c r="ERI59" s="145"/>
      <c r="ERJ59" s="145"/>
      <c r="ERK59" s="145"/>
      <c r="ERL59" s="145"/>
      <c r="ERM59" s="145"/>
      <c r="ERN59" s="145"/>
      <c r="ERO59" s="145"/>
      <c r="ERP59" s="145"/>
      <c r="ERQ59" s="145"/>
      <c r="ERR59" s="145"/>
      <c r="ERS59" s="145"/>
      <c r="ERT59" s="145"/>
      <c r="ERU59" s="145"/>
      <c r="ERV59" s="145"/>
      <c r="ERW59" s="145"/>
      <c r="ERX59" s="145"/>
      <c r="ERY59" s="145"/>
      <c r="ERZ59" s="145"/>
      <c r="ESA59" s="145"/>
      <c r="ESB59" s="145"/>
      <c r="ESC59" s="145"/>
      <c r="ESD59" s="145"/>
      <c r="ESE59" s="145"/>
      <c r="ESF59" s="145"/>
      <c r="ESG59" s="145"/>
      <c r="ESH59" s="145"/>
      <c r="ESI59" s="145"/>
      <c r="ESJ59" s="145"/>
      <c r="ESK59" s="145"/>
      <c r="ESL59" s="145"/>
      <c r="ESM59" s="145"/>
      <c r="ESN59" s="145"/>
      <c r="ESO59" s="145"/>
      <c r="ESP59" s="145"/>
      <c r="ESQ59" s="145"/>
      <c r="ESR59" s="145"/>
      <c r="ESS59" s="145"/>
      <c r="EST59" s="145"/>
      <c r="ESU59" s="145"/>
      <c r="ESV59" s="145"/>
      <c r="ESW59" s="145"/>
      <c r="ESX59" s="145"/>
      <c r="ESY59" s="145"/>
      <c r="ESZ59" s="145"/>
      <c r="ETA59" s="145"/>
      <c r="ETB59" s="145"/>
      <c r="ETC59" s="145"/>
      <c r="ETD59" s="145"/>
      <c r="ETE59" s="145"/>
      <c r="ETF59" s="145"/>
      <c r="ETG59" s="145"/>
      <c r="ETH59" s="145"/>
      <c r="ETI59" s="145"/>
      <c r="ETJ59" s="145"/>
      <c r="ETK59" s="145"/>
      <c r="ETL59" s="145"/>
      <c r="ETM59" s="145"/>
      <c r="ETN59" s="145"/>
      <c r="ETO59" s="145"/>
      <c r="ETP59" s="145"/>
      <c r="ETQ59" s="145"/>
      <c r="ETR59" s="145"/>
      <c r="ETS59" s="145"/>
      <c r="ETT59" s="145"/>
      <c r="ETU59" s="145"/>
      <c r="ETV59" s="145"/>
      <c r="ETW59" s="145"/>
      <c r="ETX59" s="145"/>
      <c r="ETY59" s="145"/>
      <c r="ETZ59" s="145"/>
      <c r="EUA59" s="145"/>
      <c r="EUB59" s="145"/>
      <c r="EUC59" s="145"/>
      <c r="EUD59" s="145"/>
      <c r="EUE59" s="145"/>
      <c r="EUF59" s="145"/>
      <c r="EUG59" s="145"/>
      <c r="EUH59" s="145"/>
      <c r="EUI59" s="145"/>
      <c r="EUJ59" s="145"/>
      <c r="EUK59" s="145"/>
      <c r="EUL59" s="145"/>
      <c r="EUM59" s="145"/>
      <c r="EUN59" s="145"/>
      <c r="EUO59" s="145"/>
      <c r="EUP59" s="145"/>
      <c r="EUQ59" s="145"/>
      <c r="EUR59" s="145"/>
      <c r="EUS59" s="145"/>
      <c r="EUT59" s="145"/>
      <c r="EUU59" s="145"/>
      <c r="EUV59" s="145"/>
      <c r="EUW59" s="145"/>
      <c r="EUX59" s="145"/>
      <c r="EUY59" s="145"/>
      <c r="EUZ59" s="145"/>
      <c r="EVA59" s="145"/>
      <c r="EVB59" s="145"/>
      <c r="EVC59" s="145"/>
      <c r="EVD59" s="145"/>
      <c r="EVE59" s="145"/>
      <c r="EVF59" s="145"/>
      <c r="EVG59" s="145"/>
      <c r="EVH59" s="145"/>
      <c r="EVI59" s="145"/>
      <c r="EVJ59" s="145"/>
      <c r="EVK59" s="145"/>
      <c r="EVL59" s="145"/>
      <c r="EVM59" s="145"/>
      <c r="EVN59" s="145"/>
      <c r="EVO59" s="145"/>
      <c r="EVP59" s="145"/>
      <c r="EVQ59" s="145"/>
      <c r="EVR59" s="145"/>
      <c r="EVS59" s="145"/>
      <c r="EVT59" s="145"/>
      <c r="EVU59" s="145"/>
      <c r="EVV59" s="145"/>
      <c r="EVW59" s="145"/>
      <c r="EVX59" s="145"/>
      <c r="EVY59" s="145"/>
      <c r="EVZ59" s="145"/>
      <c r="EWA59" s="145"/>
      <c r="EWB59" s="145"/>
      <c r="EWC59" s="145"/>
      <c r="EWD59" s="145"/>
      <c r="EWE59" s="145"/>
      <c r="EWF59" s="145"/>
      <c r="EWG59" s="145"/>
      <c r="EWH59" s="145"/>
      <c r="EWI59" s="145"/>
      <c r="EWJ59" s="145"/>
      <c r="EWK59" s="145"/>
      <c r="EWL59" s="145"/>
      <c r="EWM59" s="145"/>
      <c r="EWN59" s="145"/>
      <c r="EWO59" s="145"/>
      <c r="EWP59" s="145"/>
      <c r="EWQ59" s="145"/>
      <c r="EWR59" s="145"/>
      <c r="EWS59" s="145"/>
      <c r="EWT59" s="145"/>
      <c r="EWU59" s="145"/>
      <c r="EWV59" s="145"/>
      <c r="EWW59" s="145"/>
      <c r="EWX59" s="145"/>
      <c r="EWY59" s="145"/>
      <c r="EWZ59" s="145"/>
      <c r="EXA59" s="145"/>
      <c r="EXB59" s="145"/>
      <c r="EXC59" s="145"/>
      <c r="EXD59" s="145"/>
      <c r="EXE59" s="145"/>
      <c r="EXF59" s="145"/>
      <c r="EXG59" s="145"/>
      <c r="EXH59" s="145"/>
      <c r="EXI59" s="145"/>
      <c r="EXJ59" s="145"/>
      <c r="EXK59" s="145"/>
      <c r="EXL59" s="145"/>
      <c r="EXM59" s="145"/>
      <c r="EXN59" s="145"/>
      <c r="EXO59" s="145"/>
      <c r="EXP59" s="145"/>
      <c r="EXQ59" s="145"/>
      <c r="EXR59" s="145"/>
      <c r="EXS59" s="145"/>
      <c r="EXT59" s="145"/>
      <c r="EXU59" s="145"/>
      <c r="EXV59" s="145"/>
      <c r="EXW59" s="145"/>
      <c r="EXX59" s="145"/>
      <c r="EXY59" s="145"/>
      <c r="EXZ59" s="145"/>
      <c r="EYA59" s="145"/>
      <c r="EYB59" s="145"/>
      <c r="EYC59" s="145"/>
      <c r="EYD59" s="145"/>
      <c r="EYE59" s="145"/>
      <c r="EYF59" s="145"/>
      <c r="EYG59" s="145"/>
      <c r="EYH59" s="145"/>
      <c r="EYI59" s="145"/>
      <c r="EYJ59" s="145"/>
      <c r="EYK59" s="145"/>
      <c r="EYL59" s="145"/>
      <c r="EYM59" s="145"/>
      <c r="EYN59" s="145"/>
      <c r="EYO59" s="145"/>
      <c r="EYP59" s="145"/>
      <c r="EYQ59" s="145"/>
      <c r="EYR59" s="145"/>
      <c r="EYS59" s="145"/>
      <c r="EYT59" s="145"/>
      <c r="EYU59" s="145"/>
      <c r="EYV59" s="145"/>
      <c r="EYW59" s="145"/>
      <c r="EYX59" s="145"/>
      <c r="EYY59" s="145"/>
      <c r="EYZ59" s="145"/>
      <c r="EZA59" s="145"/>
      <c r="EZB59" s="145"/>
      <c r="EZC59" s="145"/>
      <c r="EZD59" s="145"/>
      <c r="EZE59" s="145"/>
      <c r="EZF59" s="145"/>
      <c r="EZG59" s="145"/>
      <c r="EZH59" s="145"/>
      <c r="EZI59" s="145"/>
      <c r="EZJ59" s="145"/>
      <c r="EZK59" s="145"/>
      <c r="EZL59" s="145"/>
      <c r="EZM59" s="145"/>
      <c r="EZN59" s="145"/>
      <c r="EZO59" s="145"/>
      <c r="EZP59" s="145"/>
      <c r="EZQ59" s="145"/>
      <c r="EZR59" s="145"/>
      <c r="EZS59" s="145"/>
      <c r="EZT59" s="145"/>
      <c r="EZU59" s="145"/>
      <c r="EZV59" s="145"/>
      <c r="EZW59" s="145"/>
      <c r="EZX59" s="145"/>
      <c r="EZY59" s="145"/>
      <c r="EZZ59" s="145"/>
      <c r="FAA59" s="145"/>
      <c r="FAB59" s="145"/>
      <c r="FAC59" s="145"/>
      <c r="FAD59" s="145"/>
      <c r="FAE59" s="145"/>
      <c r="FAF59" s="145"/>
      <c r="FAG59" s="145"/>
      <c r="FAH59" s="145"/>
      <c r="FAI59" s="145"/>
      <c r="FAJ59" s="145"/>
      <c r="FAK59" s="145"/>
      <c r="FAL59" s="145"/>
      <c r="FAM59" s="145"/>
      <c r="FAN59" s="145"/>
      <c r="FAO59" s="145"/>
      <c r="FAP59" s="145"/>
      <c r="FAQ59" s="145"/>
      <c r="FAR59" s="145"/>
      <c r="FAS59" s="145"/>
      <c r="FAT59" s="145"/>
      <c r="FAU59" s="145"/>
      <c r="FAV59" s="145"/>
      <c r="FAW59" s="145"/>
      <c r="FAX59" s="145"/>
      <c r="FAY59" s="145"/>
      <c r="FAZ59" s="145"/>
      <c r="FBA59" s="145"/>
      <c r="FBB59" s="145"/>
      <c r="FBC59" s="145"/>
      <c r="FBD59" s="145"/>
      <c r="FBE59" s="145"/>
      <c r="FBF59" s="145"/>
      <c r="FBG59" s="145"/>
      <c r="FBH59" s="145"/>
      <c r="FBI59" s="145"/>
      <c r="FBJ59" s="145"/>
      <c r="FBK59" s="145"/>
      <c r="FBL59" s="145"/>
      <c r="FBM59" s="145"/>
      <c r="FBN59" s="145"/>
      <c r="FBO59" s="145"/>
      <c r="FBP59" s="145"/>
      <c r="FBQ59" s="145"/>
      <c r="FBR59" s="145"/>
      <c r="FBS59" s="145"/>
      <c r="FBT59" s="145"/>
      <c r="FBU59" s="145"/>
      <c r="FBV59" s="145"/>
      <c r="FBW59" s="145"/>
      <c r="FBX59" s="145"/>
      <c r="FBY59" s="145"/>
      <c r="FBZ59" s="145"/>
      <c r="FCA59" s="145"/>
      <c r="FCB59" s="145"/>
      <c r="FCC59" s="145"/>
      <c r="FCD59" s="145"/>
      <c r="FCE59" s="145"/>
      <c r="FCF59" s="145"/>
      <c r="FCG59" s="145"/>
      <c r="FCH59" s="145"/>
      <c r="FCI59" s="145"/>
      <c r="FCJ59" s="145"/>
      <c r="FCK59" s="145"/>
      <c r="FCL59" s="145"/>
      <c r="FCM59" s="145"/>
      <c r="FCN59" s="145"/>
      <c r="FCO59" s="145"/>
      <c r="FCP59" s="145"/>
      <c r="FCQ59" s="145"/>
      <c r="FCR59" s="145"/>
      <c r="FCS59" s="145"/>
      <c r="FCT59" s="145"/>
      <c r="FCU59" s="145"/>
      <c r="FCV59" s="145"/>
      <c r="FCW59" s="145"/>
      <c r="FCX59" s="145"/>
      <c r="FCY59" s="145"/>
      <c r="FCZ59" s="145"/>
      <c r="FDA59" s="145"/>
      <c r="FDB59" s="145"/>
      <c r="FDC59" s="145"/>
      <c r="FDD59" s="145"/>
      <c r="FDE59" s="145"/>
      <c r="FDF59" s="145"/>
      <c r="FDG59" s="145"/>
      <c r="FDH59" s="145"/>
      <c r="FDI59" s="145"/>
      <c r="FDJ59" s="145"/>
      <c r="FDK59" s="145"/>
      <c r="FDL59" s="145"/>
      <c r="FDM59" s="145"/>
      <c r="FDN59" s="145"/>
      <c r="FDO59" s="145"/>
      <c r="FDP59" s="145"/>
      <c r="FDQ59" s="145"/>
      <c r="FDR59" s="145"/>
      <c r="FDS59" s="145"/>
      <c r="FDT59" s="145"/>
      <c r="FDU59" s="145"/>
      <c r="FDV59" s="145"/>
      <c r="FDW59" s="145"/>
      <c r="FDX59" s="145"/>
      <c r="FDY59" s="145"/>
      <c r="FDZ59" s="145"/>
      <c r="FEA59" s="145"/>
      <c r="FEB59" s="145"/>
      <c r="FEC59" s="145"/>
      <c r="FED59" s="145"/>
      <c r="FEE59" s="145"/>
      <c r="FEF59" s="145"/>
      <c r="FEG59" s="145"/>
      <c r="FEH59" s="145"/>
      <c r="FEI59" s="145"/>
      <c r="FEJ59" s="145"/>
      <c r="FEK59" s="145"/>
      <c r="FEL59" s="145"/>
      <c r="FEM59" s="145"/>
      <c r="FEN59" s="145"/>
      <c r="FEO59" s="145"/>
      <c r="FEP59" s="145"/>
      <c r="FEQ59" s="145"/>
      <c r="FER59" s="145"/>
      <c r="FES59" s="145"/>
      <c r="FET59" s="145"/>
      <c r="FEU59" s="145"/>
      <c r="FEV59" s="145"/>
      <c r="FEW59" s="145"/>
      <c r="FEX59" s="145"/>
      <c r="FEY59" s="145"/>
      <c r="FEZ59" s="145"/>
      <c r="FFA59" s="145"/>
      <c r="FFB59" s="145"/>
      <c r="FFC59" s="145"/>
      <c r="FFD59" s="145"/>
      <c r="FFE59" s="145"/>
      <c r="FFF59" s="145"/>
      <c r="FFG59" s="145"/>
      <c r="FFH59" s="145"/>
      <c r="FFI59" s="145"/>
      <c r="FFJ59" s="145"/>
      <c r="FFK59" s="145"/>
      <c r="FFL59" s="145"/>
      <c r="FFM59" s="145"/>
      <c r="FFN59" s="145"/>
      <c r="FFO59" s="145"/>
      <c r="FFP59" s="145"/>
      <c r="FFQ59" s="145"/>
      <c r="FFR59" s="145"/>
      <c r="FFS59" s="145"/>
      <c r="FFT59" s="145"/>
      <c r="FFU59" s="145"/>
      <c r="FFV59" s="145"/>
      <c r="FFW59" s="145"/>
      <c r="FFX59" s="145"/>
      <c r="FFY59" s="145"/>
      <c r="FFZ59" s="145"/>
      <c r="FGA59" s="145"/>
      <c r="FGB59" s="145"/>
      <c r="FGC59" s="145"/>
      <c r="FGD59" s="145"/>
      <c r="FGE59" s="145"/>
      <c r="FGF59" s="145"/>
      <c r="FGG59" s="145"/>
      <c r="FGH59" s="145"/>
      <c r="FGI59" s="145"/>
      <c r="FGJ59" s="145"/>
      <c r="FGK59" s="145"/>
      <c r="FGL59" s="145"/>
      <c r="FGM59" s="145"/>
      <c r="FGN59" s="145"/>
      <c r="FGO59" s="145"/>
      <c r="FGP59" s="145"/>
      <c r="FGQ59" s="145"/>
      <c r="FGR59" s="145"/>
      <c r="FGS59" s="145"/>
      <c r="FGT59" s="145"/>
      <c r="FGU59" s="145"/>
      <c r="FGV59" s="145"/>
      <c r="FGW59" s="145"/>
      <c r="FGX59" s="145"/>
      <c r="FGY59" s="145"/>
      <c r="FGZ59" s="145"/>
      <c r="FHA59" s="145"/>
      <c r="FHB59" s="145"/>
      <c r="FHC59" s="145"/>
      <c r="FHD59" s="145"/>
      <c r="FHE59" s="145"/>
      <c r="FHF59" s="145"/>
      <c r="FHG59" s="145"/>
      <c r="FHH59" s="145"/>
      <c r="FHI59" s="145"/>
      <c r="FHJ59" s="145"/>
      <c r="FHK59" s="145"/>
      <c r="FHL59" s="145"/>
      <c r="FHM59" s="145"/>
      <c r="FHN59" s="145"/>
      <c r="FHO59" s="145"/>
      <c r="FHP59" s="145"/>
      <c r="FHQ59" s="145"/>
      <c r="FHR59" s="145"/>
      <c r="FHS59" s="145"/>
      <c r="FHT59" s="145"/>
      <c r="FHU59" s="145"/>
      <c r="FHV59" s="145"/>
      <c r="FHW59" s="145"/>
      <c r="FHX59" s="145"/>
      <c r="FHY59" s="145"/>
      <c r="FHZ59" s="145"/>
      <c r="FIA59" s="145"/>
      <c r="FIB59" s="145"/>
      <c r="FIC59" s="145"/>
      <c r="FID59" s="145"/>
      <c r="FIE59" s="145"/>
      <c r="FIF59" s="145"/>
      <c r="FIG59" s="145"/>
      <c r="FIH59" s="145"/>
      <c r="FII59" s="145"/>
      <c r="FIJ59" s="145"/>
      <c r="FIK59" s="145"/>
      <c r="FIL59" s="145"/>
      <c r="FIM59" s="145"/>
      <c r="FIN59" s="145"/>
      <c r="FIO59" s="145"/>
      <c r="FIP59" s="145"/>
      <c r="FIQ59" s="145"/>
      <c r="FIR59" s="145"/>
      <c r="FIS59" s="145"/>
      <c r="FIT59" s="145"/>
      <c r="FIU59" s="145"/>
      <c r="FIV59" s="145"/>
      <c r="FIW59" s="145"/>
      <c r="FIX59" s="145"/>
      <c r="FIY59" s="145"/>
      <c r="FIZ59" s="145"/>
      <c r="FJA59" s="145"/>
      <c r="FJB59" s="145"/>
      <c r="FJC59" s="145"/>
      <c r="FJD59" s="145"/>
      <c r="FJE59" s="145"/>
      <c r="FJF59" s="145"/>
      <c r="FJG59" s="145"/>
      <c r="FJH59" s="145"/>
      <c r="FJI59" s="145"/>
      <c r="FJJ59" s="145"/>
      <c r="FJK59" s="145"/>
      <c r="FJL59" s="145"/>
      <c r="FJM59" s="145"/>
      <c r="FJN59" s="145"/>
      <c r="FJO59" s="145"/>
      <c r="FJP59" s="145"/>
      <c r="FJQ59" s="145"/>
      <c r="FJR59" s="145"/>
      <c r="FJS59" s="145"/>
      <c r="FJT59" s="145"/>
      <c r="FJU59" s="145"/>
      <c r="FJV59" s="145"/>
      <c r="FJW59" s="145"/>
      <c r="FJX59" s="145"/>
      <c r="FJY59" s="145"/>
      <c r="FJZ59" s="145"/>
      <c r="FKA59" s="145"/>
      <c r="FKB59" s="145"/>
      <c r="FKC59" s="145"/>
      <c r="FKD59" s="145"/>
      <c r="FKE59" s="145"/>
      <c r="FKF59" s="145"/>
      <c r="FKG59" s="145"/>
      <c r="FKH59" s="145"/>
      <c r="FKI59" s="145"/>
      <c r="FKJ59" s="145"/>
      <c r="FKK59" s="145"/>
      <c r="FKL59" s="145"/>
      <c r="FKM59" s="145"/>
      <c r="FKN59" s="145"/>
      <c r="FKO59" s="145"/>
      <c r="FKP59" s="145"/>
      <c r="FKQ59" s="145"/>
      <c r="FKR59" s="145"/>
      <c r="FKS59" s="145"/>
      <c r="FKT59" s="145"/>
      <c r="FKU59" s="145"/>
      <c r="FKV59" s="145"/>
      <c r="FKW59" s="145"/>
      <c r="FKX59" s="145"/>
      <c r="FKY59" s="145"/>
      <c r="FKZ59" s="145"/>
      <c r="FLA59" s="145"/>
      <c r="FLB59" s="145"/>
      <c r="FLC59" s="145"/>
      <c r="FLD59" s="145"/>
      <c r="FLE59" s="145"/>
      <c r="FLF59" s="145"/>
      <c r="FLG59" s="145"/>
      <c r="FLH59" s="145"/>
      <c r="FLI59" s="145"/>
      <c r="FLJ59" s="145"/>
      <c r="FLK59" s="145"/>
      <c r="FLL59" s="145"/>
      <c r="FLM59" s="145"/>
      <c r="FLN59" s="145"/>
      <c r="FLO59" s="145"/>
      <c r="FLP59" s="145"/>
      <c r="FLQ59" s="145"/>
      <c r="FLR59" s="145"/>
      <c r="FLS59" s="145"/>
      <c r="FLT59" s="145"/>
      <c r="FLU59" s="145"/>
      <c r="FLV59" s="145"/>
      <c r="FLW59" s="145"/>
      <c r="FLX59" s="145"/>
      <c r="FLY59" s="145"/>
      <c r="FLZ59" s="145"/>
      <c r="FMA59" s="145"/>
      <c r="FMB59" s="145"/>
      <c r="FMC59" s="145"/>
      <c r="FMD59" s="145"/>
      <c r="FME59" s="145"/>
      <c r="FMF59" s="145"/>
      <c r="FMG59" s="145"/>
      <c r="FMH59" s="145"/>
      <c r="FMI59" s="145"/>
      <c r="FMJ59" s="145"/>
      <c r="FMK59" s="145"/>
      <c r="FML59" s="145"/>
      <c r="FMM59" s="145"/>
      <c r="FMN59" s="145"/>
      <c r="FMO59" s="145"/>
      <c r="FMP59" s="145"/>
      <c r="FMQ59" s="145"/>
      <c r="FMR59" s="145"/>
      <c r="FMS59" s="145"/>
      <c r="FMT59" s="145"/>
      <c r="FMU59" s="145"/>
      <c r="FMV59" s="145"/>
      <c r="FMW59" s="145"/>
      <c r="FMX59" s="145"/>
      <c r="FMY59" s="145"/>
      <c r="FMZ59" s="145"/>
      <c r="FNA59" s="145"/>
      <c r="FNB59" s="145"/>
      <c r="FNC59" s="145"/>
      <c r="FND59" s="145"/>
      <c r="FNE59" s="145"/>
      <c r="FNF59" s="145"/>
      <c r="FNG59" s="145"/>
      <c r="FNH59" s="145"/>
      <c r="FNI59" s="145"/>
      <c r="FNJ59" s="145"/>
      <c r="FNK59" s="145"/>
      <c r="FNL59" s="145"/>
      <c r="FNM59" s="145"/>
      <c r="FNN59" s="145"/>
      <c r="FNO59" s="145"/>
      <c r="FNP59" s="145"/>
      <c r="FNQ59" s="145"/>
      <c r="FNR59" s="145"/>
      <c r="FNS59" s="145"/>
      <c r="FNT59" s="145"/>
      <c r="FNU59" s="145"/>
      <c r="FNV59" s="145"/>
      <c r="FNW59" s="145"/>
      <c r="FNX59" s="145"/>
      <c r="FNY59" s="145"/>
      <c r="FNZ59" s="145"/>
      <c r="FOA59" s="145"/>
      <c r="FOB59" s="145"/>
      <c r="FOC59" s="145"/>
      <c r="FOD59" s="145"/>
      <c r="FOE59" s="145"/>
      <c r="FOF59" s="145"/>
      <c r="FOG59" s="145"/>
      <c r="FOH59" s="145"/>
      <c r="FOI59" s="145"/>
      <c r="FOJ59" s="145"/>
      <c r="FOK59" s="145"/>
      <c r="FOL59" s="145"/>
      <c r="FOM59" s="145"/>
      <c r="FON59" s="145"/>
      <c r="FOO59" s="145"/>
      <c r="FOP59" s="145"/>
      <c r="FOQ59" s="145"/>
      <c r="FOR59" s="145"/>
      <c r="FOS59" s="145"/>
      <c r="FOT59" s="145"/>
      <c r="FOU59" s="145"/>
      <c r="FOV59" s="145"/>
      <c r="FOW59" s="145"/>
      <c r="FOX59" s="145"/>
      <c r="FOY59" s="145"/>
      <c r="FOZ59" s="145"/>
      <c r="FPA59" s="145"/>
      <c r="FPB59" s="145"/>
      <c r="FPC59" s="145"/>
      <c r="FPD59" s="145"/>
      <c r="FPE59" s="145"/>
      <c r="FPF59" s="145"/>
      <c r="FPG59" s="145"/>
      <c r="FPH59" s="145"/>
      <c r="FPI59" s="145"/>
      <c r="FPJ59" s="145"/>
      <c r="FPK59" s="145"/>
      <c r="FPL59" s="145"/>
      <c r="FPM59" s="145"/>
      <c r="FPN59" s="145"/>
      <c r="FPO59" s="145"/>
      <c r="FPP59" s="145"/>
      <c r="FPQ59" s="145"/>
      <c r="FPR59" s="145"/>
      <c r="FPS59" s="145"/>
      <c r="FPT59" s="145"/>
      <c r="FPU59" s="145"/>
      <c r="FPV59" s="145"/>
      <c r="FPW59" s="145"/>
      <c r="FPX59" s="145"/>
      <c r="FPY59" s="145"/>
      <c r="FPZ59" s="145"/>
      <c r="FQA59" s="145"/>
      <c r="FQB59" s="145"/>
      <c r="FQC59" s="145"/>
      <c r="FQD59" s="145"/>
      <c r="FQE59" s="145"/>
      <c r="FQF59" s="145"/>
      <c r="FQG59" s="145"/>
      <c r="FQH59" s="145"/>
      <c r="FQI59" s="145"/>
      <c r="FQJ59" s="145"/>
      <c r="FQK59" s="145"/>
      <c r="FQL59" s="145"/>
      <c r="FQM59" s="145"/>
      <c r="FQN59" s="145"/>
      <c r="FQO59" s="145"/>
      <c r="FQP59" s="145"/>
      <c r="FQQ59" s="145"/>
      <c r="FQR59" s="145"/>
      <c r="FQS59" s="145"/>
      <c r="FQT59" s="145"/>
      <c r="FQU59" s="145"/>
      <c r="FQV59" s="145"/>
      <c r="FQW59" s="145"/>
      <c r="FQX59" s="145"/>
      <c r="FQY59" s="145"/>
      <c r="FQZ59" s="145"/>
      <c r="FRA59" s="145"/>
      <c r="FRB59" s="145"/>
      <c r="FRC59" s="145"/>
      <c r="FRD59" s="145"/>
      <c r="FRE59" s="145"/>
      <c r="FRF59" s="145"/>
      <c r="FRG59" s="145"/>
      <c r="FRH59" s="145"/>
      <c r="FRI59" s="145"/>
      <c r="FRJ59" s="145"/>
      <c r="FRK59" s="145"/>
      <c r="FRL59" s="145"/>
      <c r="FRM59" s="145"/>
      <c r="FRN59" s="145"/>
      <c r="FRO59" s="145"/>
      <c r="FRP59" s="145"/>
      <c r="FRQ59" s="145"/>
      <c r="FRR59" s="145"/>
      <c r="FRS59" s="145"/>
      <c r="FRT59" s="145"/>
      <c r="FRU59" s="145"/>
      <c r="FRV59" s="145"/>
      <c r="FRW59" s="145"/>
      <c r="FRX59" s="145"/>
      <c r="FRY59" s="145"/>
      <c r="FRZ59" s="145"/>
      <c r="FSA59" s="145"/>
      <c r="FSB59" s="145"/>
      <c r="FSC59" s="145"/>
      <c r="FSD59" s="145"/>
      <c r="FSE59" s="145"/>
      <c r="FSF59" s="145"/>
      <c r="FSG59" s="145"/>
      <c r="FSH59" s="145"/>
      <c r="FSI59" s="145"/>
      <c r="FSJ59" s="145"/>
      <c r="FSK59" s="145"/>
      <c r="FSL59" s="145"/>
      <c r="FSM59" s="145"/>
      <c r="FSN59" s="145"/>
      <c r="FSO59" s="145"/>
      <c r="FSP59" s="145"/>
      <c r="FSQ59" s="145"/>
      <c r="FSR59" s="145"/>
      <c r="FSS59" s="145"/>
      <c r="FST59" s="145"/>
      <c r="FSU59" s="145"/>
      <c r="FSV59" s="145"/>
      <c r="FSW59" s="145"/>
      <c r="FSX59" s="145"/>
      <c r="FSY59" s="145"/>
      <c r="FSZ59" s="145"/>
      <c r="FTA59" s="145"/>
      <c r="FTB59" s="145"/>
      <c r="FTC59" s="145"/>
      <c r="FTD59" s="145"/>
      <c r="FTE59" s="145"/>
      <c r="FTF59" s="145"/>
      <c r="FTG59" s="145"/>
      <c r="FTH59" s="145"/>
      <c r="FTI59" s="145"/>
      <c r="FTJ59" s="145"/>
      <c r="FTK59" s="145"/>
      <c r="FTL59" s="145"/>
      <c r="FTM59" s="145"/>
      <c r="FTN59" s="145"/>
      <c r="FTO59" s="145"/>
      <c r="FTP59" s="145"/>
      <c r="FTQ59" s="145"/>
      <c r="FTR59" s="145"/>
      <c r="FTS59" s="145"/>
      <c r="FTT59" s="145"/>
      <c r="FTU59" s="145"/>
      <c r="FTV59" s="145"/>
      <c r="FTW59" s="145"/>
      <c r="FTX59" s="145"/>
      <c r="FTY59" s="145"/>
      <c r="FTZ59" s="145"/>
      <c r="FUA59" s="145"/>
      <c r="FUB59" s="145"/>
      <c r="FUC59" s="145"/>
      <c r="FUD59" s="145"/>
      <c r="FUE59" s="145"/>
      <c r="FUF59" s="145"/>
      <c r="FUG59" s="145"/>
      <c r="FUH59" s="145"/>
      <c r="FUI59" s="145"/>
      <c r="FUJ59" s="145"/>
      <c r="FUK59" s="145"/>
      <c r="FUL59" s="145"/>
      <c r="FUM59" s="145"/>
      <c r="FUN59" s="145"/>
      <c r="FUO59" s="145"/>
      <c r="FUP59" s="145"/>
      <c r="FUQ59" s="145"/>
      <c r="FUR59" s="145"/>
      <c r="FUS59" s="145"/>
      <c r="FUT59" s="145"/>
      <c r="FUU59" s="145"/>
      <c r="FUV59" s="145"/>
      <c r="FUW59" s="145"/>
      <c r="FUX59" s="145"/>
      <c r="FUY59" s="145"/>
      <c r="FUZ59" s="145"/>
      <c r="FVA59" s="145"/>
      <c r="FVB59" s="145"/>
      <c r="FVC59" s="145"/>
      <c r="FVD59" s="145"/>
      <c r="FVE59" s="145"/>
      <c r="FVF59" s="145"/>
      <c r="FVG59" s="145"/>
      <c r="FVH59" s="145"/>
      <c r="FVI59" s="145"/>
      <c r="FVJ59" s="145"/>
      <c r="FVK59" s="145"/>
      <c r="FVL59" s="145"/>
      <c r="FVM59" s="145"/>
      <c r="FVN59" s="145"/>
      <c r="FVO59" s="145"/>
      <c r="FVP59" s="145"/>
      <c r="FVQ59" s="145"/>
      <c r="FVR59" s="145"/>
      <c r="FVS59" s="145"/>
      <c r="FVT59" s="145"/>
      <c r="FVU59" s="145"/>
      <c r="FVV59" s="145"/>
      <c r="FVW59" s="145"/>
      <c r="FVX59" s="145"/>
      <c r="FVY59" s="145"/>
      <c r="FVZ59" s="145"/>
      <c r="FWA59" s="145"/>
      <c r="FWB59" s="145"/>
      <c r="FWC59" s="145"/>
      <c r="FWD59" s="145"/>
      <c r="FWE59" s="145"/>
      <c r="FWF59" s="145"/>
      <c r="FWG59" s="145"/>
      <c r="FWH59" s="145"/>
      <c r="FWI59" s="145"/>
      <c r="FWJ59" s="145"/>
      <c r="FWK59" s="145"/>
      <c r="FWL59" s="145"/>
      <c r="FWM59" s="145"/>
      <c r="FWN59" s="145"/>
      <c r="FWO59" s="145"/>
      <c r="FWP59" s="145"/>
      <c r="FWQ59" s="145"/>
      <c r="FWR59" s="145"/>
      <c r="FWS59" s="145"/>
      <c r="FWT59" s="145"/>
      <c r="FWU59" s="145"/>
      <c r="FWV59" s="145"/>
      <c r="FWW59" s="145"/>
      <c r="FWX59" s="145"/>
      <c r="FWY59" s="145"/>
      <c r="FWZ59" s="145"/>
      <c r="FXA59" s="145"/>
      <c r="FXB59" s="145"/>
      <c r="FXC59" s="145"/>
      <c r="FXD59" s="145"/>
      <c r="FXE59" s="145"/>
      <c r="FXF59" s="145"/>
      <c r="FXG59" s="145"/>
      <c r="FXH59" s="145"/>
      <c r="FXI59" s="145"/>
      <c r="FXJ59" s="145"/>
      <c r="FXK59" s="145"/>
      <c r="FXL59" s="145"/>
      <c r="FXM59" s="145"/>
      <c r="FXN59" s="145"/>
      <c r="FXO59" s="145"/>
      <c r="FXP59" s="145"/>
      <c r="FXQ59" s="145"/>
      <c r="FXR59" s="145"/>
      <c r="FXS59" s="145"/>
      <c r="FXT59" s="145"/>
      <c r="FXU59" s="145"/>
      <c r="FXV59" s="145"/>
      <c r="FXW59" s="145"/>
      <c r="FXX59" s="145"/>
      <c r="FXY59" s="145"/>
      <c r="FXZ59" s="145"/>
      <c r="FYA59" s="145"/>
      <c r="FYB59" s="145"/>
      <c r="FYC59" s="145"/>
      <c r="FYD59" s="145"/>
      <c r="FYE59" s="145"/>
      <c r="FYF59" s="145"/>
      <c r="FYG59" s="145"/>
      <c r="FYH59" s="145"/>
      <c r="FYI59" s="145"/>
      <c r="FYJ59" s="145"/>
      <c r="FYK59" s="145"/>
      <c r="FYL59" s="145"/>
      <c r="FYM59" s="145"/>
      <c r="FYN59" s="145"/>
      <c r="FYO59" s="145"/>
      <c r="FYP59" s="145"/>
      <c r="FYQ59" s="145"/>
      <c r="FYR59" s="145"/>
      <c r="FYS59" s="145"/>
      <c r="FYT59" s="145"/>
      <c r="FYU59" s="145"/>
      <c r="FYV59" s="145"/>
      <c r="FYW59" s="145"/>
      <c r="FYX59" s="145"/>
      <c r="FYY59" s="145"/>
      <c r="FYZ59" s="145"/>
      <c r="FZA59" s="145"/>
      <c r="FZB59" s="145"/>
      <c r="FZC59" s="145"/>
      <c r="FZD59" s="145"/>
      <c r="FZE59" s="145"/>
      <c r="FZF59" s="145"/>
      <c r="FZG59" s="145"/>
      <c r="FZH59" s="145"/>
      <c r="FZI59" s="145"/>
      <c r="FZJ59" s="145"/>
      <c r="FZK59" s="145"/>
      <c r="FZL59" s="145"/>
      <c r="FZM59" s="145"/>
      <c r="FZN59" s="145"/>
      <c r="FZO59" s="145"/>
      <c r="FZP59" s="145"/>
      <c r="FZQ59" s="145"/>
      <c r="FZR59" s="145"/>
      <c r="FZS59" s="145"/>
      <c r="FZT59" s="145"/>
      <c r="FZU59" s="145"/>
      <c r="FZV59" s="145"/>
      <c r="FZW59" s="145"/>
      <c r="FZX59" s="145"/>
      <c r="FZY59" s="145"/>
      <c r="FZZ59" s="145"/>
      <c r="GAA59" s="145"/>
      <c r="GAB59" s="145"/>
      <c r="GAC59" s="145"/>
      <c r="GAD59" s="145"/>
      <c r="GAE59" s="145"/>
      <c r="GAF59" s="145"/>
      <c r="GAG59" s="145"/>
      <c r="GAH59" s="145"/>
      <c r="GAI59" s="145"/>
      <c r="GAJ59" s="145"/>
      <c r="GAK59" s="145"/>
      <c r="GAL59" s="145"/>
      <c r="GAM59" s="145"/>
      <c r="GAN59" s="145"/>
      <c r="GAO59" s="145"/>
      <c r="GAP59" s="145"/>
      <c r="GAQ59" s="145"/>
      <c r="GAR59" s="145"/>
      <c r="GAS59" s="145"/>
      <c r="GAT59" s="145"/>
      <c r="GAU59" s="145"/>
      <c r="GAV59" s="145"/>
      <c r="GAW59" s="145"/>
      <c r="GAX59" s="145"/>
      <c r="GAY59" s="145"/>
      <c r="GAZ59" s="145"/>
      <c r="GBA59" s="145"/>
      <c r="GBB59" s="145"/>
      <c r="GBC59" s="145"/>
      <c r="GBD59" s="145"/>
      <c r="GBE59" s="145"/>
      <c r="GBF59" s="145"/>
      <c r="GBG59" s="145"/>
      <c r="GBH59" s="145"/>
      <c r="GBI59" s="145"/>
      <c r="GBJ59" s="145"/>
      <c r="GBK59" s="145"/>
      <c r="GBL59" s="145"/>
      <c r="GBM59" s="145"/>
      <c r="GBN59" s="145"/>
      <c r="GBO59" s="145"/>
      <c r="GBP59" s="145"/>
      <c r="GBQ59" s="145"/>
      <c r="GBR59" s="145"/>
      <c r="GBS59" s="145"/>
      <c r="GBT59" s="145"/>
      <c r="GBU59" s="145"/>
      <c r="GBV59" s="145"/>
      <c r="GBW59" s="145"/>
      <c r="GBX59" s="145"/>
      <c r="GBY59" s="145"/>
      <c r="GBZ59" s="145"/>
      <c r="GCA59" s="145"/>
      <c r="GCB59" s="145"/>
      <c r="GCC59" s="145"/>
      <c r="GCD59" s="145"/>
      <c r="GCE59" s="145"/>
      <c r="GCF59" s="145"/>
      <c r="GCG59" s="145"/>
      <c r="GCH59" s="145"/>
      <c r="GCI59" s="145"/>
      <c r="GCJ59" s="145"/>
      <c r="GCK59" s="145"/>
      <c r="GCL59" s="145"/>
      <c r="GCM59" s="145"/>
      <c r="GCN59" s="145"/>
      <c r="GCO59" s="145"/>
      <c r="GCP59" s="145"/>
      <c r="GCQ59" s="145"/>
      <c r="GCR59" s="145"/>
      <c r="GCS59" s="145"/>
      <c r="GCT59" s="145"/>
      <c r="GCU59" s="145"/>
      <c r="GCV59" s="145"/>
      <c r="GCW59" s="145"/>
      <c r="GCX59" s="145"/>
      <c r="GCY59" s="145"/>
      <c r="GCZ59" s="145"/>
      <c r="GDA59" s="145"/>
      <c r="GDB59" s="145"/>
      <c r="GDC59" s="145"/>
      <c r="GDD59" s="145"/>
      <c r="GDE59" s="145"/>
      <c r="GDF59" s="145"/>
      <c r="GDG59" s="145"/>
      <c r="GDH59" s="145"/>
      <c r="GDI59" s="145"/>
      <c r="GDJ59" s="145"/>
      <c r="GDK59" s="145"/>
      <c r="GDL59" s="145"/>
      <c r="GDM59" s="145"/>
      <c r="GDN59" s="145"/>
      <c r="GDO59" s="145"/>
      <c r="GDP59" s="145"/>
      <c r="GDQ59" s="145"/>
      <c r="GDR59" s="145"/>
      <c r="GDS59" s="145"/>
      <c r="GDT59" s="145"/>
      <c r="GDU59" s="145"/>
      <c r="GDV59" s="145"/>
      <c r="GDW59" s="145"/>
      <c r="GDX59" s="145"/>
      <c r="GDY59" s="145"/>
      <c r="GDZ59" s="145"/>
      <c r="GEA59" s="145"/>
      <c r="GEB59" s="145"/>
      <c r="GEC59" s="145"/>
      <c r="GED59" s="145"/>
      <c r="GEE59" s="145"/>
      <c r="GEF59" s="145"/>
      <c r="GEG59" s="145"/>
      <c r="GEH59" s="145"/>
      <c r="GEI59" s="145"/>
      <c r="GEJ59" s="145"/>
      <c r="GEK59" s="145"/>
      <c r="GEL59" s="145"/>
      <c r="GEM59" s="145"/>
      <c r="GEN59" s="145"/>
      <c r="GEO59" s="145"/>
      <c r="GEP59" s="145"/>
      <c r="GEQ59" s="145"/>
      <c r="GER59" s="145"/>
      <c r="GES59" s="145"/>
      <c r="GET59" s="145"/>
      <c r="GEU59" s="145"/>
      <c r="GEV59" s="145"/>
      <c r="GEW59" s="145"/>
      <c r="GEX59" s="145"/>
      <c r="GEY59" s="145"/>
      <c r="GEZ59" s="145"/>
      <c r="GFA59" s="145"/>
      <c r="GFB59" s="145"/>
      <c r="GFC59" s="145"/>
      <c r="GFD59" s="145"/>
      <c r="GFE59" s="145"/>
      <c r="GFF59" s="145"/>
      <c r="GFG59" s="145"/>
      <c r="GFH59" s="145"/>
      <c r="GFI59" s="145"/>
      <c r="GFJ59" s="145"/>
      <c r="GFK59" s="145"/>
      <c r="GFL59" s="145"/>
      <c r="GFM59" s="145"/>
      <c r="GFN59" s="145"/>
      <c r="GFO59" s="145"/>
      <c r="GFP59" s="145"/>
      <c r="GFQ59" s="145"/>
      <c r="GFR59" s="145"/>
      <c r="GFS59" s="145"/>
      <c r="GFT59" s="145"/>
      <c r="GFU59" s="145"/>
      <c r="GFV59" s="145"/>
      <c r="GFW59" s="145"/>
      <c r="GFX59" s="145"/>
      <c r="GFY59" s="145"/>
      <c r="GFZ59" s="145"/>
      <c r="GGA59" s="145"/>
      <c r="GGB59" s="145"/>
      <c r="GGC59" s="145"/>
      <c r="GGD59" s="145"/>
      <c r="GGE59" s="145"/>
      <c r="GGF59" s="145"/>
      <c r="GGG59" s="145"/>
      <c r="GGH59" s="145"/>
      <c r="GGI59" s="145"/>
      <c r="GGJ59" s="145"/>
      <c r="GGK59" s="145"/>
      <c r="GGL59" s="145"/>
      <c r="GGM59" s="145"/>
      <c r="GGN59" s="145"/>
      <c r="GGO59" s="145"/>
      <c r="GGP59" s="145"/>
      <c r="GGQ59" s="145"/>
      <c r="GGR59" s="145"/>
      <c r="GGS59" s="145"/>
      <c r="GGT59" s="145"/>
      <c r="GGU59" s="145"/>
      <c r="GGV59" s="145"/>
      <c r="GGW59" s="145"/>
      <c r="GGX59" s="145"/>
      <c r="GGY59" s="145"/>
      <c r="GGZ59" s="145"/>
      <c r="GHA59" s="145"/>
      <c r="GHB59" s="145"/>
      <c r="GHC59" s="145"/>
      <c r="GHD59" s="145"/>
      <c r="GHE59" s="145"/>
      <c r="GHF59" s="145"/>
      <c r="GHG59" s="145"/>
      <c r="GHH59" s="145"/>
      <c r="GHI59" s="145"/>
      <c r="GHJ59" s="145"/>
      <c r="GHK59" s="145"/>
      <c r="GHL59" s="145"/>
      <c r="GHM59" s="145"/>
      <c r="GHN59" s="145"/>
      <c r="GHO59" s="145"/>
      <c r="GHP59" s="145"/>
      <c r="GHQ59" s="145"/>
      <c r="GHR59" s="145"/>
      <c r="GHS59" s="145"/>
      <c r="GHT59" s="145"/>
      <c r="GHU59" s="145"/>
      <c r="GHV59" s="145"/>
      <c r="GHW59" s="145"/>
      <c r="GHX59" s="145"/>
      <c r="GHY59" s="145"/>
      <c r="GHZ59" s="145"/>
      <c r="GIA59" s="145"/>
      <c r="GIB59" s="145"/>
      <c r="GIC59" s="145"/>
      <c r="GID59" s="145"/>
      <c r="GIE59" s="145"/>
      <c r="GIF59" s="145"/>
      <c r="GIG59" s="145"/>
      <c r="GIH59" s="145"/>
      <c r="GII59" s="145"/>
      <c r="GIJ59" s="145"/>
      <c r="GIK59" s="145"/>
      <c r="GIL59" s="145"/>
      <c r="GIM59" s="145"/>
      <c r="GIN59" s="145"/>
      <c r="GIO59" s="145"/>
      <c r="GIP59" s="145"/>
      <c r="GIQ59" s="145"/>
      <c r="GIR59" s="145"/>
      <c r="GIS59" s="145"/>
      <c r="GIT59" s="145"/>
      <c r="GIU59" s="145"/>
      <c r="GIV59" s="145"/>
      <c r="GIW59" s="145"/>
      <c r="GIX59" s="145"/>
      <c r="GIY59" s="145"/>
      <c r="GIZ59" s="145"/>
      <c r="GJA59" s="145"/>
      <c r="GJB59" s="145"/>
      <c r="GJC59" s="145"/>
      <c r="GJD59" s="145"/>
      <c r="GJE59" s="145"/>
      <c r="GJF59" s="145"/>
      <c r="GJG59" s="145"/>
      <c r="GJH59" s="145"/>
      <c r="GJI59" s="145"/>
      <c r="GJJ59" s="145"/>
      <c r="GJK59" s="145"/>
      <c r="GJL59" s="145"/>
      <c r="GJM59" s="145"/>
      <c r="GJN59" s="145"/>
      <c r="GJO59" s="145"/>
      <c r="GJP59" s="145"/>
      <c r="GJQ59" s="145"/>
      <c r="GJR59" s="145"/>
      <c r="GJS59" s="145"/>
      <c r="GJT59" s="145"/>
      <c r="GJU59" s="145"/>
      <c r="GJV59" s="145"/>
      <c r="GJW59" s="145"/>
      <c r="GJX59" s="145"/>
      <c r="GJY59" s="145"/>
      <c r="GJZ59" s="145"/>
      <c r="GKA59" s="145"/>
      <c r="GKB59" s="145"/>
      <c r="GKC59" s="145"/>
      <c r="GKD59" s="145"/>
      <c r="GKE59" s="145"/>
      <c r="GKF59" s="145"/>
      <c r="GKG59" s="145"/>
      <c r="GKH59" s="145"/>
      <c r="GKI59" s="145"/>
      <c r="GKJ59" s="145"/>
      <c r="GKK59" s="145"/>
      <c r="GKL59" s="145"/>
      <c r="GKM59" s="145"/>
      <c r="GKN59" s="145"/>
      <c r="GKO59" s="145"/>
      <c r="GKP59" s="145"/>
      <c r="GKQ59" s="145"/>
      <c r="GKR59" s="145"/>
      <c r="GKS59" s="145"/>
      <c r="GKT59" s="145"/>
      <c r="GKU59" s="145"/>
      <c r="GKV59" s="145"/>
      <c r="GKW59" s="145"/>
      <c r="GKX59" s="145"/>
      <c r="GKY59" s="145"/>
      <c r="GKZ59" s="145"/>
      <c r="GLA59" s="145"/>
      <c r="GLB59" s="145"/>
      <c r="GLC59" s="145"/>
      <c r="GLD59" s="145"/>
      <c r="GLE59" s="145"/>
      <c r="GLF59" s="145"/>
      <c r="GLG59" s="145"/>
      <c r="GLH59" s="145"/>
      <c r="GLI59" s="145"/>
      <c r="GLJ59" s="145"/>
      <c r="GLK59" s="145"/>
      <c r="GLL59" s="145"/>
      <c r="GLM59" s="145"/>
      <c r="GLN59" s="145"/>
      <c r="GLO59" s="145"/>
      <c r="GLP59" s="145"/>
      <c r="GLQ59" s="145"/>
      <c r="GLR59" s="145"/>
      <c r="GLS59" s="145"/>
      <c r="GLT59" s="145"/>
      <c r="GLU59" s="145"/>
      <c r="GLV59" s="145"/>
      <c r="GLW59" s="145"/>
      <c r="GLX59" s="145"/>
      <c r="GLY59" s="145"/>
      <c r="GLZ59" s="145"/>
      <c r="GMA59" s="145"/>
      <c r="GMB59" s="145"/>
      <c r="GMC59" s="145"/>
      <c r="GMD59" s="145"/>
      <c r="GME59" s="145"/>
      <c r="GMF59" s="145"/>
      <c r="GMG59" s="145"/>
      <c r="GMH59" s="145"/>
      <c r="GMI59" s="145"/>
      <c r="GMJ59" s="145"/>
      <c r="GMK59" s="145"/>
      <c r="GML59" s="145"/>
      <c r="GMM59" s="145"/>
      <c r="GMN59" s="145"/>
      <c r="GMO59" s="145"/>
      <c r="GMP59" s="145"/>
      <c r="GMQ59" s="145"/>
      <c r="GMR59" s="145"/>
      <c r="GMS59" s="145"/>
      <c r="GMT59" s="145"/>
      <c r="GMU59" s="145"/>
      <c r="GMV59" s="145"/>
      <c r="GMW59" s="145"/>
      <c r="GMX59" s="145"/>
      <c r="GMY59" s="145"/>
      <c r="GMZ59" s="145"/>
      <c r="GNA59" s="145"/>
      <c r="GNB59" s="145"/>
      <c r="GNC59" s="145"/>
      <c r="GND59" s="145"/>
      <c r="GNE59" s="145"/>
      <c r="GNF59" s="145"/>
      <c r="GNG59" s="145"/>
      <c r="GNH59" s="145"/>
      <c r="GNI59" s="145"/>
      <c r="GNJ59" s="145"/>
      <c r="GNK59" s="145"/>
      <c r="GNL59" s="145"/>
      <c r="GNM59" s="145"/>
      <c r="GNN59" s="145"/>
      <c r="GNO59" s="145"/>
      <c r="GNP59" s="145"/>
      <c r="GNQ59" s="145"/>
      <c r="GNR59" s="145"/>
      <c r="GNS59" s="145"/>
      <c r="GNT59" s="145"/>
      <c r="GNU59" s="145"/>
      <c r="GNV59" s="145"/>
      <c r="GNW59" s="145"/>
      <c r="GNX59" s="145"/>
      <c r="GNY59" s="145"/>
      <c r="GNZ59" s="145"/>
      <c r="GOA59" s="145"/>
      <c r="GOB59" s="145"/>
      <c r="GOC59" s="145"/>
      <c r="GOD59" s="145"/>
      <c r="GOE59" s="145"/>
      <c r="GOF59" s="145"/>
      <c r="GOG59" s="145"/>
      <c r="GOH59" s="145"/>
      <c r="GOI59" s="145"/>
      <c r="GOJ59" s="145"/>
      <c r="GOK59" s="145"/>
      <c r="GOL59" s="145"/>
      <c r="GOM59" s="145"/>
      <c r="GON59" s="145"/>
      <c r="GOO59" s="145"/>
      <c r="GOP59" s="145"/>
      <c r="GOQ59" s="145"/>
      <c r="GOR59" s="145"/>
      <c r="GOS59" s="145"/>
      <c r="GOT59" s="145"/>
      <c r="GOU59" s="145"/>
      <c r="GOV59" s="145"/>
      <c r="GOW59" s="145"/>
      <c r="GOX59" s="145"/>
      <c r="GOY59" s="145"/>
      <c r="GOZ59" s="145"/>
      <c r="GPA59" s="145"/>
      <c r="GPB59" s="145"/>
      <c r="GPC59" s="145"/>
      <c r="GPD59" s="145"/>
      <c r="GPE59" s="145"/>
      <c r="GPF59" s="145"/>
      <c r="GPG59" s="145"/>
      <c r="GPH59" s="145"/>
      <c r="GPI59" s="145"/>
      <c r="GPJ59" s="145"/>
      <c r="GPK59" s="145"/>
      <c r="GPL59" s="145"/>
      <c r="GPM59" s="145"/>
      <c r="GPN59" s="145"/>
      <c r="GPO59" s="145"/>
      <c r="GPP59" s="145"/>
      <c r="GPQ59" s="145"/>
      <c r="GPR59" s="145"/>
      <c r="GPS59" s="145"/>
      <c r="GPT59" s="145"/>
      <c r="GPU59" s="145"/>
      <c r="GPV59" s="145"/>
      <c r="GPW59" s="145"/>
      <c r="GPX59" s="145"/>
      <c r="GPY59" s="145"/>
      <c r="GPZ59" s="145"/>
      <c r="GQA59" s="145"/>
      <c r="GQB59" s="145"/>
      <c r="GQC59" s="145"/>
      <c r="GQD59" s="145"/>
      <c r="GQE59" s="145"/>
      <c r="GQF59" s="145"/>
      <c r="GQG59" s="145"/>
      <c r="GQH59" s="145"/>
      <c r="GQI59" s="145"/>
      <c r="GQJ59" s="145"/>
      <c r="GQK59" s="145"/>
      <c r="GQL59" s="145"/>
      <c r="GQM59" s="145"/>
      <c r="GQN59" s="145"/>
      <c r="GQO59" s="145"/>
      <c r="GQP59" s="145"/>
      <c r="GQQ59" s="145"/>
      <c r="GQR59" s="145"/>
      <c r="GQS59" s="145"/>
      <c r="GQT59" s="145"/>
      <c r="GQU59" s="145"/>
      <c r="GQV59" s="145"/>
      <c r="GQW59" s="145"/>
      <c r="GQX59" s="145"/>
      <c r="GQY59" s="145"/>
      <c r="GQZ59" s="145"/>
      <c r="GRA59" s="145"/>
      <c r="GRB59" s="145"/>
      <c r="GRC59" s="145"/>
      <c r="GRD59" s="145"/>
      <c r="GRE59" s="145"/>
      <c r="GRF59" s="145"/>
      <c r="GRG59" s="145"/>
      <c r="GRH59" s="145"/>
      <c r="GRI59" s="145"/>
      <c r="GRJ59" s="145"/>
      <c r="GRK59" s="145"/>
      <c r="GRL59" s="145"/>
      <c r="GRM59" s="145"/>
      <c r="GRN59" s="145"/>
      <c r="GRO59" s="145"/>
      <c r="GRP59" s="145"/>
      <c r="GRQ59" s="145"/>
      <c r="GRR59" s="145"/>
      <c r="GRS59" s="145"/>
      <c r="GRT59" s="145"/>
      <c r="GRU59" s="145"/>
      <c r="GRV59" s="145"/>
      <c r="GRW59" s="145"/>
      <c r="GRX59" s="145"/>
      <c r="GRY59" s="145"/>
      <c r="GRZ59" s="145"/>
      <c r="GSA59" s="145"/>
      <c r="GSB59" s="145"/>
      <c r="GSC59" s="145"/>
      <c r="GSD59" s="145"/>
      <c r="GSE59" s="145"/>
      <c r="GSF59" s="145"/>
      <c r="GSG59" s="145"/>
      <c r="GSH59" s="145"/>
      <c r="GSI59" s="145"/>
      <c r="GSJ59" s="145"/>
      <c r="GSK59" s="145"/>
      <c r="GSL59" s="145"/>
      <c r="GSM59" s="145"/>
      <c r="GSN59" s="145"/>
      <c r="GSO59" s="145"/>
      <c r="GSP59" s="145"/>
      <c r="GSQ59" s="145"/>
      <c r="GSR59" s="145"/>
      <c r="GSS59" s="145"/>
      <c r="GST59" s="145"/>
      <c r="GSU59" s="145"/>
      <c r="GSV59" s="145"/>
      <c r="GSW59" s="145"/>
      <c r="GSX59" s="145"/>
      <c r="GSY59" s="145"/>
      <c r="GSZ59" s="145"/>
      <c r="GTA59" s="145"/>
      <c r="GTB59" s="145"/>
      <c r="GTC59" s="145"/>
      <c r="GTD59" s="145"/>
      <c r="GTE59" s="145"/>
      <c r="GTF59" s="145"/>
      <c r="GTG59" s="145"/>
      <c r="GTH59" s="145"/>
      <c r="GTI59" s="145"/>
      <c r="GTJ59" s="145"/>
      <c r="GTK59" s="145"/>
      <c r="GTL59" s="145"/>
      <c r="GTM59" s="145"/>
      <c r="GTN59" s="145"/>
      <c r="GTO59" s="145"/>
      <c r="GTP59" s="145"/>
      <c r="GTQ59" s="145"/>
      <c r="GTR59" s="145"/>
      <c r="GTS59" s="145"/>
      <c r="GTT59" s="145"/>
      <c r="GTU59" s="145"/>
      <c r="GTV59" s="145"/>
      <c r="GTW59" s="145"/>
      <c r="GTX59" s="145"/>
      <c r="GTY59" s="145"/>
      <c r="GTZ59" s="145"/>
      <c r="GUA59" s="145"/>
      <c r="GUB59" s="145"/>
      <c r="GUC59" s="145"/>
      <c r="GUD59" s="145"/>
      <c r="GUE59" s="145"/>
      <c r="GUF59" s="145"/>
      <c r="GUG59" s="145"/>
      <c r="GUH59" s="145"/>
      <c r="GUI59" s="145"/>
      <c r="GUJ59" s="145"/>
      <c r="GUK59" s="145"/>
      <c r="GUL59" s="145"/>
      <c r="GUM59" s="145"/>
      <c r="GUN59" s="145"/>
      <c r="GUO59" s="145"/>
      <c r="GUP59" s="145"/>
      <c r="GUQ59" s="145"/>
      <c r="GUR59" s="145"/>
      <c r="GUS59" s="145"/>
      <c r="GUT59" s="145"/>
      <c r="GUU59" s="145"/>
      <c r="GUV59" s="145"/>
      <c r="GUW59" s="145"/>
      <c r="GUX59" s="145"/>
      <c r="GUY59" s="145"/>
      <c r="GUZ59" s="145"/>
      <c r="GVA59" s="145"/>
      <c r="GVB59" s="145"/>
      <c r="GVC59" s="145"/>
      <c r="GVD59" s="145"/>
      <c r="GVE59" s="145"/>
      <c r="GVF59" s="145"/>
      <c r="GVG59" s="145"/>
      <c r="GVH59" s="145"/>
      <c r="GVI59" s="145"/>
      <c r="GVJ59" s="145"/>
      <c r="GVK59" s="145"/>
      <c r="GVL59" s="145"/>
      <c r="GVM59" s="145"/>
      <c r="GVN59" s="145"/>
      <c r="GVO59" s="145"/>
      <c r="GVP59" s="145"/>
      <c r="GVQ59" s="145"/>
      <c r="GVR59" s="145"/>
      <c r="GVS59" s="145"/>
      <c r="GVT59" s="145"/>
      <c r="GVU59" s="145"/>
      <c r="GVV59" s="145"/>
      <c r="GVW59" s="145"/>
      <c r="GVX59" s="145"/>
      <c r="GVY59" s="145"/>
      <c r="GVZ59" s="145"/>
      <c r="GWA59" s="145"/>
      <c r="GWB59" s="145"/>
      <c r="GWC59" s="145"/>
      <c r="GWD59" s="145"/>
      <c r="GWE59" s="145"/>
      <c r="GWF59" s="145"/>
      <c r="GWG59" s="145"/>
      <c r="GWH59" s="145"/>
      <c r="GWI59" s="145"/>
      <c r="GWJ59" s="145"/>
      <c r="GWK59" s="145"/>
      <c r="GWL59" s="145"/>
      <c r="GWM59" s="145"/>
      <c r="GWN59" s="145"/>
      <c r="GWO59" s="145"/>
      <c r="GWP59" s="145"/>
      <c r="GWQ59" s="145"/>
      <c r="GWR59" s="145"/>
      <c r="GWS59" s="145"/>
      <c r="GWT59" s="145"/>
      <c r="GWU59" s="145"/>
      <c r="GWV59" s="145"/>
      <c r="GWW59" s="145"/>
      <c r="GWX59" s="145"/>
      <c r="GWY59" s="145"/>
      <c r="GWZ59" s="145"/>
      <c r="GXA59" s="145"/>
      <c r="GXB59" s="145"/>
      <c r="GXC59" s="145"/>
      <c r="GXD59" s="145"/>
      <c r="GXE59" s="145"/>
      <c r="GXF59" s="145"/>
      <c r="GXG59" s="145"/>
      <c r="GXH59" s="145"/>
      <c r="GXI59" s="145"/>
      <c r="GXJ59" s="145"/>
      <c r="GXK59" s="145"/>
      <c r="GXL59" s="145"/>
      <c r="GXM59" s="145"/>
      <c r="GXN59" s="145"/>
      <c r="GXO59" s="145"/>
      <c r="GXP59" s="145"/>
      <c r="GXQ59" s="145"/>
      <c r="GXR59" s="145"/>
      <c r="GXS59" s="145"/>
      <c r="GXT59" s="145"/>
      <c r="GXU59" s="145"/>
      <c r="GXV59" s="145"/>
      <c r="GXW59" s="145"/>
      <c r="GXX59" s="145"/>
      <c r="GXY59" s="145"/>
      <c r="GXZ59" s="145"/>
      <c r="GYA59" s="145"/>
      <c r="GYB59" s="145"/>
      <c r="GYC59" s="145"/>
      <c r="GYD59" s="145"/>
      <c r="GYE59" s="145"/>
      <c r="GYF59" s="145"/>
      <c r="GYG59" s="145"/>
      <c r="GYH59" s="145"/>
      <c r="GYI59" s="145"/>
      <c r="GYJ59" s="145"/>
      <c r="GYK59" s="145"/>
      <c r="GYL59" s="145"/>
      <c r="GYM59" s="145"/>
      <c r="GYN59" s="145"/>
      <c r="GYO59" s="145"/>
      <c r="GYP59" s="145"/>
      <c r="GYQ59" s="145"/>
      <c r="GYR59" s="145"/>
      <c r="GYS59" s="145"/>
      <c r="GYT59" s="145"/>
      <c r="GYU59" s="145"/>
      <c r="GYV59" s="145"/>
      <c r="GYW59" s="145"/>
      <c r="GYX59" s="145"/>
      <c r="GYY59" s="145"/>
      <c r="GYZ59" s="145"/>
      <c r="GZA59" s="145"/>
      <c r="GZB59" s="145"/>
      <c r="GZC59" s="145"/>
      <c r="GZD59" s="145"/>
      <c r="GZE59" s="145"/>
      <c r="GZF59" s="145"/>
      <c r="GZG59" s="145"/>
      <c r="GZH59" s="145"/>
      <c r="GZI59" s="145"/>
      <c r="GZJ59" s="145"/>
      <c r="GZK59" s="145"/>
      <c r="GZL59" s="145"/>
      <c r="GZM59" s="145"/>
      <c r="GZN59" s="145"/>
      <c r="GZO59" s="145"/>
      <c r="GZP59" s="145"/>
      <c r="GZQ59" s="145"/>
      <c r="GZR59" s="145"/>
      <c r="GZS59" s="145"/>
      <c r="GZT59" s="145"/>
      <c r="GZU59" s="145"/>
      <c r="GZV59" s="145"/>
      <c r="GZW59" s="145"/>
      <c r="GZX59" s="145"/>
      <c r="GZY59" s="145"/>
      <c r="GZZ59" s="145"/>
      <c r="HAA59" s="145"/>
      <c r="HAB59" s="145"/>
      <c r="HAC59" s="145"/>
      <c r="HAD59" s="145"/>
      <c r="HAE59" s="145"/>
      <c r="HAF59" s="145"/>
      <c r="HAG59" s="145"/>
      <c r="HAH59" s="145"/>
      <c r="HAI59" s="145"/>
      <c r="HAJ59" s="145"/>
      <c r="HAK59" s="145"/>
      <c r="HAL59" s="145"/>
      <c r="HAM59" s="145"/>
      <c r="HAN59" s="145"/>
      <c r="HAO59" s="145"/>
      <c r="HAP59" s="145"/>
      <c r="HAQ59" s="145"/>
      <c r="HAR59" s="145"/>
      <c r="HAS59" s="145"/>
      <c r="HAT59" s="145"/>
      <c r="HAU59" s="145"/>
      <c r="HAV59" s="145"/>
      <c r="HAW59" s="145"/>
      <c r="HAX59" s="145"/>
      <c r="HAY59" s="145"/>
      <c r="HAZ59" s="145"/>
      <c r="HBA59" s="145"/>
      <c r="HBB59" s="145"/>
      <c r="HBC59" s="145"/>
      <c r="HBD59" s="145"/>
      <c r="HBE59" s="145"/>
      <c r="HBF59" s="145"/>
      <c r="HBG59" s="145"/>
      <c r="HBH59" s="145"/>
      <c r="HBI59" s="145"/>
      <c r="HBJ59" s="145"/>
      <c r="HBK59" s="145"/>
      <c r="HBL59" s="145"/>
      <c r="HBM59" s="145"/>
      <c r="HBN59" s="145"/>
      <c r="HBO59" s="145"/>
      <c r="HBP59" s="145"/>
      <c r="HBQ59" s="145"/>
      <c r="HBR59" s="145"/>
      <c r="HBS59" s="145"/>
      <c r="HBT59" s="145"/>
      <c r="HBU59" s="145"/>
      <c r="HBV59" s="145"/>
      <c r="HBW59" s="145"/>
      <c r="HBX59" s="145"/>
      <c r="HBY59" s="145"/>
      <c r="HBZ59" s="145"/>
      <c r="HCA59" s="145"/>
      <c r="HCB59" s="145"/>
      <c r="HCC59" s="145"/>
      <c r="HCD59" s="145"/>
      <c r="HCE59" s="145"/>
      <c r="HCF59" s="145"/>
      <c r="HCG59" s="145"/>
      <c r="HCH59" s="145"/>
      <c r="HCI59" s="145"/>
      <c r="HCJ59" s="145"/>
      <c r="HCK59" s="145"/>
      <c r="HCL59" s="145"/>
      <c r="HCM59" s="145"/>
      <c r="HCN59" s="145"/>
      <c r="HCO59" s="145"/>
      <c r="HCP59" s="145"/>
      <c r="HCQ59" s="145"/>
      <c r="HCR59" s="145"/>
      <c r="HCS59" s="145"/>
      <c r="HCT59" s="145"/>
      <c r="HCU59" s="145"/>
      <c r="HCV59" s="145"/>
      <c r="HCW59" s="145"/>
      <c r="HCX59" s="145"/>
      <c r="HCY59" s="145"/>
      <c r="HCZ59" s="145"/>
      <c r="HDA59" s="145"/>
      <c r="HDB59" s="145"/>
      <c r="HDC59" s="145"/>
      <c r="HDD59" s="145"/>
      <c r="HDE59" s="145"/>
      <c r="HDF59" s="145"/>
      <c r="HDG59" s="145"/>
      <c r="HDH59" s="145"/>
      <c r="HDI59" s="145"/>
      <c r="HDJ59" s="145"/>
      <c r="HDK59" s="145"/>
      <c r="HDL59" s="145"/>
      <c r="HDM59" s="145"/>
      <c r="HDN59" s="145"/>
      <c r="HDO59" s="145"/>
      <c r="HDP59" s="145"/>
      <c r="HDQ59" s="145"/>
      <c r="HDR59" s="145"/>
      <c r="HDS59" s="145"/>
      <c r="HDT59" s="145"/>
      <c r="HDU59" s="145"/>
      <c r="HDV59" s="145"/>
      <c r="HDW59" s="145"/>
      <c r="HDX59" s="145"/>
      <c r="HDY59" s="145"/>
      <c r="HDZ59" s="145"/>
      <c r="HEA59" s="145"/>
      <c r="HEB59" s="145"/>
      <c r="HEC59" s="145"/>
      <c r="HED59" s="145"/>
      <c r="HEE59" s="145"/>
      <c r="HEF59" s="145"/>
      <c r="HEG59" s="145"/>
      <c r="HEH59" s="145"/>
      <c r="HEI59" s="145"/>
      <c r="HEJ59" s="145"/>
      <c r="HEK59" s="145"/>
      <c r="HEL59" s="145"/>
      <c r="HEM59" s="145"/>
      <c r="HEN59" s="145"/>
      <c r="HEO59" s="145"/>
      <c r="HEP59" s="145"/>
      <c r="HEQ59" s="145"/>
      <c r="HER59" s="145"/>
      <c r="HES59" s="145"/>
      <c r="HET59" s="145"/>
      <c r="HEU59" s="145"/>
      <c r="HEV59" s="145"/>
      <c r="HEW59" s="145"/>
      <c r="HEX59" s="145"/>
      <c r="HEY59" s="145"/>
      <c r="HEZ59" s="145"/>
      <c r="HFA59" s="145"/>
      <c r="HFB59" s="145"/>
      <c r="HFC59" s="145"/>
      <c r="HFD59" s="145"/>
      <c r="HFE59" s="145"/>
      <c r="HFF59" s="145"/>
      <c r="HFG59" s="145"/>
      <c r="HFH59" s="145"/>
      <c r="HFI59" s="145"/>
      <c r="HFJ59" s="145"/>
      <c r="HFK59" s="145"/>
      <c r="HFL59" s="145"/>
      <c r="HFM59" s="145"/>
      <c r="HFN59" s="145"/>
      <c r="HFO59" s="145"/>
      <c r="HFP59" s="145"/>
      <c r="HFQ59" s="145"/>
      <c r="HFR59" s="145"/>
      <c r="HFS59" s="145"/>
      <c r="HFT59" s="145"/>
      <c r="HFU59" s="145"/>
      <c r="HFV59" s="145"/>
      <c r="HFW59" s="145"/>
      <c r="HFX59" s="145"/>
      <c r="HFY59" s="145"/>
      <c r="HFZ59" s="145"/>
      <c r="HGA59" s="145"/>
      <c r="HGB59" s="145"/>
      <c r="HGC59" s="145"/>
      <c r="HGD59" s="145"/>
      <c r="HGE59" s="145"/>
      <c r="HGF59" s="145"/>
      <c r="HGG59" s="145"/>
      <c r="HGH59" s="145"/>
      <c r="HGI59" s="145"/>
      <c r="HGJ59" s="145"/>
      <c r="HGK59" s="145"/>
      <c r="HGL59" s="145"/>
      <c r="HGM59" s="145"/>
      <c r="HGN59" s="145"/>
      <c r="HGO59" s="145"/>
      <c r="HGP59" s="145"/>
      <c r="HGQ59" s="145"/>
      <c r="HGR59" s="145"/>
      <c r="HGS59" s="145"/>
      <c r="HGT59" s="145"/>
      <c r="HGU59" s="145"/>
      <c r="HGV59" s="145"/>
      <c r="HGW59" s="145"/>
      <c r="HGX59" s="145"/>
      <c r="HGY59" s="145"/>
      <c r="HGZ59" s="145"/>
      <c r="HHA59" s="145"/>
      <c r="HHB59" s="145"/>
      <c r="HHC59" s="145"/>
      <c r="HHD59" s="145"/>
      <c r="HHE59" s="145"/>
      <c r="HHF59" s="145"/>
      <c r="HHG59" s="145"/>
      <c r="HHH59" s="145"/>
      <c r="HHI59" s="145"/>
      <c r="HHJ59" s="145"/>
      <c r="HHK59" s="145"/>
      <c r="HHL59" s="145"/>
      <c r="HHM59" s="145"/>
      <c r="HHN59" s="145"/>
      <c r="HHO59" s="145"/>
      <c r="HHP59" s="145"/>
      <c r="HHQ59" s="145"/>
      <c r="HHR59" s="145"/>
      <c r="HHS59" s="145"/>
      <c r="HHT59" s="145"/>
      <c r="HHU59" s="145"/>
      <c r="HHV59" s="145"/>
      <c r="HHW59" s="145"/>
      <c r="HHX59" s="145"/>
      <c r="HHY59" s="145"/>
      <c r="HHZ59" s="145"/>
      <c r="HIA59" s="145"/>
      <c r="HIB59" s="145"/>
      <c r="HIC59" s="145"/>
      <c r="HID59" s="145"/>
      <c r="HIE59" s="145"/>
      <c r="HIF59" s="145"/>
      <c r="HIG59" s="145"/>
      <c r="HIH59" s="145"/>
      <c r="HII59" s="145"/>
      <c r="HIJ59" s="145"/>
      <c r="HIK59" s="145"/>
      <c r="HIL59" s="145"/>
      <c r="HIM59" s="145"/>
      <c r="HIN59" s="145"/>
      <c r="HIO59" s="145"/>
      <c r="HIP59" s="145"/>
      <c r="HIQ59" s="145"/>
      <c r="HIR59" s="145"/>
      <c r="HIS59" s="145"/>
      <c r="HIT59" s="145"/>
      <c r="HIU59" s="145"/>
      <c r="HIV59" s="145"/>
      <c r="HIW59" s="145"/>
      <c r="HIX59" s="145"/>
      <c r="HIY59" s="145"/>
      <c r="HIZ59" s="145"/>
      <c r="HJA59" s="145"/>
      <c r="HJB59" s="145"/>
      <c r="HJC59" s="145"/>
      <c r="HJD59" s="145"/>
      <c r="HJE59" s="145"/>
      <c r="HJF59" s="145"/>
      <c r="HJG59" s="145"/>
      <c r="HJH59" s="145"/>
      <c r="HJI59" s="145"/>
      <c r="HJJ59" s="145"/>
      <c r="HJK59" s="145"/>
      <c r="HJL59" s="145"/>
      <c r="HJM59" s="145"/>
      <c r="HJN59" s="145"/>
      <c r="HJO59" s="145"/>
      <c r="HJP59" s="145"/>
      <c r="HJQ59" s="145"/>
      <c r="HJR59" s="145"/>
      <c r="HJS59" s="145"/>
      <c r="HJT59" s="145"/>
      <c r="HJU59" s="145"/>
      <c r="HJV59" s="145"/>
      <c r="HJW59" s="145"/>
      <c r="HJX59" s="145"/>
      <c r="HJY59" s="145"/>
      <c r="HJZ59" s="145"/>
      <c r="HKA59" s="145"/>
      <c r="HKB59" s="145"/>
      <c r="HKC59" s="145"/>
      <c r="HKD59" s="145"/>
      <c r="HKE59" s="145"/>
      <c r="HKF59" s="145"/>
      <c r="HKG59" s="145"/>
      <c r="HKH59" s="145"/>
      <c r="HKI59" s="145"/>
      <c r="HKJ59" s="145"/>
      <c r="HKK59" s="145"/>
      <c r="HKL59" s="145"/>
      <c r="HKM59" s="145"/>
      <c r="HKN59" s="145"/>
      <c r="HKO59" s="145"/>
      <c r="HKP59" s="145"/>
      <c r="HKQ59" s="145"/>
      <c r="HKR59" s="145"/>
      <c r="HKS59" s="145"/>
      <c r="HKT59" s="145"/>
      <c r="HKU59" s="145"/>
      <c r="HKV59" s="145"/>
      <c r="HKW59" s="145"/>
      <c r="HKX59" s="145"/>
      <c r="HKY59" s="145"/>
      <c r="HKZ59" s="145"/>
      <c r="HLA59" s="145"/>
      <c r="HLB59" s="145"/>
      <c r="HLC59" s="145"/>
      <c r="HLD59" s="145"/>
      <c r="HLE59" s="145"/>
      <c r="HLF59" s="145"/>
      <c r="HLG59" s="145"/>
      <c r="HLH59" s="145"/>
      <c r="HLI59" s="145"/>
      <c r="HLJ59" s="145"/>
      <c r="HLK59" s="145"/>
      <c r="HLL59" s="145"/>
      <c r="HLM59" s="145"/>
      <c r="HLN59" s="145"/>
      <c r="HLO59" s="145"/>
      <c r="HLP59" s="145"/>
      <c r="HLQ59" s="145"/>
      <c r="HLR59" s="145"/>
      <c r="HLS59" s="145"/>
      <c r="HLT59" s="145"/>
      <c r="HLU59" s="145"/>
      <c r="HLV59" s="145"/>
      <c r="HLW59" s="145"/>
      <c r="HLX59" s="145"/>
      <c r="HLY59" s="145"/>
      <c r="HLZ59" s="145"/>
      <c r="HMA59" s="145"/>
      <c r="HMB59" s="145"/>
      <c r="HMC59" s="145"/>
      <c r="HMD59" s="145"/>
      <c r="HME59" s="145"/>
      <c r="HMF59" s="145"/>
      <c r="HMG59" s="145"/>
      <c r="HMH59" s="145"/>
      <c r="HMI59" s="145"/>
      <c r="HMJ59" s="145"/>
      <c r="HMK59" s="145"/>
      <c r="HML59" s="145"/>
      <c r="HMM59" s="145"/>
      <c r="HMN59" s="145"/>
      <c r="HMO59" s="145"/>
      <c r="HMP59" s="145"/>
      <c r="HMQ59" s="145"/>
      <c r="HMR59" s="145"/>
      <c r="HMS59" s="145"/>
      <c r="HMT59" s="145"/>
      <c r="HMU59" s="145"/>
      <c r="HMV59" s="145"/>
      <c r="HMW59" s="145"/>
      <c r="HMX59" s="145"/>
      <c r="HMY59" s="145"/>
      <c r="HMZ59" s="145"/>
      <c r="HNA59" s="145"/>
      <c r="HNB59" s="145"/>
      <c r="HNC59" s="145"/>
      <c r="HND59" s="145"/>
      <c r="HNE59" s="145"/>
      <c r="HNF59" s="145"/>
      <c r="HNG59" s="145"/>
      <c r="HNH59" s="145"/>
      <c r="HNI59" s="145"/>
      <c r="HNJ59" s="145"/>
      <c r="HNK59" s="145"/>
      <c r="HNL59" s="145"/>
      <c r="HNM59" s="145"/>
      <c r="HNN59" s="145"/>
      <c r="HNO59" s="145"/>
      <c r="HNP59" s="145"/>
      <c r="HNQ59" s="145"/>
      <c r="HNR59" s="145"/>
      <c r="HNS59" s="145"/>
      <c r="HNT59" s="145"/>
      <c r="HNU59" s="145"/>
      <c r="HNV59" s="145"/>
      <c r="HNW59" s="145"/>
      <c r="HNX59" s="145"/>
      <c r="HNY59" s="145"/>
      <c r="HNZ59" s="145"/>
      <c r="HOA59" s="145"/>
      <c r="HOB59" s="145"/>
      <c r="HOC59" s="145"/>
      <c r="HOD59" s="145"/>
      <c r="HOE59" s="145"/>
      <c r="HOF59" s="145"/>
      <c r="HOG59" s="145"/>
      <c r="HOH59" s="145"/>
      <c r="HOI59" s="145"/>
      <c r="HOJ59" s="145"/>
      <c r="HOK59" s="145"/>
      <c r="HOL59" s="145"/>
      <c r="HOM59" s="145"/>
      <c r="HON59" s="145"/>
      <c r="HOO59" s="145"/>
      <c r="HOP59" s="145"/>
      <c r="HOQ59" s="145"/>
      <c r="HOR59" s="145"/>
      <c r="HOS59" s="145"/>
      <c r="HOT59" s="145"/>
      <c r="HOU59" s="145"/>
      <c r="HOV59" s="145"/>
      <c r="HOW59" s="145"/>
      <c r="HOX59" s="145"/>
      <c r="HOY59" s="145"/>
      <c r="HOZ59" s="145"/>
      <c r="HPA59" s="145"/>
      <c r="HPB59" s="145"/>
      <c r="HPC59" s="145"/>
      <c r="HPD59" s="145"/>
      <c r="HPE59" s="145"/>
      <c r="HPF59" s="145"/>
      <c r="HPG59" s="145"/>
      <c r="HPH59" s="145"/>
      <c r="HPI59" s="145"/>
      <c r="HPJ59" s="145"/>
      <c r="HPK59" s="145"/>
      <c r="HPL59" s="145"/>
      <c r="HPM59" s="145"/>
      <c r="HPN59" s="145"/>
      <c r="HPO59" s="145"/>
      <c r="HPP59" s="145"/>
      <c r="HPQ59" s="145"/>
      <c r="HPR59" s="145"/>
      <c r="HPS59" s="145"/>
      <c r="HPT59" s="145"/>
      <c r="HPU59" s="145"/>
      <c r="HPV59" s="145"/>
      <c r="HPW59" s="145"/>
      <c r="HPX59" s="145"/>
      <c r="HPY59" s="145"/>
      <c r="HPZ59" s="145"/>
      <c r="HQA59" s="145"/>
      <c r="HQB59" s="145"/>
      <c r="HQC59" s="145"/>
      <c r="HQD59" s="145"/>
      <c r="HQE59" s="145"/>
      <c r="HQF59" s="145"/>
      <c r="HQG59" s="145"/>
      <c r="HQH59" s="145"/>
      <c r="HQI59" s="145"/>
      <c r="HQJ59" s="145"/>
      <c r="HQK59" s="145"/>
      <c r="HQL59" s="145"/>
      <c r="HQM59" s="145"/>
      <c r="HQN59" s="145"/>
      <c r="HQO59" s="145"/>
      <c r="HQP59" s="145"/>
      <c r="HQQ59" s="145"/>
      <c r="HQR59" s="145"/>
      <c r="HQS59" s="145"/>
      <c r="HQT59" s="145"/>
      <c r="HQU59" s="145"/>
      <c r="HQV59" s="145"/>
      <c r="HQW59" s="145"/>
      <c r="HQX59" s="145"/>
      <c r="HQY59" s="145"/>
      <c r="HQZ59" s="145"/>
      <c r="HRA59" s="145"/>
      <c r="HRB59" s="145"/>
      <c r="HRC59" s="145"/>
      <c r="HRD59" s="145"/>
      <c r="HRE59" s="145"/>
      <c r="HRF59" s="145"/>
      <c r="HRG59" s="145"/>
      <c r="HRH59" s="145"/>
      <c r="HRI59" s="145"/>
      <c r="HRJ59" s="145"/>
      <c r="HRK59" s="145"/>
      <c r="HRL59" s="145"/>
      <c r="HRM59" s="145"/>
      <c r="HRN59" s="145"/>
      <c r="HRO59" s="145"/>
      <c r="HRP59" s="145"/>
      <c r="HRQ59" s="145"/>
      <c r="HRR59" s="145"/>
      <c r="HRS59" s="145"/>
      <c r="HRT59" s="145"/>
      <c r="HRU59" s="145"/>
      <c r="HRV59" s="145"/>
      <c r="HRW59" s="145"/>
      <c r="HRX59" s="145"/>
      <c r="HRY59" s="145"/>
      <c r="HRZ59" s="145"/>
      <c r="HSA59" s="145"/>
      <c r="HSB59" s="145"/>
      <c r="HSC59" s="145"/>
      <c r="HSD59" s="145"/>
      <c r="HSE59" s="145"/>
      <c r="HSF59" s="145"/>
      <c r="HSG59" s="145"/>
      <c r="HSH59" s="145"/>
      <c r="HSI59" s="145"/>
      <c r="HSJ59" s="145"/>
      <c r="HSK59" s="145"/>
      <c r="HSL59" s="145"/>
      <c r="HSM59" s="145"/>
      <c r="HSN59" s="145"/>
      <c r="HSO59" s="145"/>
      <c r="HSP59" s="145"/>
      <c r="HSQ59" s="145"/>
      <c r="HSR59" s="145"/>
      <c r="HSS59" s="145"/>
      <c r="HST59" s="145"/>
      <c r="HSU59" s="145"/>
      <c r="HSV59" s="145"/>
      <c r="HSW59" s="145"/>
      <c r="HSX59" s="145"/>
      <c r="HSY59" s="145"/>
      <c r="HSZ59" s="145"/>
      <c r="HTA59" s="145"/>
      <c r="HTB59" s="145"/>
      <c r="HTC59" s="145"/>
      <c r="HTD59" s="145"/>
      <c r="HTE59" s="145"/>
      <c r="HTF59" s="145"/>
      <c r="HTG59" s="145"/>
      <c r="HTH59" s="145"/>
      <c r="HTI59" s="145"/>
      <c r="HTJ59" s="145"/>
      <c r="HTK59" s="145"/>
      <c r="HTL59" s="145"/>
      <c r="HTM59" s="145"/>
      <c r="HTN59" s="145"/>
      <c r="HTO59" s="145"/>
      <c r="HTP59" s="145"/>
      <c r="HTQ59" s="145"/>
      <c r="HTR59" s="145"/>
      <c r="HTS59" s="145"/>
      <c r="HTT59" s="145"/>
      <c r="HTU59" s="145"/>
      <c r="HTV59" s="145"/>
      <c r="HTW59" s="145"/>
      <c r="HTX59" s="145"/>
      <c r="HTY59" s="145"/>
      <c r="HTZ59" s="145"/>
      <c r="HUA59" s="145"/>
      <c r="HUB59" s="145"/>
      <c r="HUC59" s="145"/>
      <c r="HUD59" s="145"/>
      <c r="HUE59" s="145"/>
      <c r="HUF59" s="145"/>
      <c r="HUG59" s="145"/>
      <c r="HUH59" s="145"/>
      <c r="HUI59" s="145"/>
      <c r="HUJ59" s="145"/>
      <c r="HUK59" s="145"/>
      <c r="HUL59" s="145"/>
      <c r="HUM59" s="145"/>
      <c r="HUN59" s="145"/>
      <c r="HUO59" s="145"/>
      <c r="HUP59" s="145"/>
      <c r="HUQ59" s="145"/>
      <c r="HUR59" s="145"/>
      <c r="HUS59" s="145"/>
      <c r="HUT59" s="145"/>
      <c r="HUU59" s="145"/>
      <c r="HUV59" s="145"/>
      <c r="HUW59" s="145"/>
      <c r="HUX59" s="145"/>
      <c r="HUY59" s="145"/>
      <c r="HUZ59" s="145"/>
      <c r="HVA59" s="145"/>
      <c r="HVB59" s="145"/>
      <c r="HVC59" s="145"/>
      <c r="HVD59" s="145"/>
      <c r="HVE59" s="145"/>
      <c r="HVF59" s="145"/>
      <c r="HVG59" s="145"/>
      <c r="HVH59" s="145"/>
      <c r="HVI59" s="145"/>
      <c r="HVJ59" s="145"/>
      <c r="HVK59" s="145"/>
      <c r="HVL59" s="145"/>
      <c r="HVM59" s="145"/>
      <c r="HVN59" s="145"/>
      <c r="HVO59" s="145"/>
      <c r="HVP59" s="145"/>
      <c r="HVQ59" s="145"/>
      <c r="HVR59" s="145"/>
      <c r="HVS59" s="145"/>
      <c r="HVT59" s="145"/>
      <c r="HVU59" s="145"/>
      <c r="HVV59" s="145"/>
      <c r="HVW59" s="145"/>
      <c r="HVX59" s="145"/>
      <c r="HVY59" s="145"/>
      <c r="HVZ59" s="145"/>
      <c r="HWA59" s="145"/>
      <c r="HWB59" s="145"/>
      <c r="HWC59" s="145"/>
      <c r="HWD59" s="145"/>
      <c r="HWE59" s="145"/>
      <c r="HWF59" s="145"/>
      <c r="HWG59" s="145"/>
      <c r="HWH59" s="145"/>
      <c r="HWI59" s="145"/>
      <c r="HWJ59" s="145"/>
      <c r="HWK59" s="145"/>
      <c r="HWL59" s="145"/>
      <c r="HWM59" s="145"/>
      <c r="HWN59" s="145"/>
      <c r="HWO59" s="145"/>
      <c r="HWP59" s="145"/>
      <c r="HWQ59" s="145"/>
      <c r="HWR59" s="145"/>
      <c r="HWS59" s="145"/>
      <c r="HWT59" s="145"/>
      <c r="HWU59" s="145"/>
      <c r="HWV59" s="145"/>
      <c r="HWW59" s="145"/>
      <c r="HWX59" s="145"/>
      <c r="HWY59" s="145"/>
      <c r="HWZ59" s="145"/>
      <c r="HXA59" s="145"/>
      <c r="HXB59" s="145"/>
      <c r="HXC59" s="145"/>
      <c r="HXD59" s="145"/>
      <c r="HXE59" s="145"/>
      <c r="HXF59" s="145"/>
      <c r="HXG59" s="145"/>
      <c r="HXH59" s="145"/>
      <c r="HXI59" s="145"/>
      <c r="HXJ59" s="145"/>
      <c r="HXK59" s="145"/>
      <c r="HXL59" s="145"/>
      <c r="HXM59" s="145"/>
      <c r="HXN59" s="145"/>
      <c r="HXO59" s="145"/>
      <c r="HXP59" s="145"/>
      <c r="HXQ59" s="145"/>
      <c r="HXR59" s="145"/>
      <c r="HXS59" s="145"/>
      <c r="HXT59" s="145"/>
      <c r="HXU59" s="145"/>
      <c r="HXV59" s="145"/>
      <c r="HXW59" s="145"/>
      <c r="HXX59" s="145"/>
      <c r="HXY59" s="145"/>
      <c r="HXZ59" s="145"/>
      <c r="HYA59" s="145"/>
      <c r="HYB59" s="145"/>
      <c r="HYC59" s="145"/>
      <c r="HYD59" s="145"/>
      <c r="HYE59" s="145"/>
      <c r="HYF59" s="145"/>
      <c r="HYG59" s="145"/>
      <c r="HYH59" s="145"/>
      <c r="HYI59" s="145"/>
      <c r="HYJ59" s="145"/>
      <c r="HYK59" s="145"/>
      <c r="HYL59" s="145"/>
      <c r="HYM59" s="145"/>
      <c r="HYN59" s="145"/>
      <c r="HYO59" s="145"/>
      <c r="HYP59" s="145"/>
      <c r="HYQ59" s="145"/>
      <c r="HYR59" s="145"/>
      <c r="HYS59" s="145"/>
      <c r="HYT59" s="145"/>
      <c r="HYU59" s="145"/>
      <c r="HYV59" s="145"/>
      <c r="HYW59" s="145"/>
      <c r="HYX59" s="145"/>
      <c r="HYY59" s="145"/>
      <c r="HYZ59" s="145"/>
      <c r="HZA59" s="145"/>
      <c r="HZB59" s="145"/>
      <c r="HZC59" s="145"/>
      <c r="HZD59" s="145"/>
      <c r="HZE59" s="145"/>
      <c r="HZF59" s="145"/>
      <c r="HZG59" s="145"/>
      <c r="HZH59" s="145"/>
      <c r="HZI59" s="145"/>
      <c r="HZJ59" s="145"/>
      <c r="HZK59" s="145"/>
      <c r="HZL59" s="145"/>
      <c r="HZM59" s="145"/>
      <c r="HZN59" s="145"/>
      <c r="HZO59" s="145"/>
      <c r="HZP59" s="145"/>
      <c r="HZQ59" s="145"/>
      <c r="HZR59" s="145"/>
      <c r="HZS59" s="145"/>
      <c r="HZT59" s="145"/>
      <c r="HZU59" s="145"/>
      <c r="HZV59" s="145"/>
      <c r="HZW59" s="145"/>
      <c r="HZX59" s="145"/>
      <c r="HZY59" s="145"/>
      <c r="HZZ59" s="145"/>
      <c r="IAA59" s="145"/>
      <c r="IAB59" s="145"/>
      <c r="IAC59" s="145"/>
      <c r="IAD59" s="145"/>
      <c r="IAE59" s="145"/>
      <c r="IAF59" s="145"/>
      <c r="IAG59" s="145"/>
      <c r="IAH59" s="145"/>
      <c r="IAI59" s="145"/>
      <c r="IAJ59" s="145"/>
      <c r="IAK59" s="145"/>
      <c r="IAL59" s="145"/>
      <c r="IAM59" s="145"/>
      <c r="IAN59" s="145"/>
      <c r="IAO59" s="145"/>
      <c r="IAP59" s="145"/>
      <c r="IAQ59" s="145"/>
      <c r="IAR59" s="145"/>
      <c r="IAS59" s="145"/>
      <c r="IAT59" s="145"/>
      <c r="IAU59" s="145"/>
      <c r="IAV59" s="145"/>
      <c r="IAW59" s="145"/>
      <c r="IAX59" s="145"/>
      <c r="IAY59" s="145"/>
      <c r="IAZ59" s="145"/>
      <c r="IBA59" s="145"/>
      <c r="IBB59" s="145"/>
      <c r="IBC59" s="145"/>
      <c r="IBD59" s="145"/>
      <c r="IBE59" s="145"/>
      <c r="IBF59" s="145"/>
      <c r="IBG59" s="145"/>
      <c r="IBH59" s="145"/>
      <c r="IBI59" s="145"/>
      <c r="IBJ59" s="145"/>
      <c r="IBK59" s="145"/>
      <c r="IBL59" s="145"/>
      <c r="IBM59" s="145"/>
      <c r="IBN59" s="145"/>
      <c r="IBO59" s="145"/>
      <c r="IBP59" s="145"/>
      <c r="IBQ59" s="145"/>
      <c r="IBR59" s="145"/>
      <c r="IBS59" s="145"/>
      <c r="IBT59" s="145"/>
      <c r="IBU59" s="145"/>
      <c r="IBV59" s="145"/>
      <c r="IBW59" s="145"/>
      <c r="IBX59" s="145"/>
      <c r="IBY59" s="145"/>
      <c r="IBZ59" s="145"/>
      <c r="ICA59" s="145"/>
      <c r="ICB59" s="145"/>
      <c r="ICC59" s="145"/>
      <c r="ICD59" s="145"/>
      <c r="ICE59" s="145"/>
      <c r="ICF59" s="145"/>
      <c r="ICG59" s="145"/>
      <c r="ICH59" s="145"/>
      <c r="ICI59" s="145"/>
      <c r="ICJ59" s="145"/>
      <c r="ICK59" s="145"/>
      <c r="ICL59" s="145"/>
      <c r="ICM59" s="145"/>
      <c r="ICN59" s="145"/>
      <c r="ICO59" s="145"/>
      <c r="ICP59" s="145"/>
      <c r="ICQ59" s="145"/>
      <c r="ICR59" s="145"/>
      <c r="ICS59" s="145"/>
      <c r="ICT59" s="145"/>
      <c r="ICU59" s="145"/>
      <c r="ICV59" s="145"/>
      <c r="ICW59" s="145"/>
      <c r="ICX59" s="145"/>
      <c r="ICY59" s="145"/>
      <c r="ICZ59" s="145"/>
      <c r="IDA59" s="145"/>
      <c r="IDB59" s="145"/>
      <c r="IDC59" s="145"/>
      <c r="IDD59" s="145"/>
      <c r="IDE59" s="145"/>
      <c r="IDF59" s="145"/>
      <c r="IDG59" s="145"/>
      <c r="IDH59" s="145"/>
      <c r="IDI59" s="145"/>
      <c r="IDJ59" s="145"/>
      <c r="IDK59" s="145"/>
      <c r="IDL59" s="145"/>
      <c r="IDM59" s="145"/>
      <c r="IDN59" s="145"/>
      <c r="IDO59" s="145"/>
      <c r="IDP59" s="145"/>
      <c r="IDQ59" s="145"/>
      <c r="IDR59" s="145"/>
      <c r="IDS59" s="145"/>
      <c r="IDT59" s="145"/>
      <c r="IDU59" s="145"/>
      <c r="IDV59" s="145"/>
      <c r="IDW59" s="145"/>
      <c r="IDX59" s="145"/>
      <c r="IDY59" s="145"/>
      <c r="IDZ59" s="145"/>
      <c r="IEA59" s="145"/>
      <c r="IEB59" s="145"/>
      <c r="IEC59" s="145"/>
      <c r="IED59" s="145"/>
      <c r="IEE59" s="145"/>
      <c r="IEF59" s="145"/>
      <c r="IEG59" s="145"/>
      <c r="IEH59" s="145"/>
      <c r="IEI59" s="145"/>
      <c r="IEJ59" s="145"/>
      <c r="IEK59" s="145"/>
      <c r="IEL59" s="145"/>
      <c r="IEM59" s="145"/>
      <c r="IEN59" s="145"/>
      <c r="IEO59" s="145"/>
      <c r="IEP59" s="145"/>
      <c r="IEQ59" s="145"/>
      <c r="IER59" s="145"/>
      <c r="IES59" s="145"/>
      <c r="IET59" s="145"/>
      <c r="IEU59" s="145"/>
      <c r="IEV59" s="145"/>
      <c r="IEW59" s="145"/>
      <c r="IEX59" s="145"/>
      <c r="IEY59" s="145"/>
      <c r="IEZ59" s="145"/>
      <c r="IFA59" s="145"/>
      <c r="IFB59" s="145"/>
      <c r="IFC59" s="145"/>
      <c r="IFD59" s="145"/>
      <c r="IFE59" s="145"/>
      <c r="IFF59" s="145"/>
      <c r="IFG59" s="145"/>
      <c r="IFH59" s="145"/>
      <c r="IFI59" s="145"/>
      <c r="IFJ59" s="145"/>
      <c r="IFK59" s="145"/>
      <c r="IFL59" s="145"/>
      <c r="IFM59" s="145"/>
      <c r="IFN59" s="145"/>
      <c r="IFO59" s="145"/>
      <c r="IFP59" s="145"/>
      <c r="IFQ59" s="145"/>
      <c r="IFR59" s="145"/>
      <c r="IFS59" s="145"/>
      <c r="IFT59" s="145"/>
      <c r="IFU59" s="145"/>
      <c r="IFV59" s="145"/>
      <c r="IFW59" s="145"/>
      <c r="IFX59" s="145"/>
      <c r="IFY59" s="145"/>
      <c r="IFZ59" s="145"/>
      <c r="IGA59" s="145"/>
      <c r="IGB59" s="145"/>
      <c r="IGC59" s="145"/>
      <c r="IGD59" s="145"/>
      <c r="IGE59" s="145"/>
      <c r="IGF59" s="145"/>
      <c r="IGG59" s="145"/>
      <c r="IGH59" s="145"/>
      <c r="IGI59" s="145"/>
      <c r="IGJ59" s="145"/>
      <c r="IGK59" s="145"/>
      <c r="IGL59" s="145"/>
      <c r="IGM59" s="145"/>
      <c r="IGN59" s="145"/>
      <c r="IGO59" s="145"/>
      <c r="IGP59" s="145"/>
      <c r="IGQ59" s="145"/>
      <c r="IGR59" s="145"/>
      <c r="IGS59" s="145"/>
      <c r="IGT59" s="145"/>
      <c r="IGU59" s="145"/>
      <c r="IGV59" s="145"/>
      <c r="IGW59" s="145"/>
      <c r="IGX59" s="145"/>
      <c r="IGY59" s="145"/>
      <c r="IGZ59" s="145"/>
      <c r="IHA59" s="145"/>
      <c r="IHB59" s="145"/>
      <c r="IHC59" s="145"/>
      <c r="IHD59" s="145"/>
      <c r="IHE59" s="145"/>
      <c r="IHF59" s="145"/>
      <c r="IHG59" s="145"/>
      <c r="IHH59" s="145"/>
      <c r="IHI59" s="145"/>
      <c r="IHJ59" s="145"/>
      <c r="IHK59" s="145"/>
      <c r="IHL59" s="145"/>
      <c r="IHM59" s="145"/>
      <c r="IHN59" s="145"/>
      <c r="IHO59" s="145"/>
      <c r="IHP59" s="145"/>
      <c r="IHQ59" s="145"/>
      <c r="IHR59" s="145"/>
      <c r="IHS59" s="145"/>
      <c r="IHT59" s="145"/>
      <c r="IHU59" s="145"/>
      <c r="IHV59" s="145"/>
      <c r="IHW59" s="145"/>
      <c r="IHX59" s="145"/>
      <c r="IHY59" s="145"/>
      <c r="IHZ59" s="145"/>
      <c r="IIA59" s="145"/>
      <c r="IIB59" s="145"/>
      <c r="IIC59" s="145"/>
      <c r="IID59" s="145"/>
      <c r="IIE59" s="145"/>
      <c r="IIF59" s="145"/>
      <c r="IIG59" s="145"/>
      <c r="IIH59" s="145"/>
      <c r="III59" s="145"/>
      <c r="IIJ59" s="145"/>
      <c r="IIK59" s="145"/>
      <c r="IIL59" s="145"/>
      <c r="IIM59" s="145"/>
      <c r="IIN59" s="145"/>
      <c r="IIO59" s="145"/>
      <c r="IIP59" s="145"/>
      <c r="IIQ59" s="145"/>
      <c r="IIR59" s="145"/>
      <c r="IIS59" s="145"/>
      <c r="IIT59" s="145"/>
      <c r="IIU59" s="145"/>
      <c r="IIV59" s="145"/>
      <c r="IIW59" s="145"/>
      <c r="IIX59" s="145"/>
      <c r="IIY59" s="145"/>
      <c r="IIZ59" s="145"/>
      <c r="IJA59" s="145"/>
      <c r="IJB59" s="145"/>
      <c r="IJC59" s="145"/>
      <c r="IJD59" s="145"/>
      <c r="IJE59" s="145"/>
      <c r="IJF59" s="145"/>
      <c r="IJG59" s="145"/>
      <c r="IJH59" s="145"/>
      <c r="IJI59" s="145"/>
      <c r="IJJ59" s="145"/>
      <c r="IJK59" s="145"/>
      <c r="IJL59" s="145"/>
      <c r="IJM59" s="145"/>
      <c r="IJN59" s="145"/>
      <c r="IJO59" s="145"/>
      <c r="IJP59" s="145"/>
      <c r="IJQ59" s="145"/>
      <c r="IJR59" s="145"/>
      <c r="IJS59" s="145"/>
      <c r="IJT59" s="145"/>
      <c r="IJU59" s="145"/>
      <c r="IJV59" s="145"/>
      <c r="IJW59" s="145"/>
      <c r="IJX59" s="145"/>
      <c r="IJY59" s="145"/>
      <c r="IJZ59" s="145"/>
      <c r="IKA59" s="145"/>
      <c r="IKB59" s="145"/>
      <c r="IKC59" s="145"/>
      <c r="IKD59" s="145"/>
      <c r="IKE59" s="145"/>
      <c r="IKF59" s="145"/>
      <c r="IKG59" s="145"/>
      <c r="IKH59" s="145"/>
      <c r="IKI59" s="145"/>
      <c r="IKJ59" s="145"/>
      <c r="IKK59" s="145"/>
      <c r="IKL59" s="145"/>
      <c r="IKM59" s="145"/>
      <c r="IKN59" s="145"/>
      <c r="IKO59" s="145"/>
      <c r="IKP59" s="145"/>
      <c r="IKQ59" s="145"/>
      <c r="IKR59" s="145"/>
      <c r="IKS59" s="145"/>
      <c r="IKT59" s="145"/>
      <c r="IKU59" s="145"/>
      <c r="IKV59" s="145"/>
      <c r="IKW59" s="145"/>
      <c r="IKX59" s="145"/>
      <c r="IKY59" s="145"/>
      <c r="IKZ59" s="145"/>
      <c r="ILA59" s="145"/>
      <c r="ILB59" s="145"/>
      <c r="ILC59" s="145"/>
      <c r="ILD59" s="145"/>
      <c r="ILE59" s="145"/>
      <c r="ILF59" s="145"/>
      <c r="ILG59" s="145"/>
      <c r="ILH59" s="145"/>
      <c r="ILI59" s="145"/>
      <c r="ILJ59" s="145"/>
      <c r="ILK59" s="145"/>
      <c r="ILL59" s="145"/>
      <c r="ILM59" s="145"/>
      <c r="ILN59" s="145"/>
      <c r="ILO59" s="145"/>
      <c r="ILP59" s="145"/>
      <c r="ILQ59" s="145"/>
      <c r="ILR59" s="145"/>
      <c r="ILS59" s="145"/>
      <c r="ILT59" s="145"/>
      <c r="ILU59" s="145"/>
      <c r="ILV59" s="145"/>
      <c r="ILW59" s="145"/>
      <c r="ILX59" s="145"/>
      <c r="ILY59" s="145"/>
      <c r="ILZ59" s="145"/>
      <c r="IMA59" s="145"/>
      <c r="IMB59" s="145"/>
      <c r="IMC59" s="145"/>
      <c r="IMD59" s="145"/>
      <c r="IME59" s="145"/>
      <c r="IMF59" s="145"/>
      <c r="IMG59" s="145"/>
      <c r="IMH59" s="145"/>
      <c r="IMI59" s="145"/>
      <c r="IMJ59" s="145"/>
      <c r="IMK59" s="145"/>
      <c r="IML59" s="145"/>
      <c r="IMM59" s="145"/>
      <c r="IMN59" s="145"/>
      <c r="IMO59" s="145"/>
      <c r="IMP59" s="145"/>
      <c r="IMQ59" s="145"/>
      <c r="IMR59" s="145"/>
      <c r="IMS59" s="145"/>
      <c r="IMT59" s="145"/>
      <c r="IMU59" s="145"/>
      <c r="IMV59" s="145"/>
      <c r="IMW59" s="145"/>
      <c r="IMX59" s="145"/>
      <c r="IMY59" s="145"/>
      <c r="IMZ59" s="145"/>
      <c r="INA59" s="145"/>
      <c r="INB59" s="145"/>
      <c r="INC59" s="145"/>
      <c r="IND59" s="145"/>
      <c r="INE59" s="145"/>
      <c r="INF59" s="145"/>
      <c r="ING59" s="145"/>
      <c r="INH59" s="145"/>
      <c r="INI59" s="145"/>
      <c r="INJ59" s="145"/>
      <c r="INK59" s="145"/>
      <c r="INL59" s="145"/>
      <c r="INM59" s="145"/>
      <c r="INN59" s="145"/>
      <c r="INO59" s="145"/>
      <c r="INP59" s="145"/>
      <c r="INQ59" s="145"/>
      <c r="INR59" s="145"/>
      <c r="INS59" s="145"/>
      <c r="INT59" s="145"/>
      <c r="INU59" s="145"/>
      <c r="INV59" s="145"/>
      <c r="INW59" s="145"/>
      <c r="INX59" s="145"/>
      <c r="INY59" s="145"/>
      <c r="INZ59" s="145"/>
      <c r="IOA59" s="145"/>
      <c r="IOB59" s="145"/>
      <c r="IOC59" s="145"/>
      <c r="IOD59" s="145"/>
      <c r="IOE59" s="145"/>
      <c r="IOF59" s="145"/>
      <c r="IOG59" s="145"/>
      <c r="IOH59" s="145"/>
      <c r="IOI59" s="145"/>
      <c r="IOJ59" s="145"/>
      <c r="IOK59" s="145"/>
      <c r="IOL59" s="145"/>
      <c r="IOM59" s="145"/>
      <c r="ION59" s="145"/>
      <c r="IOO59" s="145"/>
      <c r="IOP59" s="145"/>
      <c r="IOQ59" s="145"/>
      <c r="IOR59" s="145"/>
      <c r="IOS59" s="145"/>
      <c r="IOT59" s="145"/>
      <c r="IOU59" s="145"/>
      <c r="IOV59" s="145"/>
      <c r="IOW59" s="145"/>
      <c r="IOX59" s="145"/>
      <c r="IOY59" s="145"/>
      <c r="IOZ59" s="145"/>
      <c r="IPA59" s="145"/>
      <c r="IPB59" s="145"/>
      <c r="IPC59" s="145"/>
      <c r="IPD59" s="145"/>
      <c r="IPE59" s="145"/>
      <c r="IPF59" s="145"/>
      <c r="IPG59" s="145"/>
      <c r="IPH59" s="145"/>
      <c r="IPI59" s="145"/>
      <c r="IPJ59" s="145"/>
      <c r="IPK59" s="145"/>
      <c r="IPL59" s="145"/>
      <c r="IPM59" s="145"/>
      <c r="IPN59" s="145"/>
      <c r="IPO59" s="145"/>
      <c r="IPP59" s="145"/>
      <c r="IPQ59" s="145"/>
      <c r="IPR59" s="145"/>
      <c r="IPS59" s="145"/>
      <c r="IPT59" s="145"/>
      <c r="IPU59" s="145"/>
      <c r="IPV59" s="145"/>
      <c r="IPW59" s="145"/>
      <c r="IPX59" s="145"/>
      <c r="IPY59" s="145"/>
      <c r="IPZ59" s="145"/>
      <c r="IQA59" s="145"/>
      <c r="IQB59" s="145"/>
      <c r="IQC59" s="145"/>
      <c r="IQD59" s="145"/>
      <c r="IQE59" s="145"/>
      <c r="IQF59" s="145"/>
      <c r="IQG59" s="145"/>
      <c r="IQH59" s="145"/>
      <c r="IQI59" s="145"/>
      <c r="IQJ59" s="145"/>
      <c r="IQK59" s="145"/>
      <c r="IQL59" s="145"/>
      <c r="IQM59" s="145"/>
      <c r="IQN59" s="145"/>
      <c r="IQO59" s="145"/>
      <c r="IQP59" s="145"/>
      <c r="IQQ59" s="145"/>
      <c r="IQR59" s="145"/>
      <c r="IQS59" s="145"/>
      <c r="IQT59" s="145"/>
      <c r="IQU59" s="145"/>
      <c r="IQV59" s="145"/>
      <c r="IQW59" s="145"/>
      <c r="IQX59" s="145"/>
      <c r="IQY59" s="145"/>
      <c r="IQZ59" s="145"/>
      <c r="IRA59" s="145"/>
      <c r="IRB59" s="145"/>
      <c r="IRC59" s="145"/>
      <c r="IRD59" s="145"/>
      <c r="IRE59" s="145"/>
      <c r="IRF59" s="145"/>
      <c r="IRG59" s="145"/>
      <c r="IRH59" s="145"/>
      <c r="IRI59" s="145"/>
      <c r="IRJ59" s="145"/>
      <c r="IRK59" s="145"/>
      <c r="IRL59" s="145"/>
      <c r="IRM59" s="145"/>
      <c r="IRN59" s="145"/>
      <c r="IRO59" s="145"/>
      <c r="IRP59" s="145"/>
      <c r="IRQ59" s="145"/>
      <c r="IRR59" s="145"/>
      <c r="IRS59" s="145"/>
      <c r="IRT59" s="145"/>
      <c r="IRU59" s="145"/>
      <c r="IRV59" s="145"/>
      <c r="IRW59" s="145"/>
      <c r="IRX59" s="145"/>
      <c r="IRY59" s="145"/>
      <c r="IRZ59" s="145"/>
      <c r="ISA59" s="145"/>
      <c r="ISB59" s="145"/>
      <c r="ISC59" s="145"/>
      <c r="ISD59" s="145"/>
      <c r="ISE59" s="145"/>
      <c r="ISF59" s="145"/>
      <c r="ISG59" s="145"/>
      <c r="ISH59" s="145"/>
      <c r="ISI59" s="145"/>
      <c r="ISJ59" s="145"/>
      <c r="ISK59" s="145"/>
      <c r="ISL59" s="145"/>
      <c r="ISM59" s="145"/>
      <c r="ISN59" s="145"/>
      <c r="ISO59" s="145"/>
      <c r="ISP59" s="145"/>
      <c r="ISQ59" s="145"/>
      <c r="ISR59" s="145"/>
      <c r="ISS59" s="145"/>
      <c r="IST59" s="145"/>
      <c r="ISU59" s="145"/>
      <c r="ISV59" s="145"/>
      <c r="ISW59" s="145"/>
      <c r="ISX59" s="145"/>
      <c r="ISY59" s="145"/>
      <c r="ISZ59" s="145"/>
      <c r="ITA59" s="145"/>
      <c r="ITB59" s="145"/>
      <c r="ITC59" s="145"/>
      <c r="ITD59" s="145"/>
      <c r="ITE59" s="145"/>
      <c r="ITF59" s="145"/>
      <c r="ITG59" s="145"/>
      <c r="ITH59" s="145"/>
      <c r="ITI59" s="145"/>
      <c r="ITJ59" s="145"/>
      <c r="ITK59" s="145"/>
      <c r="ITL59" s="145"/>
      <c r="ITM59" s="145"/>
      <c r="ITN59" s="145"/>
      <c r="ITO59" s="145"/>
      <c r="ITP59" s="145"/>
      <c r="ITQ59" s="145"/>
      <c r="ITR59" s="145"/>
      <c r="ITS59" s="145"/>
      <c r="ITT59" s="145"/>
      <c r="ITU59" s="145"/>
      <c r="ITV59" s="145"/>
      <c r="ITW59" s="145"/>
      <c r="ITX59" s="145"/>
      <c r="ITY59" s="145"/>
      <c r="ITZ59" s="145"/>
      <c r="IUA59" s="145"/>
      <c r="IUB59" s="145"/>
      <c r="IUC59" s="145"/>
      <c r="IUD59" s="145"/>
      <c r="IUE59" s="145"/>
      <c r="IUF59" s="145"/>
      <c r="IUG59" s="145"/>
      <c r="IUH59" s="145"/>
      <c r="IUI59" s="145"/>
      <c r="IUJ59" s="145"/>
      <c r="IUK59" s="145"/>
      <c r="IUL59" s="145"/>
      <c r="IUM59" s="145"/>
      <c r="IUN59" s="145"/>
      <c r="IUO59" s="145"/>
      <c r="IUP59" s="145"/>
      <c r="IUQ59" s="145"/>
      <c r="IUR59" s="145"/>
      <c r="IUS59" s="145"/>
      <c r="IUT59" s="145"/>
      <c r="IUU59" s="145"/>
      <c r="IUV59" s="145"/>
      <c r="IUW59" s="145"/>
      <c r="IUX59" s="145"/>
      <c r="IUY59" s="145"/>
      <c r="IUZ59" s="145"/>
      <c r="IVA59" s="145"/>
      <c r="IVB59" s="145"/>
      <c r="IVC59" s="145"/>
      <c r="IVD59" s="145"/>
      <c r="IVE59" s="145"/>
      <c r="IVF59" s="145"/>
      <c r="IVG59" s="145"/>
      <c r="IVH59" s="145"/>
      <c r="IVI59" s="145"/>
      <c r="IVJ59" s="145"/>
      <c r="IVK59" s="145"/>
      <c r="IVL59" s="145"/>
      <c r="IVM59" s="145"/>
      <c r="IVN59" s="145"/>
      <c r="IVO59" s="145"/>
      <c r="IVP59" s="145"/>
      <c r="IVQ59" s="145"/>
      <c r="IVR59" s="145"/>
      <c r="IVS59" s="145"/>
      <c r="IVT59" s="145"/>
      <c r="IVU59" s="145"/>
      <c r="IVV59" s="145"/>
      <c r="IVW59" s="145"/>
      <c r="IVX59" s="145"/>
      <c r="IVY59" s="145"/>
      <c r="IVZ59" s="145"/>
      <c r="IWA59" s="145"/>
      <c r="IWB59" s="145"/>
      <c r="IWC59" s="145"/>
      <c r="IWD59" s="145"/>
      <c r="IWE59" s="145"/>
      <c r="IWF59" s="145"/>
      <c r="IWG59" s="145"/>
      <c r="IWH59" s="145"/>
      <c r="IWI59" s="145"/>
      <c r="IWJ59" s="145"/>
      <c r="IWK59" s="145"/>
      <c r="IWL59" s="145"/>
      <c r="IWM59" s="145"/>
      <c r="IWN59" s="145"/>
      <c r="IWO59" s="145"/>
      <c r="IWP59" s="145"/>
      <c r="IWQ59" s="145"/>
      <c r="IWR59" s="145"/>
      <c r="IWS59" s="145"/>
      <c r="IWT59" s="145"/>
      <c r="IWU59" s="145"/>
      <c r="IWV59" s="145"/>
      <c r="IWW59" s="145"/>
      <c r="IWX59" s="145"/>
      <c r="IWY59" s="145"/>
      <c r="IWZ59" s="145"/>
      <c r="IXA59" s="145"/>
      <c r="IXB59" s="145"/>
      <c r="IXC59" s="145"/>
      <c r="IXD59" s="145"/>
      <c r="IXE59" s="145"/>
      <c r="IXF59" s="145"/>
      <c r="IXG59" s="145"/>
      <c r="IXH59" s="145"/>
      <c r="IXI59" s="145"/>
      <c r="IXJ59" s="145"/>
      <c r="IXK59" s="145"/>
      <c r="IXL59" s="145"/>
      <c r="IXM59" s="145"/>
      <c r="IXN59" s="145"/>
      <c r="IXO59" s="145"/>
      <c r="IXP59" s="145"/>
      <c r="IXQ59" s="145"/>
      <c r="IXR59" s="145"/>
      <c r="IXS59" s="145"/>
      <c r="IXT59" s="145"/>
      <c r="IXU59" s="145"/>
      <c r="IXV59" s="145"/>
      <c r="IXW59" s="145"/>
      <c r="IXX59" s="145"/>
      <c r="IXY59" s="145"/>
      <c r="IXZ59" s="145"/>
      <c r="IYA59" s="145"/>
      <c r="IYB59" s="145"/>
      <c r="IYC59" s="145"/>
      <c r="IYD59" s="145"/>
      <c r="IYE59" s="145"/>
      <c r="IYF59" s="145"/>
      <c r="IYG59" s="145"/>
      <c r="IYH59" s="145"/>
      <c r="IYI59" s="145"/>
      <c r="IYJ59" s="145"/>
      <c r="IYK59" s="145"/>
      <c r="IYL59" s="145"/>
      <c r="IYM59" s="145"/>
      <c r="IYN59" s="145"/>
      <c r="IYO59" s="145"/>
      <c r="IYP59" s="145"/>
      <c r="IYQ59" s="145"/>
      <c r="IYR59" s="145"/>
      <c r="IYS59" s="145"/>
      <c r="IYT59" s="145"/>
      <c r="IYU59" s="145"/>
      <c r="IYV59" s="145"/>
      <c r="IYW59" s="145"/>
      <c r="IYX59" s="145"/>
      <c r="IYY59" s="145"/>
      <c r="IYZ59" s="145"/>
      <c r="IZA59" s="145"/>
      <c r="IZB59" s="145"/>
      <c r="IZC59" s="145"/>
      <c r="IZD59" s="145"/>
      <c r="IZE59" s="145"/>
      <c r="IZF59" s="145"/>
      <c r="IZG59" s="145"/>
      <c r="IZH59" s="145"/>
      <c r="IZI59" s="145"/>
      <c r="IZJ59" s="145"/>
      <c r="IZK59" s="145"/>
      <c r="IZL59" s="145"/>
      <c r="IZM59" s="145"/>
      <c r="IZN59" s="145"/>
      <c r="IZO59" s="145"/>
      <c r="IZP59" s="145"/>
      <c r="IZQ59" s="145"/>
      <c r="IZR59" s="145"/>
      <c r="IZS59" s="145"/>
      <c r="IZT59" s="145"/>
      <c r="IZU59" s="145"/>
      <c r="IZV59" s="145"/>
      <c r="IZW59" s="145"/>
      <c r="IZX59" s="145"/>
      <c r="IZY59" s="145"/>
      <c r="IZZ59" s="145"/>
      <c r="JAA59" s="145"/>
      <c r="JAB59" s="145"/>
      <c r="JAC59" s="145"/>
      <c r="JAD59" s="145"/>
      <c r="JAE59" s="145"/>
      <c r="JAF59" s="145"/>
      <c r="JAG59" s="145"/>
      <c r="JAH59" s="145"/>
      <c r="JAI59" s="145"/>
      <c r="JAJ59" s="145"/>
      <c r="JAK59" s="145"/>
      <c r="JAL59" s="145"/>
      <c r="JAM59" s="145"/>
      <c r="JAN59" s="145"/>
      <c r="JAO59" s="145"/>
      <c r="JAP59" s="145"/>
      <c r="JAQ59" s="145"/>
      <c r="JAR59" s="145"/>
      <c r="JAS59" s="145"/>
      <c r="JAT59" s="145"/>
      <c r="JAU59" s="145"/>
      <c r="JAV59" s="145"/>
      <c r="JAW59" s="145"/>
      <c r="JAX59" s="145"/>
      <c r="JAY59" s="145"/>
      <c r="JAZ59" s="145"/>
      <c r="JBA59" s="145"/>
      <c r="JBB59" s="145"/>
      <c r="JBC59" s="145"/>
      <c r="JBD59" s="145"/>
      <c r="JBE59" s="145"/>
      <c r="JBF59" s="145"/>
      <c r="JBG59" s="145"/>
      <c r="JBH59" s="145"/>
      <c r="JBI59" s="145"/>
      <c r="JBJ59" s="145"/>
      <c r="JBK59" s="145"/>
      <c r="JBL59" s="145"/>
      <c r="JBM59" s="145"/>
      <c r="JBN59" s="145"/>
      <c r="JBO59" s="145"/>
      <c r="JBP59" s="145"/>
      <c r="JBQ59" s="145"/>
      <c r="JBR59" s="145"/>
      <c r="JBS59" s="145"/>
      <c r="JBT59" s="145"/>
      <c r="JBU59" s="145"/>
      <c r="JBV59" s="145"/>
      <c r="JBW59" s="145"/>
      <c r="JBX59" s="145"/>
      <c r="JBY59" s="145"/>
      <c r="JBZ59" s="145"/>
      <c r="JCA59" s="145"/>
      <c r="JCB59" s="145"/>
      <c r="JCC59" s="145"/>
      <c r="JCD59" s="145"/>
      <c r="JCE59" s="145"/>
      <c r="JCF59" s="145"/>
      <c r="JCG59" s="145"/>
      <c r="JCH59" s="145"/>
      <c r="JCI59" s="145"/>
      <c r="JCJ59" s="145"/>
      <c r="JCK59" s="145"/>
      <c r="JCL59" s="145"/>
      <c r="JCM59" s="145"/>
      <c r="JCN59" s="145"/>
      <c r="JCO59" s="145"/>
      <c r="JCP59" s="145"/>
      <c r="JCQ59" s="145"/>
      <c r="JCR59" s="145"/>
      <c r="JCS59" s="145"/>
      <c r="JCT59" s="145"/>
      <c r="JCU59" s="145"/>
      <c r="JCV59" s="145"/>
      <c r="JCW59" s="145"/>
      <c r="JCX59" s="145"/>
      <c r="JCY59" s="145"/>
      <c r="JCZ59" s="145"/>
      <c r="JDA59" s="145"/>
      <c r="JDB59" s="145"/>
      <c r="JDC59" s="145"/>
      <c r="JDD59" s="145"/>
      <c r="JDE59" s="145"/>
      <c r="JDF59" s="145"/>
      <c r="JDG59" s="145"/>
      <c r="JDH59" s="145"/>
      <c r="JDI59" s="145"/>
      <c r="JDJ59" s="145"/>
      <c r="JDK59" s="145"/>
      <c r="JDL59" s="145"/>
      <c r="JDM59" s="145"/>
      <c r="JDN59" s="145"/>
      <c r="JDO59" s="145"/>
      <c r="JDP59" s="145"/>
      <c r="JDQ59" s="145"/>
      <c r="JDR59" s="145"/>
      <c r="JDS59" s="145"/>
      <c r="JDT59" s="145"/>
      <c r="JDU59" s="145"/>
      <c r="JDV59" s="145"/>
      <c r="JDW59" s="145"/>
      <c r="JDX59" s="145"/>
      <c r="JDY59" s="145"/>
      <c r="JDZ59" s="145"/>
      <c r="JEA59" s="145"/>
      <c r="JEB59" s="145"/>
      <c r="JEC59" s="145"/>
      <c r="JED59" s="145"/>
      <c r="JEE59" s="145"/>
      <c r="JEF59" s="145"/>
      <c r="JEG59" s="145"/>
      <c r="JEH59" s="145"/>
      <c r="JEI59" s="145"/>
      <c r="JEJ59" s="145"/>
      <c r="JEK59" s="145"/>
      <c r="JEL59" s="145"/>
      <c r="JEM59" s="145"/>
      <c r="JEN59" s="145"/>
      <c r="JEO59" s="145"/>
      <c r="JEP59" s="145"/>
      <c r="JEQ59" s="145"/>
      <c r="JER59" s="145"/>
      <c r="JES59" s="145"/>
      <c r="JET59" s="145"/>
      <c r="JEU59" s="145"/>
      <c r="JEV59" s="145"/>
      <c r="JEW59" s="145"/>
      <c r="JEX59" s="145"/>
      <c r="JEY59" s="145"/>
      <c r="JEZ59" s="145"/>
      <c r="JFA59" s="145"/>
      <c r="JFB59" s="145"/>
      <c r="JFC59" s="145"/>
      <c r="JFD59" s="145"/>
      <c r="JFE59" s="145"/>
      <c r="JFF59" s="145"/>
      <c r="JFG59" s="145"/>
      <c r="JFH59" s="145"/>
      <c r="JFI59" s="145"/>
      <c r="JFJ59" s="145"/>
      <c r="JFK59" s="145"/>
      <c r="JFL59" s="145"/>
      <c r="JFM59" s="145"/>
      <c r="JFN59" s="145"/>
      <c r="JFO59" s="145"/>
      <c r="JFP59" s="145"/>
      <c r="JFQ59" s="145"/>
      <c r="JFR59" s="145"/>
      <c r="JFS59" s="145"/>
      <c r="JFT59" s="145"/>
      <c r="JFU59" s="145"/>
      <c r="JFV59" s="145"/>
      <c r="JFW59" s="145"/>
      <c r="JFX59" s="145"/>
      <c r="JFY59" s="145"/>
      <c r="JFZ59" s="145"/>
      <c r="JGA59" s="145"/>
      <c r="JGB59" s="145"/>
      <c r="JGC59" s="145"/>
      <c r="JGD59" s="145"/>
      <c r="JGE59" s="145"/>
      <c r="JGF59" s="145"/>
      <c r="JGG59" s="145"/>
      <c r="JGH59" s="145"/>
      <c r="JGI59" s="145"/>
      <c r="JGJ59" s="145"/>
      <c r="JGK59" s="145"/>
      <c r="JGL59" s="145"/>
      <c r="JGM59" s="145"/>
      <c r="JGN59" s="145"/>
      <c r="JGO59" s="145"/>
      <c r="JGP59" s="145"/>
      <c r="JGQ59" s="145"/>
      <c r="JGR59" s="145"/>
      <c r="JGS59" s="145"/>
      <c r="JGT59" s="145"/>
      <c r="JGU59" s="145"/>
      <c r="JGV59" s="145"/>
      <c r="JGW59" s="145"/>
      <c r="JGX59" s="145"/>
      <c r="JGY59" s="145"/>
      <c r="JGZ59" s="145"/>
      <c r="JHA59" s="145"/>
      <c r="JHB59" s="145"/>
      <c r="JHC59" s="145"/>
      <c r="JHD59" s="145"/>
      <c r="JHE59" s="145"/>
      <c r="JHF59" s="145"/>
      <c r="JHG59" s="145"/>
      <c r="JHH59" s="145"/>
      <c r="JHI59" s="145"/>
      <c r="JHJ59" s="145"/>
      <c r="JHK59" s="145"/>
      <c r="JHL59" s="145"/>
      <c r="JHM59" s="145"/>
      <c r="JHN59" s="145"/>
      <c r="JHO59" s="145"/>
      <c r="JHP59" s="145"/>
      <c r="JHQ59" s="145"/>
      <c r="JHR59" s="145"/>
      <c r="JHS59" s="145"/>
      <c r="JHT59" s="145"/>
      <c r="JHU59" s="145"/>
      <c r="JHV59" s="145"/>
      <c r="JHW59" s="145"/>
      <c r="JHX59" s="145"/>
      <c r="JHY59" s="145"/>
      <c r="JHZ59" s="145"/>
      <c r="JIA59" s="145"/>
      <c r="JIB59" s="145"/>
      <c r="JIC59" s="145"/>
      <c r="JID59" s="145"/>
      <c r="JIE59" s="145"/>
      <c r="JIF59" s="145"/>
      <c r="JIG59" s="145"/>
      <c r="JIH59" s="145"/>
      <c r="JII59" s="145"/>
      <c r="JIJ59" s="145"/>
      <c r="JIK59" s="145"/>
      <c r="JIL59" s="145"/>
      <c r="JIM59" s="145"/>
      <c r="JIN59" s="145"/>
      <c r="JIO59" s="145"/>
      <c r="JIP59" s="145"/>
      <c r="JIQ59" s="145"/>
      <c r="JIR59" s="145"/>
      <c r="JIS59" s="145"/>
      <c r="JIT59" s="145"/>
      <c r="JIU59" s="145"/>
      <c r="JIV59" s="145"/>
      <c r="JIW59" s="145"/>
      <c r="JIX59" s="145"/>
      <c r="JIY59" s="145"/>
      <c r="JIZ59" s="145"/>
      <c r="JJA59" s="145"/>
      <c r="JJB59" s="145"/>
      <c r="JJC59" s="145"/>
      <c r="JJD59" s="145"/>
      <c r="JJE59" s="145"/>
      <c r="JJF59" s="145"/>
      <c r="JJG59" s="145"/>
      <c r="JJH59" s="145"/>
      <c r="JJI59" s="145"/>
      <c r="JJJ59" s="145"/>
      <c r="JJK59" s="145"/>
      <c r="JJL59" s="145"/>
      <c r="JJM59" s="145"/>
      <c r="JJN59" s="145"/>
      <c r="JJO59" s="145"/>
      <c r="JJP59" s="145"/>
      <c r="JJQ59" s="145"/>
      <c r="JJR59" s="145"/>
      <c r="JJS59" s="145"/>
      <c r="JJT59" s="145"/>
      <c r="JJU59" s="145"/>
      <c r="JJV59" s="145"/>
      <c r="JJW59" s="145"/>
      <c r="JJX59" s="145"/>
      <c r="JJY59" s="145"/>
      <c r="JJZ59" s="145"/>
      <c r="JKA59" s="145"/>
      <c r="JKB59" s="145"/>
      <c r="JKC59" s="145"/>
      <c r="JKD59" s="145"/>
      <c r="JKE59" s="145"/>
      <c r="JKF59" s="145"/>
      <c r="JKG59" s="145"/>
      <c r="JKH59" s="145"/>
      <c r="JKI59" s="145"/>
      <c r="JKJ59" s="145"/>
      <c r="JKK59" s="145"/>
      <c r="JKL59" s="145"/>
      <c r="JKM59" s="145"/>
      <c r="JKN59" s="145"/>
      <c r="JKO59" s="145"/>
      <c r="JKP59" s="145"/>
      <c r="JKQ59" s="145"/>
      <c r="JKR59" s="145"/>
      <c r="JKS59" s="145"/>
      <c r="JKT59" s="145"/>
      <c r="JKU59" s="145"/>
      <c r="JKV59" s="145"/>
      <c r="JKW59" s="145"/>
      <c r="JKX59" s="145"/>
      <c r="JKY59" s="145"/>
      <c r="JKZ59" s="145"/>
      <c r="JLA59" s="145"/>
      <c r="JLB59" s="145"/>
      <c r="JLC59" s="145"/>
      <c r="JLD59" s="145"/>
      <c r="JLE59" s="145"/>
      <c r="JLF59" s="145"/>
      <c r="JLG59" s="145"/>
      <c r="JLH59" s="145"/>
      <c r="JLI59" s="145"/>
      <c r="JLJ59" s="145"/>
      <c r="JLK59" s="145"/>
      <c r="JLL59" s="145"/>
      <c r="JLM59" s="145"/>
      <c r="JLN59" s="145"/>
      <c r="JLO59" s="145"/>
      <c r="JLP59" s="145"/>
      <c r="JLQ59" s="145"/>
      <c r="JLR59" s="145"/>
      <c r="JLS59" s="145"/>
      <c r="JLT59" s="145"/>
      <c r="JLU59" s="145"/>
      <c r="JLV59" s="145"/>
      <c r="JLW59" s="145"/>
      <c r="JLX59" s="145"/>
      <c r="JLY59" s="145"/>
      <c r="JLZ59" s="145"/>
      <c r="JMA59" s="145"/>
      <c r="JMB59" s="145"/>
      <c r="JMC59" s="145"/>
      <c r="JMD59" s="145"/>
      <c r="JME59" s="145"/>
      <c r="JMF59" s="145"/>
      <c r="JMG59" s="145"/>
      <c r="JMH59" s="145"/>
      <c r="JMI59" s="145"/>
      <c r="JMJ59" s="145"/>
      <c r="JMK59" s="145"/>
      <c r="JML59" s="145"/>
      <c r="JMM59" s="145"/>
      <c r="JMN59" s="145"/>
      <c r="JMO59" s="145"/>
      <c r="JMP59" s="145"/>
      <c r="JMQ59" s="145"/>
      <c r="JMR59" s="145"/>
      <c r="JMS59" s="145"/>
      <c r="JMT59" s="145"/>
      <c r="JMU59" s="145"/>
      <c r="JMV59" s="145"/>
      <c r="JMW59" s="145"/>
      <c r="JMX59" s="145"/>
      <c r="JMY59" s="145"/>
      <c r="JMZ59" s="145"/>
      <c r="JNA59" s="145"/>
      <c r="JNB59" s="145"/>
      <c r="JNC59" s="145"/>
      <c r="JND59" s="145"/>
      <c r="JNE59" s="145"/>
      <c r="JNF59" s="145"/>
      <c r="JNG59" s="145"/>
      <c r="JNH59" s="145"/>
      <c r="JNI59" s="145"/>
      <c r="JNJ59" s="145"/>
      <c r="JNK59" s="145"/>
      <c r="JNL59" s="145"/>
      <c r="JNM59" s="145"/>
      <c r="JNN59" s="145"/>
      <c r="JNO59" s="145"/>
      <c r="JNP59" s="145"/>
      <c r="JNQ59" s="145"/>
      <c r="JNR59" s="145"/>
      <c r="JNS59" s="145"/>
      <c r="JNT59" s="145"/>
      <c r="JNU59" s="145"/>
      <c r="JNV59" s="145"/>
      <c r="JNW59" s="145"/>
      <c r="JNX59" s="145"/>
      <c r="JNY59" s="145"/>
      <c r="JNZ59" s="145"/>
      <c r="JOA59" s="145"/>
      <c r="JOB59" s="145"/>
      <c r="JOC59" s="145"/>
      <c r="JOD59" s="145"/>
      <c r="JOE59" s="145"/>
      <c r="JOF59" s="145"/>
      <c r="JOG59" s="145"/>
      <c r="JOH59" s="145"/>
      <c r="JOI59" s="145"/>
      <c r="JOJ59" s="145"/>
      <c r="JOK59" s="145"/>
      <c r="JOL59" s="145"/>
      <c r="JOM59" s="145"/>
      <c r="JON59" s="145"/>
      <c r="JOO59" s="145"/>
      <c r="JOP59" s="145"/>
      <c r="JOQ59" s="145"/>
      <c r="JOR59" s="145"/>
      <c r="JOS59" s="145"/>
      <c r="JOT59" s="145"/>
      <c r="JOU59" s="145"/>
      <c r="JOV59" s="145"/>
      <c r="JOW59" s="145"/>
      <c r="JOX59" s="145"/>
      <c r="JOY59" s="145"/>
      <c r="JOZ59" s="145"/>
      <c r="JPA59" s="145"/>
      <c r="JPB59" s="145"/>
      <c r="JPC59" s="145"/>
      <c r="JPD59" s="145"/>
      <c r="JPE59" s="145"/>
      <c r="JPF59" s="145"/>
      <c r="JPG59" s="145"/>
      <c r="JPH59" s="145"/>
      <c r="JPI59" s="145"/>
      <c r="JPJ59" s="145"/>
      <c r="JPK59" s="145"/>
      <c r="JPL59" s="145"/>
      <c r="JPM59" s="145"/>
      <c r="JPN59" s="145"/>
      <c r="JPO59" s="145"/>
      <c r="JPP59" s="145"/>
      <c r="JPQ59" s="145"/>
      <c r="JPR59" s="145"/>
      <c r="JPS59" s="145"/>
      <c r="JPT59" s="145"/>
      <c r="JPU59" s="145"/>
      <c r="JPV59" s="145"/>
      <c r="JPW59" s="145"/>
      <c r="JPX59" s="145"/>
      <c r="JPY59" s="145"/>
      <c r="JPZ59" s="145"/>
      <c r="JQA59" s="145"/>
      <c r="JQB59" s="145"/>
      <c r="JQC59" s="145"/>
      <c r="JQD59" s="145"/>
      <c r="JQE59" s="145"/>
      <c r="JQF59" s="145"/>
      <c r="JQG59" s="145"/>
      <c r="JQH59" s="145"/>
      <c r="JQI59" s="145"/>
      <c r="JQJ59" s="145"/>
      <c r="JQK59" s="145"/>
      <c r="JQL59" s="145"/>
      <c r="JQM59" s="145"/>
      <c r="JQN59" s="145"/>
      <c r="JQO59" s="145"/>
      <c r="JQP59" s="145"/>
      <c r="JQQ59" s="145"/>
      <c r="JQR59" s="145"/>
      <c r="JQS59" s="145"/>
      <c r="JQT59" s="145"/>
      <c r="JQU59" s="145"/>
      <c r="JQV59" s="145"/>
      <c r="JQW59" s="145"/>
      <c r="JQX59" s="145"/>
      <c r="JQY59" s="145"/>
      <c r="JQZ59" s="145"/>
      <c r="JRA59" s="145"/>
      <c r="JRB59" s="145"/>
      <c r="JRC59" s="145"/>
      <c r="JRD59" s="145"/>
      <c r="JRE59" s="145"/>
      <c r="JRF59" s="145"/>
      <c r="JRG59" s="145"/>
      <c r="JRH59" s="145"/>
      <c r="JRI59" s="145"/>
      <c r="JRJ59" s="145"/>
      <c r="JRK59" s="145"/>
      <c r="JRL59" s="145"/>
      <c r="JRM59" s="145"/>
      <c r="JRN59" s="145"/>
      <c r="JRO59" s="145"/>
      <c r="JRP59" s="145"/>
      <c r="JRQ59" s="145"/>
      <c r="JRR59" s="145"/>
      <c r="JRS59" s="145"/>
      <c r="JRT59" s="145"/>
      <c r="JRU59" s="145"/>
      <c r="JRV59" s="145"/>
      <c r="JRW59" s="145"/>
      <c r="JRX59" s="145"/>
      <c r="JRY59" s="145"/>
      <c r="JRZ59" s="145"/>
      <c r="JSA59" s="145"/>
      <c r="JSB59" s="145"/>
      <c r="JSC59" s="145"/>
      <c r="JSD59" s="145"/>
      <c r="JSE59" s="145"/>
      <c r="JSF59" s="145"/>
      <c r="JSG59" s="145"/>
      <c r="JSH59" s="145"/>
      <c r="JSI59" s="145"/>
      <c r="JSJ59" s="145"/>
      <c r="JSK59" s="145"/>
      <c r="JSL59" s="145"/>
      <c r="JSM59" s="145"/>
      <c r="JSN59" s="145"/>
      <c r="JSO59" s="145"/>
      <c r="JSP59" s="145"/>
      <c r="JSQ59" s="145"/>
      <c r="JSR59" s="145"/>
      <c r="JSS59" s="145"/>
      <c r="JST59" s="145"/>
      <c r="JSU59" s="145"/>
      <c r="JSV59" s="145"/>
      <c r="JSW59" s="145"/>
      <c r="JSX59" s="145"/>
      <c r="JSY59" s="145"/>
      <c r="JSZ59" s="145"/>
      <c r="JTA59" s="145"/>
      <c r="JTB59" s="145"/>
      <c r="JTC59" s="145"/>
      <c r="JTD59" s="145"/>
      <c r="JTE59" s="145"/>
      <c r="JTF59" s="145"/>
      <c r="JTG59" s="145"/>
      <c r="JTH59" s="145"/>
      <c r="JTI59" s="145"/>
      <c r="JTJ59" s="145"/>
      <c r="JTK59" s="145"/>
      <c r="JTL59" s="145"/>
      <c r="JTM59" s="145"/>
      <c r="JTN59" s="145"/>
      <c r="JTO59" s="145"/>
      <c r="JTP59" s="145"/>
      <c r="JTQ59" s="145"/>
      <c r="JTR59" s="145"/>
      <c r="JTS59" s="145"/>
      <c r="JTT59" s="145"/>
      <c r="JTU59" s="145"/>
      <c r="JTV59" s="145"/>
      <c r="JTW59" s="145"/>
      <c r="JTX59" s="145"/>
      <c r="JTY59" s="145"/>
      <c r="JTZ59" s="145"/>
      <c r="JUA59" s="145"/>
      <c r="JUB59" s="145"/>
      <c r="JUC59" s="145"/>
      <c r="JUD59" s="145"/>
      <c r="JUE59" s="145"/>
      <c r="JUF59" s="145"/>
      <c r="JUG59" s="145"/>
      <c r="JUH59" s="145"/>
      <c r="JUI59" s="145"/>
      <c r="JUJ59" s="145"/>
      <c r="JUK59" s="145"/>
      <c r="JUL59" s="145"/>
      <c r="JUM59" s="145"/>
      <c r="JUN59" s="145"/>
      <c r="JUO59" s="145"/>
      <c r="JUP59" s="145"/>
      <c r="JUQ59" s="145"/>
      <c r="JUR59" s="145"/>
      <c r="JUS59" s="145"/>
      <c r="JUT59" s="145"/>
      <c r="JUU59" s="145"/>
      <c r="JUV59" s="145"/>
      <c r="JUW59" s="145"/>
      <c r="JUX59" s="145"/>
      <c r="JUY59" s="145"/>
      <c r="JUZ59" s="145"/>
      <c r="JVA59" s="145"/>
      <c r="JVB59" s="145"/>
      <c r="JVC59" s="145"/>
      <c r="JVD59" s="145"/>
      <c r="JVE59" s="145"/>
      <c r="JVF59" s="145"/>
      <c r="JVG59" s="145"/>
      <c r="JVH59" s="145"/>
      <c r="JVI59" s="145"/>
      <c r="JVJ59" s="145"/>
      <c r="JVK59" s="145"/>
      <c r="JVL59" s="145"/>
      <c r="JVM59" s="145"/>
      <c r="JVN59" s="145"/>
      <c r="JVO59" s="145"/>
      <c r="JVP59" s="145"/>
      <c r="JVQ59" s="145"/>
      <c r="JVR59" s="145"/>
      <c r="JVS59" s="145"/>
      <c r="JVT59" s="145"/>
      <c r="JVU59" s="145"/>
      <c r="JVV59" s="145"/>
      <c r="JVW59" s="145"/>
      <c r="JVX59" s="145"/>
      <c r="JVY59" s="145"/>
      <c r="JVZ59" s="145"/>
      <c r="JWA59" s="145"/>
      <c r="JWB59" s="145"/>
      <c r="JWC59" s="145"/>
      <c r="JWD59" s="145"/>
      <c r="JWE59" s="145"/>
      <c r="JWF59" s="145"/>
      <c r="JWG59" s="145"/>
      <c r="JWH59" s="145"/>
      <c r="JWI59" s="145"/>
      <c r="JWJ59" s="145"/>
      <c r="JWK59" s="145"/>
      <c r="JWL59" s="145"/>
      <c r="JWM59" s="145"/>
      <c r="JWN59" s="145"/>
      <c r="JWO59" s="145"/>
      <c r="JWP59" s="145"/>
      <c r="JWQ59" s="145"/>
      <c r="JWR59" s="145"/>
      <c r="JWS59" s="145"/>
      <c r="JWT59" s="145"/>
      <c r="JWU59" s="145"/>
      <c r="JWV59" s="145"/>
      <c r="JWW59" s="145"/>
      <c r="JWX59" s="145"/>
      <c r="JWY59" s="145"/>
      <c r="JWZ59" s="145"/>
      <c r="JXA59" s="145"/>
      <c r="JXB59" s="145"/>
      <c r="JXC59" s="145"/>
      <c r="JXD59" s="145"/>
      <c r="JXE59" s="145"/>
      <c r="JXF59" s="145"/>
      <c r="JXG59" s="145"/>
      <c r="JXH59" s="145"/>
      <c r="JXI59" s="145"/>
      <c r="JXJ59" s="145"/>
      <c r="JXK59" s="145"/>
      <c r="JXL59" s="145"/>
      <c r="JXM59" s="145"/>
      <c r="JXN59" s="145"/>
      <c r="JXO59" s="145"/>
      <c r="JXP59" s="145"/>
      <c r="JXQ59" s="145"/>
      <c r="JXR59" s="145"/>
      <c r="JXS59" s="145"/>
      <c r="JXT59" s="145"/>
      <c r="JXU59" s="145"/>
      <c r="JXV59" s="145"/>
      <c r="JXW59" s="145"/>
      <c r="JXX59" s="145"/>
      <c r="JXY59" s="145"/>
      <c r="JXZ59" s="145"/>
      <c r="JYA59" s="145"/>
      <c r="JYB59" s="145"/>
      <c r="JYC59" s="145"/>
      <c r="JYD59" s="145"/>
      <c r="JYE59" s="145"/>
      <c r="JYF59" s="145"/>
      <c r="JYG59" s="145"/>
      <c r="JYH59" s="145"/>
      <c r="JYI59" s="145"/>
      <c r="JYJ59" s="145"/>
      <c r="JYK59" s="145"/>
      <c r="JYL59" s="145"/>
      <c r="JYM59" s="145"/>
      <c r="JYN59" s="145"/>
      <c r="JYO59" s="145"/>
      <c r="JYP59" s="145"/>
      <c r="JYQ59" s="145"/>
      <c r="JYR59" s="145"/>
      <c r="JYS59" s="145"/>
      <c r="JYT59" s="145"/>
      <c r="JYU59" s="145"/>
      <c r="JYV59" s="145"/>
      <c r="JYW59" s="145"/>
      <c r="JYX59" s="145"/>
      <c r="JYY59" s="145"/>
      <c r="JYZ59" s="145"/>
      <c r="JZA59" s="145"/>
      <c r="JZB59" s="145"/>
      <c r="JZC59" s="145"/>
      <c r="JZD59" s="145"/>
      <c r="JZE59" s="145"/>
      <c r="JZF59" s="145"/>
      <c r="JZG59" s="145"/>
      <c r="JZH59" s="145"/>
      <c r="JZI59" s="145"/>
      <c r="JZJ59" s="145"/>
      <c r="JZK59" s="145"/>
      <c r="JZL59" s="145"/>
      <c r="JZM59" s="145"/>
      <c r="JZN59" s="145"/>
      <c r="JZO59" s="145"/>
      <c r="JZP59" s="145"/>
      <c r="JZQ59" s="145"/>
      <c r="JZR59" s="145"/>
      <c r="JZS59" s="145"/>
      <c r="JZT59" s="145"/>
      <c r="JZU59" s="145"/>
      <c r="JZV59" s="145"/>
      <c r="JZW59" s="145"/>
      <c r="JZX59" s="145"/>
      <c r="JZY59" s="145"/>
      <c r="JZZ59" s="145"/>
      <c r="KAA59" s="145"/>
      <c r="KAB59" s="145"/>
      <c r="KAC59" s="145"/>
      <c r="KAD59" s="145"/>
      <c r="KAE59" s="145"/>
      <c r="KAF59" s="145"/>
      <c r="KAG59" s="145"/>
      <c r="KAH59" s="145"/>
      <c r="KAI59" s="145"/>
      <c r="KAJ59" s="145"/>
      <c r="KAK59" s="145"/>
      <c r="KAL59" s="145"/>
      <c r="KAM59" s="145"/>
      <c r="KAN59" s="145"/>
      <c r="KAO59" s="145"/>
      <c r="KAP59" s="145"/>
      <c r="KAQ59" s="145"/>
      <c r="KAR59" s="145"/>
      <c r="KAS59" s="145"/>
      <c r="KAT59" s="145"/>
      <c r="KAU59" s="145"/>
      <c r="KAV59" s="145"/>
      <c r="KAW59" s="145"/>
      <c r="KAX59" s="145"/>
      <c r="KAY59" s="145"/>
      <c r="KAZ59" s="145"/>
      <c r="KBA59" s="145"/>
      <c r="KBB59" s="145"/>
      <c r="KBC59" s="145"/>
      <c r="KBD59" s="145"/>
      <c r="KBE59" s="145"/>
      <c r="KBF59" s="145"/>
      <c r="KBG59" s="145"/>
      <c r="KBH59" s="145"/>
      <c r="KBI59" s="145"/>
      <c r="KBJ59" s="145"/>
      <c r="KBK59" s="145"/>
      <c r="KBL59" s="145"/>
      <c r="KBM59" s="145"/>
      <c r="KBN59" s="145"/>
      <c r="KBO59" s="145"/>
      <c r="KBP59" s="145"/>
      <c r="KBQ59" s="145"/>
      <c r="KBR59" s="145"/>
      <c r="KBS59" s="145"/>
      <c r="KBT59" s="145"/>
      <c r="KBU59" s="145"/>
      <c r="KBV59" s="145"/>
      <c r="KBW59" s="145"/>
      <c r="KBX59" s="145"/>
      <c r="KBY59" s="145"/>
      <c r="KBZ59" s="145"/>
      <c r="KCA59" s="145"/>
      <c r="KCB59" s="145"/>
      <c r="KCC59" s="145"/>
      <c r="KCD59" s="145"/>
      <c r="KCE59" s="145"/>
      <c r="KCF59" s="145"/>
      <c r="KCG59" s="145"/>
      <c r="KCH59" s="145"/>
      <c r="KCI59" s="145"/>
      <c r="KCJ59" s="145"/>
      <c r="KCK59" s="145"/>
      <c r="KCL59" s="145"/>
      <c r="KCM59" s="145"/>
      <c r="KCN59" s="145"/>
      <c r="KCO59" s="145"/>
      <c r="KCP59" s="145"/>
      <c r="KCQ59" s="145"/>
      <c r="KCR59" s="145"/>
      <c r="KCS59" s="145"/>
      <c r="KCT59" s="145"/>
      <c r="KCU59" s="145"/>
      <c r="KCV59" s="145"/>
      <c r="KCW59" s="145"/>
      <c r="KCX59" s="145"/>
      <c r="KCY59" s="145"/>
      <c r="KCZ59" s="145"/>
      <c r="KDA59" s="145"/>
      <c r="KDB59" s="145"/>
      <c r="KDC59" s="145"/>
      <c r="KDD59" s="145"/>
      <c r="KDE59" s="145"/>
      <c r="KDF59" s="145"/>
      <c r="KDG59" s="145"/>
      <c r="KDH59" s="145"/>
      <c r="KDI59" s="145"/>
      <c r="KDJ59" s="145"/>
      <c r="KDK59" s="145"/>
      <c r="KDL59" s="145"/>
      <c r="KDM59" s="145"/>
      <c r="KDN59" s="145"/>
      <c r="KDO59" s="145"/>
      <c r="KDP59" s="145"/>
      <c r="KDQ59" s="145"/>
      <c r="KDR59" s="145"/>
      <c r="KDS59" s="145"/>
      <c r="KDT59" s="145"/>
      <c r="KDU59" s="145"/>
      <c r="KDV59" s="145"/>
      <c r="KDW59" s="145"/>
      <c r="KDX59" s="145"/>
      <c r="KDY59" s="145"/>
      <c r="KDZ59" s="145"/>
      <c r="KEA59" s="145"/>
      <c r="KEB59" s="145"/>
      <c r="KEC59" s="145"/>
      <c r="KED59" s="145"/>
      <c r="KEE59" s="145"/>
      <c r="KEF59" s="145"/>
      <c r="KEG59" s="145"/>
      <c r="KEH59" s="145"/>
      <c r="KEI59" s="145"/>
      <c r="KEJ59" s="145"/>
      <c r="KEK59" s="145"/>
      <c r="KEL59" s="145"/>
      <c r="KEM59" s="145"/>
      <c r="KEN59" s="145"/>
      <c r="KEO59" s="145"/>
      <c r="KEP59" s="145"/>
      <c r="KEQ59" s="145"/>
      <c r="KER59" s="145"/>
      <c r="KES59" s="145"/>
      <c r="KET59" s="145"/>
      <c r="KEU59" s="145"/>
      <c r="KEV59" s="145"/>
      <c r="KEW59" s="145"/>
      <c r="KEX59" s="145"/>
      <c r="KEY59" s="145"/>
      <c r="KEZ59" s="145"/>
      <c r="KFA59" s="145"/>
      <c r="KFB59" s="145"/>
      <c r="KFC59" s="145"/>
      <c r="KFD59" s="145"/>
      <c r="KFE59" s="145"/>
      <c r="KFF59" s="145"/>
      <c r="KFG59" s="145"/>
      <c r="KFH59" s="145"/>
      <c r="KFI59" s="145"/>
      <c r="KFJ59" s="145"/>
      <c r="KFK59" s="145"/>
      <c r="KFL59" s="145"/>
      <c r="KFM59" s="145"/>
      <c r="KFN59" s="145"/>
      <c r="KFO59" s="145"/>
      <c r="KFP59" s="145"/>
      <c r="KFQ59" s="145"/>
      <c r="KFR59" s="145"/>
      <c r="KFS59" s="145"/>
      <c r="KFT59" s="145"/>
      <c r="KFU59" s="145"/>
      <c r="KFV59" s="145"/>
      <c r="KFW59" s="145"/>
      <c r="KFX59" s="145"/>
      <c r="KFY59" s="145"/>
      <c r="KFZ59" s="145"/>
      <c r="KGA59" s="145"/>
      <c r="KGB59" s="145"/>
      <c r="KGC59" s="145"/>
      <c r="KGD59" s="145"/>
      <c r="KGE59" s="145"/>
      <c r="KGF59" s="145"/>
      <c r="KGG59" s="145"/>
      <c r="KGH59" s="145"/>
      <c r="KGI59" s="145"/>
      <c r="KGJ59" s="145"/>
      <c r="KGK59" s="145"/>
      <c r="KGL59" s="145"/>
      <c r="KGM59" s="145"/>
      <c r="KGN59" s="145"/>
      <c r="KGO59" s="145"/>
      <c r="KGP59" s="145"/>
      <c r="KGQ59" s="145"/>
      <c r="KGR59" s="145"/>
      <c r="KGS59" s="145"/>
      <c r="KGT59" s="145"/>
      <c r="KGU59" s="145"/>
      <c r="KGV59" s="145"/>
      <c r="KGW59" s="145"/>
      <c r="KGX59" s="145"/>
      <c r="KGY59" s="145"/>
      <c r="KGZ59" s="145"/>
      <c r="KHA59" s="145"/>
      <c r="KHB59" s="145"/>
      <c r="KHC59" s="145"/>
      <c r="KHD59" s="145"/>
      <c r="KHE59" s="145"/>
      <c r="KHF59" s="145"/>
      <c r="KHG59" s="145"/>
      <c r="KHH59" s="145"/>
      <c r="KHI59" s="145"/>
      <c r="KHJ59" s="145"/>
      <c r="KHK59" s="145"/>
      <c r="KHL59" s="145"/>
      <c r="KHM59" s="145"/>
      <c r="KHN59" s="145"/>
      <c r="KHO59" s="145"/>
      <c r="KHP59" s="145"/>
      <c r="KHQ59" s="145"/>
      <c r="KHR59" s="145"/>
      <c r="KHS59" s="145"/>
      <c r="KHT59" s="145"/>
      <c r="KHU59" s="145"/>
      <c r="KHV59" s="145"/>
      <c r="KHW59" s="145"/>
      <c r="KHX59" s="145"/>
      <c r="KHY59" s="145"/>
      <c r="KHZ59" s="145"/>
      <c r="KIA59" s="145"/>
      <c r="KIB59" s="145"/>
      <c r="KIC59" s="145"/>
      <c r="KID59" s="145"/>
      <c r="KIE59" s="145"/>
      <c r="KIF59" s="145"/>
      <c r="KIG59" s="145"/>
      <c r="KIH59" s="145"/>
      <c r="KII59" s="145"/>
      <c r="KIJ59" s="145"/>
      <c r="KIK59" s="145"/>
      <c r="KIL59" s="145"/>
      <c r="KIM59" s="145"/>
      <c r="KIN59" s="145"/>
      <c r="KIO59" s="145"/>
      <c r="KIP59" s="145"/>
      <c r="KIQ59" s="145"/>
      <c r="KIR59" s="145"/>
      <c r="KIS59" s="145"/>
      <c r="KIT59" s="145"/>
      <c r="KIU59" s="145"/>
      <c r="KIV59" s="145"/>
      <c r="KIW59" s="145"/>
      <c r="KIX59" s="145"/>
      <c r="KIY59" s="145"/>
      <c r="KIZ59" s="145"/>
      <c r="KJA59" s="145"/>
      <c r="KJB59" s="145"/>
      <c r="KJC59" s="145"/>
      <c r="KJD59" s="145"/>
      <c r="KJE59" s="145"/>
      <c r="KJF59" s="145"/>
      <c r="KJG59" s="145"/>
      <c r="KJH59" s="145"/>
      <c r="KJI59" s="145"/>
      <c r="KJJ59" s="145"/>
      <c r="KJK59" s="145"/>
      <c r="KJL59" s="145"/>
      <c r="KJM59" s="145"/>
      <c r="KJN59" s="145"/>
      <c r="KJO59" s="145"/>
      <c r="KJP59" s="145"/>
      <c r="KJQ59" s="145"/>
      <c r="KJR59" s="145"/>
      <c r="KJS59" s="145"/>
      <c r="KJT59" s="145"/>
      <c r="KJU59" s="145"/>
      <c r="KJV59" s="145"/>
      <c r="KJW59" s="145"/>
      <c r="KJX59" s="145"/>
      <c r="KJY59" s="145"/>
      <c r="KJZ59" s="145"/>
      <c r="KKA59" s="145"/>
      <c r="KKB59" s="145"/>
      <c r="KKC59" s="145"/>
      <c r="KKD59" s="145"/>
      <c r="KKE59" s="145"/>
      <c r="KKF59" s="145"/>
      <c r="KKG59" s="145"/>
      <c r="KKH59" s="145"/>
      <c r="KKI59" s="145"/>
      <c r="KKJ59" s="145"/>
      <c r="KKK59" s="145"/>
      <c r="KKL59" s="145"/>
      <c r="KKM59" s="145"/>
      <c r="KKN59" s="145"/>
      <c r="KKO59" s="145"/>
      <c r="KKP59" s="145"/>
      <c r="KKQ59" s="145"/>
      <c r="KKR59" s="145"/>
      <c r="KKS59" s="145"/>
      <c r="KKT59" s="145"/>
      <c r="KKU59" s="145"/>
      <c r="KKV59" s="145"/>
      <c r="KKW59" s="145"/>
      <c r="KKX59" s="145"/>
      <c r="KKY59" s="145"/>
      <c r="KKZ59" s="145"/>
      <c r="KLA59" s="145"/>
      <c r="KLB59" s="145"/>
      <c r="KLC59" s="145"/>
      <c r="KLD59" s="145"/>
      <c r="KLE59" s="145"/>
      <c r="KLF59" s="145"/>
      <c r="KLG59" s="145"/>
      <c r="KLH59" s="145"/>
      <c r="KLI59" s="145"/>
      <c r="KLJ59" s="145"/>
      <c r="KLK59" s="145"/>
      <c r="KLL59" s="145"/>
      <c r="KLM59" s="145"/>
      <c r="KLN59" s="145"/>
      <c r="KLO59" s="145"/>
      <c r="KLP59" s="145"/>
      <c r="KLQ59" s="145"/>
      <c r="KLR59" s="145"/>
      <c r="KLS59" s="145"/>
      <c r="KLT59" s="145"/>
      <c r="KLU59" s="145"/>
      <c r="KLV59" s="145"/>
      <c r="KLW59" s="145"/>
      <c r="KLX59" s="145"/>
      <c r="KLY59" s="145"/>
      <c r="KLZ59" s="145"/>
      <c r="KMA59" s="145"/>
      <c r="KMB59" s="145"/>
      <c r="KMC59" s="145"/>
      <c r="KMD59" s="145"/>
      <c r="KME59" s="145"/>
      <c r="KMF59" s="145"/>
      <c r="KMG59" s="145"/>
      <c r="KMH59" s="145"/>
      <c r="KMI59" s="145"/>
      <c r="KMJ59" s="145"/>
      <c r="KMK59" s="145"/>
      <c r="KML59" s="145"/>
      <c r="KMM59" s="145"/>
      <c r="KMN59" s="145"/>
      <c r="KMO59" s="145"/>
      <c r="KMP59" s="145"/>
      <c r="KMQ59" s="145"/>
      <c r="KMR59" s="145"/>
      <c r="KMS59" s="145"/>
      <c r="KMT59" s="145"/>
      <c r="KMU59" s="145"/>
      <c r="KMV59" s="145"/>
      <c r="KMW59" s="145"/>
      <c r="KMX59" s="145"/>
      <c r="KMY59" s="145"/>
      <c r="KMZ59" s="145"/>
      <c r="KNA59" s="145"/>
      <c r="KNB59" s="145"/>
      <c r="KNC59" s="145"/>
      <c r="KND59" s="145"/>
      <c r="KNE59" s="145"/>
      <c r="KNF59" s="145"/>
      <c r="KNG59" s="145"/>
      <c r="KNH59" s="145"/>
      <c r="KNI59" s="145"/>
      <c r="KNJ59" s="145"/>
      <c r="KNK59" s="145"/>
      <c r="KNL59" s="145"/>
      <c r="KNM59" s="145"/>
      <c r="KNN59" s="145"/>
      <c r="KNO59" s="145"/>
      <c r="KNP59" s="145"/>
      <c r="KNQ59" s="145"/>
      <c r="KNR59" s="145"/>
      <c r="KNS59" s="145"/>
      <c r="KNT59" s="145"/>
      <c r="KNU59" s="145"/>
      <c r="KNV59" s="145"/>
      <c r="KNW59" s="145"/>
      <c r="KNX59" s="145"/>
      <c r="KNY59" s="145"/>
      <c r="KNZ59" s="145"/>
      <c r="KOA59" s="145"/>
      <c r="KOB59" s="145"/>
      <c r="KOC59" s="145"/>
      <c r="KOD59" s="145"/>
      <c r="KOE59" s="145"/>
      <c r="KOF59" s="145"/>
      <c r="KOG59" s="145"/>
      <c r="KOH59" s="145"/>
      <c r="KOI59" s="145"/>
      <c r="KOJ59" s="145"/>
      <c r="KOK59" s="145"/>
      <c r="KOL59" s="145"/>
      <c r="KOM59" s="145"/>
      <c r="KON59" s="145"/>
      <c r="KOO59" s="145"/>
      <c r="KOP59" s="145"/>
      <c r="KOQ59" s="145"/>
      <c r="KOR59" s="145"/>
      <c r="KOS59" s="145"/>
      <c r="KOT59" s="145"/>
      <c r="KOU59" s="145"/>
      <c r="KOV59" s="145"/>
      <c r="KOW59" s="145"/>
      <c r="KOX59" s="145"/>
      <c r="KOY59" s="145"/>
      <c r="KOZ59" s="145"/>
      <c r="KPA59" s="145"/>
      <c r="KPB59" s="145"/>
      <c r="KPC59" s="145"/>
      <c r="KPD59" s="145"/>
      <c r="KPE59" s="145"/>
      <c r="KPF59" s="145"/>
      <c r="KPG59" s="145"/>
      <c r="KPH59" s="145"/>
      <c r="KPI59" s="145"/>
      <c r="KPJ59" s="145"/>
      <c r="KPK59" s="145"/>
      <c r="KPL59" s="145"/>
      <c r="KPM59" s="145"/>
      <c r="KPN59" s="145"/>
      <c r="KPO59" s="145"/>
      <c r="KPP59" s="145"/>
      <c r="KPQ59" s="145"/>
      <c r="KPR59" s="145"/>
      <c r="KPS59" s="145"/>
      <c r="KPT59" s="145"/>
      <c r="KPU59" s="145"/>
      <c r="KPV59" s="145"/>
      <c r="KPW59" s="145"/>
      <c r="KPX59" s="145"/>
      <c r="KPY59" s="145"/>
      <c r="KPZ59" s="145"/>
      <c r="KQA59" s="145"/>
      <c r="KQB59" s="145"/>
      <c r="KQC59" s="145"/>
      <c r="KQD59" s="145"/>
      <c r="KQE59" s="145"/>
      <c r="KQF59" s="145"/>
      <c r="KQG59" s="145"/>
      <c r="KQH59" s="145"/>
      <c r="KQI59" s="145"/>
      <c r="KQJ59" s="145"/>
      <c r="KQK59" s="145"/>
      <c r="KQL59" s="145"/>
      <c r="KQM59" s="145"/>
      <c r="KQN59" s="145"/>
      <c r="KQO59" s="145"/>
      <c r="KQP59" s="145"/>
      <c r="KQQ59" s="145"/>
      <c r="KQR59" s="145"/>
      <c r="KQS59" s="145"/>
      <c r="KQT59" s="145"/>
      <c r="KQU59" s="145"/>
      <c r="KQV59" s="145"/>
      <c r="KQW59" s="145"/>
      <c r="KQX59" s="145"/>
      <c r="KQY59" s="145"/>
      <c r="KQZ59" s="145"/>
      <c r="KRA59" s="145"/>
      <c r="KRB59" s="145"/>
      <c r="KRC59" s="145"/>
      <c r="KRD59" s="145"/>
      <c r="KRE59" s="145"/>
      <c r="KRF59" s="145"/>
      <c r="KRG59" s="145"/>
      <c r="KRH59" s="145"/>
      <c r="KRI59" s="145"/>
      <c r="KRJ59" s="145"/>
      <c r="KRK59" s="145"/>
      <c r="KRL59" s="145"/>
      <c r="KRM59" s="145"/>
      <c r="KRN59" s="145"/>
      <c r="KRO59" s="145"/>
      <c r="KRP59" s="145"/>
      <c r="KRQ59" s="145"/>
      <c r="KRR59" s="145"/>
      <c r="KRS59" s="145"/>
      <c r="KRT59" s="145"/>
      <c r="KRU59" s="145"/>
      <c r="KRV59" s="145"/>
      <c r="KRW59" s="145"/>
      <c r="KRX59" s="145"/>
      <c r="KRY59" s="145"/>
      <c r="KRZ59" s="145"/>
      <c r="KSA59" s="145"/>
      <c r="KSB59" s="145"/>
      <c r="KSC59" s="145"/>
      <c r="KSD59" s="145"/>
      <c r="KSE59" s="145"/>
      <c r="KSF59" s="145"/>
      <c r="KSG59" s="145"/>
      <c r="KSH59" s="145"/>
      <c r="KSI59" s="145"/>
      <c r="KSJ59" s="145"/>
      <c r="KSK59" s="145"/>
      <c r="KSL59" s="145"/>
      <c r="KSM59" s="145"/>
      <c r="KSN59" s="145"/>
      <c r="KSO59" s="145"/>
      <c r="KSP59" s="145"/>
      <c r="KSQ59" s="145"/>
      <c r="KSR59" s="145"/>
      <c r="KSS59" s="145"/>
      <c r="KST59" s="145"/>
      <c r="KSU59" s="145"/>
      <c r="KSV59" s="145"/>
      <c r="KSW59" s="145"/>
      <c r="KSX59" s="145"/>
      <c r="KSY59" s="145"/>
      <c r="KSZ59" s="145"/>
      <c r="KTA59" s="145"/>
      <c r="KTB59" s="145"/>
      <c r="KTC59" s="145"/>
      <c r="KTD59" s="145"/>
      <c r="KTE59" s="145"/>
      <c r="KTF59" s="145"/>
      <c r="KTG59" s="145"/>
      <c r="KTH59" s="145"/>
      <c r="KTI59" s="145"/>
      <c r="KTJ59" s="145"/>
      <c r="KTK59" s="145"/>
      <c r="KTL59" s="145"/>
      <c r="KTM59" s="145"/>
      <c r="KTN59" s="145"/>
      <c r="KTO59" s="145"/>
      <c r="KTP59" s="145"/>
      <c r="KTQ59" s="145"/>
      <c r="KTR59" s="145"/>
      <c r="KTS59" s="145"/>
      <c r="KTT59" s="145"/>
      <c r="KTU59" s="145"/>
      <c r="KTV59" s="145"/>
      <c r="KTW59" s="145"/>
      <c r="KTX59" s="145"/>
      <c r="KTY59" s="145"/>
      <c r="KTZ59" s="145"/>
      <c r="KUA59" s="145"/>
      <c r="KUB59" s="145"/>
      <c r="KUC59" s="145"/>
      <c r="KUD59" s="145"/>
      <c r="KUE59" s="145"/>
      <c r="KUF59" s="145"/>
      <c r="KUG59" s="145"/>
      <c r="KUH59" s="145"/>
      <c r="KUI59" s="145"/>
      <c r="KUJ59" s="145"/>
      <c r="KUK59" s="145"/>
      <c r="KUL59" s="145"/>
      <c r="KUM59" s="145"/>
      <c r="KUN59" s="145"/>
      <c r="KUO59" s="145"/>
      <c r="KUP59" s="145"/>
      <c r="KUQ59" s="145"/>
      <c r="KUR59" s="145"/>
      <c r="KUS59" s="145"/>
      <c r="KUT59" s="145"/>
      <c r="KUU59" s="145"/>
      <c r="KUV59" s="145"/>
      <c r="KUW59" s="145"/>
      <c r="KUX59" s="145"/>
      <c r="KUY59" s="145"/>
      <c r="KUZ59" s="145"/>
      <c r="KVA59" s="145"/>
      <c r="KVB59" s="145"/>
      <c r="KVC59" s="145"/>
      <c r="KVD59" s="145"/>
      <c r="KVE59" s="145"/>
      <c r="KVF59" s="145"/>
      <c r="KVG59" s="145"/>
      <c r="KVH59" s="145"/>
      <c r="KVI59" s="145"/>
      <c r="KVJ59" s="145"/>
      <c r="KVK59" s="145"/>
      <c r="KVL59" s="145"/>
      <c r="KVM59" s="145"/>
      <c r="KVN59" s="145"/>
      <c r="KVO59" s="145"/>
      <c r="KVP59" s="145"/>
      <c r="KVQ59" s="145"/>
      <c r="KVR59" s="145"/>
      <c r="KVS59" s="145"/>
      <c r="KVT59" s="145"/>
      <c r="KVU59" s="145"/>
      <c r="KVV59" s="145"/>
      <c r="KVW59" s="145"/>
      <c r="KVX59" s="145"/>
      <c r="KVY59" s="145"/>
      <c r="KVZ59" s="145"/>
      <c r="KWA59" s="145"/>
      <c r="KWB59" s="145"/>
      <c r="KWC59" s="145"/>
      <c r="KWD59" s="145"/>
      <c r="KWE59" s="145"/>
      <c r="KWF59" s="145"/>
      <c r="KWG59" s="145"/>
      <c r="KWH59" s="145"/>
      <c r="KWI59" s="145"/>
      <c r="KWJ59" s="145"/>
      <c r="KWK59" s="145"/>
      <c r="KWL59" s="145"/>
      <c r="KWM59" s="145"/>
      <c r="KWN59" s="145"/>
      <c r="KWO59" s="145"/>
      <c r="KWP59" s="145"/>
      <c r="KWQ59" s="145"/>
      <c r="KWR59" s="145"/>
      <c r="KWS59" s="145"/>
      <c r="KWT59" s="145"/>
      <c r="KWU59" s="145"/>
      <c r="KWV59" s="145"/>
      <c r="KWW59" s="145"/>
      <c r="KWX59" s="145"/>
      <c r="KWY59" s="145"/>
      <c r="KWZ59" s="145"/>
      <c r="KXA59" s="145"/>
      <c r="KXB59" s="145"/>
      <c r="KXC59" s="145"/>
      <c r="KXD59" s="145"/>
      <c r="KXE59" s="145"/>
      <c r="KXF59" s="145"/>
      <c r="KXG59" s="145"/>
      <c r="KXH59" s="145"/>
      <c r="KXI59" s="145"/>
      <c r="KXJ59" s="145"/>
      <c r="KXK59" s="145"/>
      <c r="KXL59" s="145"/>
      <c r="KXM59" s="145"/>
      <c r="KXN59" s="145"/>
      <c r="KXO59" s="145"/>
      <c r="KXP59" s="145"/>
      <c r="KXQ59" s="145"/>
      <c r="KXR59" s="145"/>
      <c r="KXS59" s="145"/>
      <c r="KXT59" s="145"/>
      <c r="KXU59" s="145"/>
      <c r="KXV59" s="145"/>
      <c r="KXW59" s="145"/>
      <c r="KXX59" s="145"/>
      <c r="KXY59" s="145"/>
      <c r="KXZ59" s="145"/>
      <c r="KYA59" s="145"/>
      <c r="KYB59" s="145"/>
      <c r="KYC59" s="145"/>
      <c r="KYD59" s="145"/>
      <c r="KYE59" s="145"/>
      <c r="KYF59" s="145"/>
      <c r="KYG59" s="145"/>
      <c r="KYH59" s="145"/>
      <c r="KYI59" s="145"/>
      <c r="KYJ59" s="145"/>
      <c r="KYK59" s="145"/>
      <c r="KYL59" s="145"/>
      <c r="KYM59" s="145"/>
      <c r="KYN59" s="145"/>
      <c r="KYO59" s="145"/>
      <c r="KYP59" s="145"/>
      <c r="KYQ59" s="145"/>
      <c r="KYR59" s="145"/>
      <c r="KYS59" s="145"/>
      <c r="KYT59" s="145"/>
      <c r="KYU59" s="145"/>
      <c r="KYV59" s="145"/>
      <c r="KYW59" s="145"/>
      <c r="KYX59" s="145"/>
      <c r="KYY59" s="145"/>
      <c r="KYZ59" s="145"/>
      <c r="KZA59" s="145"/>
      <c r="KZB59" s="145"/>
      <c r="KZC59" s="145"/>
      <c r="KZD59" s="145"/>
      <c r="KZE59" s="145"/>
      <c r="KZF59" s="145"/>
      <c r="KZG59" s="145"/>
      <c r="KZH59" s="145"/>
      <c r="KZI59" s="145"/>
      <c r="KZJ59" s="145"/>
      <c r="KZK59" s="145"/>
      <c r="KZL59" s="145"/>
      <c r="KZM59" s="145"/>
      <c r="KZN59" s="145"/>
      <c r="KZO59" s="145"/>
      <c r="KZP59" s="145"/>
      <c r="KZQ59" s="145"/>
      <c r="KZR59" s="145"/>
      <c r="KZS59" s="145"/>
      <c r="KZT59" s="145"/>
      <c r="KZU59" s="145"/>
      <c r="KZV59" s="145"/>
      <c r="KZW59" s="145"/>
      <c r="KZX59" s="145"/>
      <c r="KZY59" s="145"/>
      <c r="KZZ59" s="145"/>
      <c r="LAA59" s="145"/>
      <c r="LAB59" s="145"/>
      <c r="LAC59" s="145"/>
      <c r="LAD59" s="145"/>
      <c r="LAE59" s="145"/>
      <c r="LAF59" s="145"/>
      <c r="LAG59" s="145"/>
      <c r="LAH59" s="145"/>
      <c r="LAI59" s="145"/>
      <c r="LAJ59" s="145"/>
      <c r="LAK59" s="145"/>
      <c r="LAL59" s="145"/>
      <c r="LAM59" s="145"/>
      <c r="LAN59" s="145"/>
      <c r="LAO59" s="145"/>
      <c r="LAP59" s="145"/>
      <c r="LAQ59" s="145"/>
      <c r="LAR59" s="145"/>
      <c r="LAS59" s="145"/>
      <c r="LAT59" s="145"/>
      <c r="LAU59" s="145"/>
      <c r="LAV59" s="145"/>
      <c r="LAW59" s="145"/>
      <c r="LAX59" s="145"/>
      <c r="LAY59" s="145"/>
      <c r="LAZ59" s="145"/>
      <c r="LBA59" s="145"/>
      <c r="LBB59" s="145"/>
      <c r="LBC59" s="145"/>
      <c r="LBD59" s="145"/>
      <c r="LBE59" s="145"/>
      <c r="LBF59" s="145"/>
      <c r="LBG59" s="145"/>
      <c r="LBH59" s="145"/>
      <c r="LBI59" s="145"/>
      <c r="LBJ59" s="145"/>
      <c r="LBK59" s="145"/>
      <c r="LBL59" s="145"/>
      <c r="LBM59" s="145"/>
      <c r="LBN59" s="145"/>
      <c r="LBO59" s="145"/>
      <c r="LBP59" s="145"/>
      <c r="LBQ59" s="145"/>
      <c r="LBR59" s="145"/>
      <c r="LBS59" s="145"/>
      <c r="LBT59" s="145"/>
      <c r="LBU59" s="145"/>
      <c r="LBV59" s="145"/>
      <c r="LBW59" s="145"/>
      <c r="LBX59" s="145"/>
      <c r="LBY59" s="145"/>
      <c r="LBZ59" s="145"/>
      <c r="LCA59" s="145"/>
      <c r="LCB59" s="145"/>
      <c r="LCC59" s="145"/>
      <c r="LCD59" s="145"/>
      <c r="LCE59" s="145"/>
      <c r="LCF59" s="145"/>
      <c r="LCG59" s="145"/>
      <c r="LCH59" s="145"/>
      <c r="LCI59" s="145"/>
      <c r="LCJ59" s="145"/>
      <c r="LCK59" s="145"/>
      <c r="LCL59" s="145"/>
      <c r="LCM59" s="145"/>
      <c r="LCN59" s="145"/>
      <c r="LCO59" s="145"/>
      <c r="LCP59" s="145"/>
      <c r="LCQ59" s="145"/>
      <c r="LCR59" s="145"/>
      <c r="LCS59" s="145"/>
      <c r="LCT59" s="145"/>
      <c r="LCU59" s="145"/>
      <c r="LCV59" s="145"/>
      <c r="LCW59" s="145"/>
      <c r="LCX59" s="145"/>
      <c r="LCY59" s="145"/>
      <c r="LCZ59" s="145"/>
      <c r="LDA59" s="145"/>
      <c r="LDB59" s="145"/>
      <c r="LDC59" s="145"/>
      <c r="LDD59" s="145"/>
      <c r="LDE59" s="145"/>
      <c r="LDF59" s="145"/>
      <c r="LDG59" s="145"/>
      <c r="LDH59" s="145"/>
      <c r="LDI59" s="145"/>
      <c r="LDJ59" s="145"/>
      <c r="LDK59" s="145"/>
      <c r="LDL59" s="145"/>
      <c r="LDM59" s="145"/>
      <c r="LDN59" s="145"/>
      <c r="LDO59" s="145"/>
      <c r="LDP59" s="145"/>
      <c r="LDQ59" s="145"/>
      <c r="LDR59" s="145"/>
      <c r="LDS59" s="145"/>
      <c r="LDT59" s="145"/>
      <c r="LDU59" s="145"/>
      <c r="LDV59" s="145"/>
      <c r="LDW59" s="145"/>
      <c r="LDX59" s="145"/>
      <c r="LDY59" s="145"/>
      <c r="LDZ59" s="145"/>
      <c r="LEA59" s="145"/>
      <c r="LEB59" s="145"/>
      <c r="LEC59" s="145"/>
      <c r="LED59" s="145"/>
      <c r="LEE59" s="145"/>
      <c r="LEF59" s="145"/>
      <c r="LEG59" s="145"/>
      <c r="LEH59" s="145"/>
      <c r="LEI59" s="145"/>
      <c r="LEJ59" s="145"/>
      <c r="LEK59" s="145"/>
      <c r="LEL59" s="145"/>
      <c r="LEM59" s="145"/>
      <c r="LEN59" s="145"/>
      <c r="LEO59" s="145"/>
      <c r="LEP59" s="145"/>
      <c r="LEQ59" s="145"/>
      <c r="LER59" s="145"/>
      <c r="LES59" s="145"/>
      <c r="LET59" s="145"/>
      <c r="LEU59" s="145"/>
      <c r="LEV59" s="145"/>
      <c r="LEW59" s="145"/>
      <c r="LEX59" s="145"/>
      <c r="LEY59" s="145"/>
      <c r="LEZ59" s="145"/>
      <c r="LFA59" s="145"/>
      <c r="LFB59" s="145"/>
      <c r="LFC59" s="145"/>
      <c r="LFD59" s="145"/>
      <c r="LFE59" s="145"/>
      <c r="LFF59" s="145"/>
      <c r="LFG59" s="145"/>
      <c r="LFH59" s="145"/>
      <c r="LFI59" s="145"/>
      <c r="LFJ59" s="145"/>
      <c r="LFK59" s="145"/>
      <c r="LFL59" s="145"/>
      <c r="LFM59" s="145"/>
      <c r="LFN59" s="145"/>
      <c r="LFO59" s="145"/>
      <c r="LFP59" s="145"/>
      <c r="LFQ59" s="145"/>
      <c r="LFR59" s="145"/>
      <c r="LFS59" s="145"/>
      <c r="LFT59" s="145"/>
      <c r="LFU59" s="145"/>
      <c r="LFV59" s="145"/>
      <c r="LFW59" s="145"/>
      <c r="LFX59" s="145"/>
      <c r="LFY59" s="145"/>
      <c r="LFZ59" s="145"/>
      <c r="LGA59" s="145"/>
      <c r="LGB59" s="145"/>
      <c r="LGC59" s="145"/>
      <c r="LGD59" s="145"/>
      <c r="LGE59" s="145"/>
      <c r="LGF59" s="145"/>
      <c r="LGG59" s="145"/>
      <c r="LGH59" s="145"/>
      <c r="LGI59" s="145"/>
      <c r="LGJ59" s="145"/>
      <c r="LGK59" s="145"/>
      <c r="LGL59" s="145"/>
      <c r="LGM59" s="145"/>
      <c r="LGN59" s="145"/>
      <c r="LGO59" s="145"/>
      <c r="LGP59" s="145"/>
      <c r="LGQ59" s="145"/>
      <c r="LGR59" s="145"/>
      <c r="LGS59" s="145"/>
      <c r="LGT59" s="145"/>
      <c r="LGU59" s="145"/>
      <c r="LGV59" s="145"/>
      <c r="LGW59" s="145"/>
      <c r="LGX59" s="145"/>
      <c r="LGY59" s="145"/>
      <c r="LGZ59" s="145"/>
      <c r="LHA59" s="145"/>
      <c r="LHB59" s="145"/>
      <c r="LHC59" s="145"/>
      <c r="LHD59" s="145"/>
      <c r="LHE59" s="145"/>
      <c r="LHF59" s="145"/>
      <c r="LHG59" s="145"/>
      <c r="LHH59" s="145"/>
      <c r="LHI59" s="145"/>
      <c r="LHJ59" s="145"/>
      <c r="LHK59" s="145"/>
      <c r="LHL59" s="145"/>
      <c r="LHM59" s="145"/>
      <c r="LHN59" s="145"/>
      <c r="LHO59" s="145"/>
      <c r="LHP59" s="145"/>
      <c r="LHQ59" s="145"/>
      <c r="LHR59" s="145"/>
      <c r="LHS59" s="145"/>
      <c r="LHT59" s="145"/>
      <c r="LHU59" s="145"/>
      <c r="LHV59" s="145"/>
      <c r="LHW59" s="145"/>
      <c r="LHX59" s="145"/>
      <c r="LHY59" s="145"/>
      <c r="LHZ59" s="145"/>
      <c r="LIA59" s="145"/>
      <c r="LIB59" s="145"/>
      <c r="LIC59" s="145"/>
      <c r="LID59" s="145"/>
      <c r="LIE59" s="145"/>
      <c r="LIF59" s="145"/>
      <c r="LIG59" s="145"/>
      <c r="LIH59" s="145"/>
      <c r="LII59" s="145"/>
      <c r="LIJ59" s="145"/>
      <c r="LIK59" s="145"/>
      <c r="LIL59" s="145"/>
      <c r="LIM59" s="145"/>
      <c r="LIN59" s="145"/>
      <c r="LIO59" s="145"/>
      <c r="LIP59" s="145"/>
      <c r="LIQ59" s="145"/>
      <c r="LIR59" s="145"/>
      <c r="LIS59" s="145"/>
      <c r="LIT59" s="145"/>
      <c r="LIU59" s="145"/>
      <c r="LIV59" s="145"/>
      <c r="LIW59" s="145"/>
      <c r="LIX59" s="145"/>
      <c r="LIY59" s="145"/>
      <c r="LIZ59" s="145"/>
      <c r="LJA59" s="145"/>
      <c r="LJB59" s="145"/>
      <c r="LJC59" s="145"/>
      <c r="LJD59" s="145"/>
      <c r="LJE59" s="145"/>
      <c r="LJF59" s="145"/>
      <c r="LJG59" s="145"/>
      <c r="LJH59" s="145"/>
      <c r="LJI59" s="145"/>
      <c r="LJJ59" s="145"/>
      <c r="LJK59" s="145"/>
      <c r="LJL59" s="145"/>
      <c r="LJM59" s="145"/>
      <c r="LJN59" s="145"/>
      <c r="LJO59" s="145"/>
      <c r="LJP59" s="145"/>
      <c r="LJQ59" s="145"/>
      <c r="LJR59" s="145"/>
      <c r="LJS59" s="145"/>
      <c r="LJT59" s="145"/>
      <c r="LJU59" s="145"/>
      <c r="LJV59" s="145"/>
      <c r="LJW59" s="145"/>
      <c r="LJX59" s="145"/>
      <c r="LJY59" s="145"/>
      <c r="LJZ59" s="145"/>
      <c r="LKA59" s="145"/>
      <c r="LKB59" s="145"/>
      <c r="LKC59" s="145"/>
      <c r="LKD59" s="145"/>
      <c r="LKE59" s="145"/>
      <c r="LKF59" s="145"/>
      <c r="LKG59" s="145"/>
      <c r="LKH59" s="145"/>
      <c r="LKI59" s="145"/>
      <c r="LKJ59" s="145"/>
      <c r="LKK59" s="145"/>
      <c r="LKL59" s="145"/>
      <c r="LKM59" s="145"/>
      <c r="LKN59" s="145"/>
      <c r="LKO59" s="145"/>
      <c r="LKP59" s="145"/>
      <c r="LKQ59" s="145"/>
      <c r="LKR59" s="145"/>
      <c r="LKS59" s="145"/>
      <c r="LKT59" s="145"/>
      <c r="LKU59" s="145"/>
      <c r="LKV59" s="145"/>
      <c r="LKW59" s="145"/>
      <c r="LKX59" s="145"/>
      <c r="LKY59" s="145"/>
      <c r="LKZ59" s="145"/>
      <c r="LLA59" s="145"/>
      <c r="LLB59" s="145"/>
      <c r="LLC59" s="145"/>
      <c r="LLD59" s="145"/>
      <c r="LLE59" s="145"/>
      <c r="LLF59" s="145"/>
      <c r="LLG59" s="145"/>
      <c r="LLH59" s="145"/>
      <c r="LLI59" s="145"/>
      <c r="LLJ59" s="145"/>
      <c r="LLK59" s="145"/>
      <c r="LLL59" s="145"/>
      <c r="LLM59" s="145"/>
      <c r="LLN59" s="145"/>
      <c r="LLO59" s="145"/>
      <c r="LLP59" s="145"/>
      <c r="LLQ59" s="145"/>
      <c r="LLR59" s="145"/>
      <c r="LLS59" s="145"/>
      <c r="LLT59" s="145"/>
      <c r="LLU59" s="145"/>
      <c r="LLV59" s="145"/>
      <c r="LLW59" s="145"/>
      <c r="LLX59" s="145"/>
      <c r="LLY59" s="145"/>
      <c r="LLZ59" s="145"/>
      <c r="LMA59" s="145"/>
      <c r="LMB59" s="145"/>
      <c r="LMC59" s="145"/>
      <c r="LMD59" s="145"/>
      <c r="LME59" s="145"/>
      <c r="LMF59" s="145"/>
      <c r="LMG59" s="145"/>
      <c r="LMH59" s="145"/>
      <c r="LMI59" s="145"/>
      <c r="LMJ59" s="145"/>
      <c r="LMK59" s="145"/>
      <c r="LML59" s="145"/>
      <c r="LMM59" s="145"/>
      <c r="LMN59" s="145"/>
      <c r="LMO59" s="145"/>
      <c r="LMP59" s="145"/>
      <c r="LMQ59" s="145"/>
      <c r="LMR59" s="145"/>
      <c r="LMS59" s="145"/>
      <c r="LMT59" s="145"/>
      <c r="LMU59" s="145"/>
      <c r="LMV59" s="145"/>
      <c r="LMW59" s="145"/>
      <c r="LMX59" s="145"/>
      <c r="LMY59" s="145"/>
      <c r="LMZ59" s="145"/>
      <c r="LNA59" s="145"/>
      <c r="LNB59" s="145"/>
      <c r="LNC59" s="145"/>
      <c r="LND59" s="145"/>
      <c r="LNE59" s="145"/>
      <c r="LNF59" s="145"/>
      <c r="LNG59" s="145"/>
      <c r="LNH59" s="145"/>
      <c r="LNI59" s="145"/>
      <c r="LNJ59" s="145"/>
      <c r="LNK59" s="145"/>
      <c r="LNL59" s="145"/>
      <c r="LNM59" s="145"/>
      <c r="LNN59" s="145"/>
      <c r="LNO59" s="145"/>
      <c r="LNP59" s="145"/>
      <c r="LNQ59" s="145"/>
      <c r="LNR59" s="145"/>
      <c r="LNS59" s="145"/>
      <c r="LNT59" s="145"/>
      <c r="LNU59" s="145"/>
      <c r="LNV59" s="145"/>
      <c r="LNW59" s="145"/>
      <c r="LNX59" s="145"/>
      <c r="LNY59" s="145"/>
      <c r="LNZ59" s="145"/>
      <c r="LOA59" s="145"/>
      <c r="LOB59" s="145"/>
      <c r="LOC59" s="145"/>
      <c r="LOD59" s="145"/>
      <c r="LOE59" s="145"/>
      <c r="LOF59" s="145"/>
      <c r="LOG59" s="145"/>
      <c r="LOH59" s="145"/>
      <c r="LOI59" s="145"/>
      <c r="LOJ59" s="145"/>
      <c r="LOK59" s="145"/>
      <c r="LOL59" s="145"/>
      <c r="LOM59" s="145"/>
      <c r="LON59" s="145"/>
      <c r="LOO59" s="145"/>
      <c r="LOP59" s="145"/>
      <c r="LOQ59" s="145"/>
      <c r="LOR59" s="145"/>
      <c r="LOS59" s="145"/>
      <c r="LOT59" s="145"/>
      <c r="LOU59" s="145"/>
      <c r="LOV59" s="145"/>
      <c r="LOW59" s="145"/>
      <c r="LOX59" s="145"/>
      <c r="LOY59" s="145"/>
      <c r="LOZ59" s="145"/>
      <c r="LPA59" s="145"/>
      <c r="LPB59" s="145"/>
      <c r="LPC59" s="145"/>
      <c r="LPD59" s="145"/>
      <c r="LPE59" s="145"/>
      <c r="LPF59" s="145"/>
      <c r="LPG59" s="145"/>
      <c r="LPH59" s="145"/>
      <c r="LPI59" s="145"/>
      <c r="LPJ59" s="145"/>
      <c r="LPK59" s="145"/>
      <c r="LPL59" s="145"/>
      <c r="LPM59" s="145"/>
      <c r="LPN59" s="145"/>
      <c r="LPO59" s="145"/>
      <c r="LPP59" s="145"/>
      <c r="LPQ59" s="145"/>
      <c r="LPR59" s="145"/>
      <c r="LPS59" s="145"/>
      <c r="LPT59" s="145"/>
      <c r="LPU59" s="145"/>
      <c r="LPV59" s="145"/>
      <c r="LPW59" s="145"/>
      <c r="LPX59" s="145"/>
      <c r="LPY59" s="145"/>
      <c r="LPZ59" s="145"/>
      <c r="LQA59" s="145"/>
      <c r="LQB59" s="145"/>
      <c r="LQC59" s="145"/>
      <c r="LQD59" s="145"/>
      <c r="LQE59" s="145"/>
      <c r="LQF59" s="145"/>
      <c r="LQG59" s="145"/>
      <c r="LQH59" s="145"/>
      <c r="LQI59" s="145"/>
      <c r="LQJ59" s="145"/>
      <c r="LQK59" s="145"/>
      <c r="LQL59" s="145"/>
      <c r="LQM59" s="145"/>
      <c r="LQN59" s="145"/>
      <c r="LQO59" s="145"/>
      <c r="LQP59" s="145"/>
      <c r="LQQ59" s="145"/>
      <c r="LQR59" s="145"/>
      <c r="LQS59" s="145"/>
      <c r="LQT59" s="145"/>
      <c r="LQU59" s="145"/>
      <c r="LQV59" s="145"/>
      <c r="LQW59" s="145"/>
      <c r="LQX59" s="145"/>
      <c r="LQY59" s="145"/>
      <c r="LQZ59" s="145"/>
      <c r="LRA59" s="145"/>
      <c r="LRB59" s="145"/>
      <c r="LRC59" s="145"/>
      <c r="LRD59" s="145"/>
      <c r="LRE59" s="145"/>
      <c r="LRF59" s="145"/>
      <c r="LRG59" s="145"/>
      <c r="LRH59" s="145"/>
      <c r="LRI59" s="145"/>
      <c r="LRJ59" s="145"/>
      <c r="LRK59" s="145"/>
      <c r="LRL59" s="145"/>
      <c r="LRM59" s="145"/>
      <c r="LRN59" s="145"/>
      <c r="LRO59" s="145"/>
      <c r="LRP59" s="145"/>
      <c r="LRQ59" s="145"/>
      <c r="LRR59" s="145"/>
      <c r="LRS59" s="145"/>
      <c r="LRT59" s="145"/>
      <c r="LRU59" s="145"/>
      <c r="LRV59" s="145"/>
      <c r="LRW59" s="145"/>
      <c r="LRX59" s="145"/>
      <c r="LRY59" s="145"/>
      <c r="LRZ59" s="145"/>
      <c r="LSA59" s="145"/>
      <c r="LSB59" s="145"/>
      <c r="LSC59" s="145"/>
      <c r="LSD59" s="145"/>
      <c r="LSE59" s="145"/>
      <c r="LSF59" s="145"/>
      <c r="LSG59" s="145"/>
      <c r="LSH59" s="145"/>
      <c r="LSI59" s="145"/>
      <c r="LSJ59" s="145"/>
      <c r="LSK59" s="145"/>
      <c r="LSL59" s="145"/>
      <c r="LSM59" s="145"/>
      <c r="LSN59" s="145"/>
      <c r="LSO59" s="145"/>
      <c r="LSP59" s="145"/>
      <c r="LSQ59" s="145"/>
      <c r="LSR59" s="145"/>
      <c r="LSS59" s="145"/>
      <c r="LST59" s="145"/>
      <c r="LSU59" s="145"/>
      <c r="LSV59" s="145"/>
      <c r="LSW59" s="145"/>
      <c r="LSX59" s="145"/>
      <c r="LSY59" s="145"/>
      <c r="LSZ59" s="145"/>
      <c r="LTA59" s="145"/>
      <c r="LTB59" s="145"/>
      <c r="LTC59" s="145"/>
      <c r="LTD59" s="145"/>
      <c r="LTE59" s="145"/>
      <c r="LTF59" s="145"/>
      <c r="LTG59" s="145"/>
      <c r="LTH59" s="145"/>
      <c r="LTI59" s="145"/>
      <c r="LTJ59" s="145"/>
      <c r="LTK59" s="145"/>
      <c r="LTL59" s="145"/>
      <c r="LTM59" s="145"/>
      <c r="LTN59" s="145"/>
      <c r="LTO59" s="145"/>
      <c r="LTP59" s="145"/>
      <c r="LTQ59" s="145"/>
      <c r="LTR59" s="145"/>
      <c r="LTS59" s="145"/>
      <c r="LTT59" s="145"/>
      <c r="LTU59" s="145"/>
      <c r="LTV59" s="145"/>
      <c r="LTW59" s="145"/>
      <c r="LTX59" s="145"/>
      <c r="LTY59" s="145"/>
      <c r="LTZ59" s="145"/>
      <c r="LUA59" s="145"/>
      <c r="LUB59" s="145"/>
      <c r="LUC59" s="145"/>
      <c r="LUD59" s="145"/>
      <c r="LUE59" s="145"/>
      <c r="LUF59" s="145"/>
      <c r="LUG59" s="145"/>
      <c r="LUH59" s="145"/>
      <c r="LUI59" s="145"/>
      <c r="LUJ59" s="145"/>
      <c r="LUK59" s="145"/>
      <c r="LUL59" s="145"/>
      <c r="LUM59" s="145"/>
      <c r="LUN59" s="145"/>
      <c r="LUO59" s="145"/>
      <c r="LUP59" s="145"/>
      <c r="LUQ59" s="145"/>
      <c r="LUR59" s="145"/>
      <c r="LUS59" s="145"/>
      <c r="LUT59" s="145"/>
      <c r="LUU59" s="145"/>
      <c r="LUV59" s="145"/>
      <c r="LUW59" s="145"/>
      <c r="LUX59" s="145"/>
      <c r="LUY59" s="145"/>
      <c r="LUZ59" s="145"/>
      <c r="LVA59" s="145"/>
      <c r="LVB59" s="145"/>
      <c r="LVC59" s="145"/>
      <c r="LVD59" s="145"/>
      <c r="LVE59" s="145"/>
      <c r="LVF59" s="145"/>
      <c r="LVG59" s="145"/>
      <c r="LVH59" s="145"/>
      <c r="LVI59" s="145"/>
      <c r="LVJ59" s="145"/>
      <c r="LVK59" s="145"/>
      <c r="LVL59" s="145"/>
      <c r="LVM59" s="145"/>
      <c r="LVN59" s="145"/>
      <c r="LVO59" s="145"/>
      <c r="LVP59" s="145"/>
      <c r="LVQ59" s="145"/>
      <c r="LVR59" s="145"/>
      <c r="LVS59" s="145"/>
      <c r="LVT59" s="145"/>
      <c r="LVU59" s="145"/>
      <c r="LVV59" s="145"/>
      <c r="LVW59" s="145"/>
      <c r="LVX59" s="145"/>
      <c r="LVY59" s="145"/>
      <c r="LVZ59" s="145"/>
      <c r="LWA59" s="145"/>
      <c r="LWB59" s="145"/>
      <c r="LWC59" s="145"/>
      <c r="LWD59" s="145"/>
      <c r="LWE59" s="145"/>
      <c r="LWF59" s="145"/>
      <c r="LWG59" s="145"/>
      <c r="LWH59" s="145"/>
      <c r="LWI59" s="145"/>
      <c r="LWJ59" s="145"/>
      <c r="LWK59" s="145"/>
      <c r="LWL59" s="145"/>
      <c r="LWM59" s="145"/>
      <c r="LWN59" s="145"/>
      <c r="LWO59" s="145"/>
      <c r="LWP59" s="145"/>
      <c r="LWQ59" s="145"/>
      <c r="LWR59" s="145"/>
      <c r="LWS59" s="145"/>
      <c r="LWT59" s="145"/>
      <c r="LWU59" s="145"/>
      <c r="LWV59" s="145"/>
      <c r="LWW59" s="145"/>
      <c r="LWX59" s="145"/>
      <c r="LWY59" s="145"/>
      <c r="LWZ59" s="145"/>
      <c r="LXA59" s="145"/>
      <c r="LXB59" s="145"/>
      <c r="LXC59" s="145"/>
      <c r="LXD59" s="145"/>
      <c r="LXE59" s="145"/>
      <c r="LXF59" s="145"/>
      <c r="LXG59" s="145"/>
      <c r="LXH59" s="145"/>
      <c r="LXI59" s="145"/>
      <c r="LXJ59" s="145"/>
      <c r="LXK59" s="145"/>
      <c r="LXL59" s="145"/>
      <c r="LXM59" s="145"/>
      <c r="LXN59" s="145"/>
      <c r="LXO59" s="145"/>
      <c r="LXP59" s="145"/>
      <c r="LXQ59" s="145"/>
      <c r="LXR59" s="145"/>
      <c r="LXS59" s="145"/>
      <c r="LXT59" s="145"/>
      <c r="LXU59" s="145"/>
      <c r="LXV59" s="145"/>
      <c r="LXW59" s="145"/>
      <c r="LXX59" s="145"/>
      <c r="LXY59" s="145"/>
      <c r="LXZ59" s="145"/>
      <c r="LYA59" s="145"/>
      <c r="LYB59" s="145"/>
      <c r="LYC59" s="145"/>
      <c r="LYD59" s="145"/>
      <c r="LYE59" s="145"/>
      <c r="LYF59" s="145"/>
      <c r="LYG59" s="145"/>
      <c r="LYH59" s="145"/>
      <c r="LYI59" s="145"/>
      <c r="LYJ59" s="145"/>
      <c r="LYK59" s="145"/>
      <c r="LYL59" s="145"/>
      <c r="LYM59" s="145"/>
      <c r="LYN59" s="145"/>
      <c r="LYO59" s="145"/>
      <c r="LYP59" s="145"/>
      <c r="LYQ59" s="145"/>
      <c r="LYR59" s="145"/>
      <c r="LYS59" s="145"/>
      <c r="LYT59" s="145"/>
      <c r="LYU59" s="145"/>
      <c r="LYV59" s="145"/>
      <c r="LYW59" s="145"/>
      <c r="LYX59" s="145"/>
      <c r="LYY59" s="145"/>
      <c r="LYZ59" s="145"/>
      <c r="LZA59" s="145"/>
      <c r="LZB59" s="145"/>
      <c r="LZC59" s="145"/>
      <c r="LZD59" s="145"/>
      <c r="LZE59" s="145"/>
      <c r="LZF59" s="145"/>
      <c r="LZG59" s="145"/>
      <c r="LZH59" s="145"/>
      <c r="LZI59" s="145"/>
      <c r="LZJ59" s="145"/>
      <c r="LZK59" s="145"/>
      <c r="LZL59" s="145"/>
      <c r="LZM59" s="145"/>
      <c r="LZN59" s="145"/>
      <c r="LZO59" s="145"/>
      <c r="LZP59" s="145"/>
      <c r="LZQ59" s="145"/>
      <c r="LZR59" s="145"/>
      <c r="LZS59" s="145"/>
      <c r="LZT59" s="145"/>
      <c r="LZU59" s="145"/>
      <c r="LZV59" s="145"/>
      <c r="LZW59" s="145"/>
      <c r="LZX59" s="145"/>
      <c r="LZY59" s="145"/>
      <c r="LZZ59" s="145"/>
      <c r="MAA59" s="145"/>
      <c r="MAB59" s="145"/>
      <c r="MAC59" s="145"/>
      <c r="MAD59" s="145"/>
      <c r="MAE59" s="145"/>
      <c r="MAF59" s="145"/>
      <c r="MAG59" s="145"/>
      <c r="MAH59" s="145"/>
      <c r="MAI59" s="145"/>
      <c r="MAJ59" s="145"/>
      <c r="MAK59" s="145"/>
      <c r="MAL59" s="145"/>
      <c r="MAM59" s="145"/>
      <c r="MAN59" s="145"/>
      <c r="MAO59" s="145"/>
      <c r="MAP59" s="145"/>
      <c r="MAQ59" s="145"/>
      <c r="MAR59" s="145"/>
      <c r="MAS59" s="145"/>
      <c r="MAT59" s="145"/>
      <c r="MAU59" s="145"/>
      <c r="MAV59" s="145"/>
      <c r="MAW59" s="145"/>
      <c r="MAX59" s="145"/>
      <c r="MAY59" s="145"/>
      <c r="MAZ59" s="145"/>
      <c r="MBA59" s="145"/>
      <c r="MBB59" s="145"/>
      <c r="MBC59" s="145"/>
      <c r="MBD59" s="145"/>
      <c r="MBE59" s="145"/>
      <c r="MBF59" s="145"/>
      <c r="MBG59" s="145"/>
      <c r="MBH59" s="145"/>
      <c r="MBI59" s="145"/>
      <c r="MBJ59" s="145"/>
      <c r="MBK59" s="145"/>
      <c r="MBL59" s="145"/>
      <c r="MBM59" s="145"/>
      <c r="MBN59" s="145"/>
      <c r="MBO59" s="145"/>
      <c r="MBP59" s="145"/>
      <c r="MBQ59" s="145"/>
      <c r="MBR59" s="145"/>
      <c r="MBS59" s="145"/>
      <c r="MBT59" s="145"/>
      <c r="MBU59" s="145"/>
      <c r="MBV59" s="145"/>
      <c r="MBW59" s="145"/>
      <c r="MBX59" s="145"/>
      <c r="MBY59" s="145"/>
      <c r="MBZ59" s="145"/>
      <c r="MCA59" s="145"/>
      <c r="MCB59" s="145"/>
      <c r="MCC59" s="145"/>
      <c r="MCD59" s="145"/>
      <c r="MCE59" s="145"/>
      <c r="MCF59" s="145"/>
      <c r="MCG59" s="145"/>
      <c r="MCH59" s="145"/>
      <c r="MCI59" s="145"/>
      <c r="MCJ59" s="145"/>
      <c r="MCK59" s="145"/>
      <c r="MCL59" s="145"/>
      <c r="MCM59" s="145"/>
      <c r="MCN59" s="145"/>
      <c r="MCO59" s="145"/>
      <c r="MCP59" s="145"/>
      <c r="MCQ59" s="145"/>
      <c r="MCR59" s="145"/>
      <c r="MCS59" s="145"/>
      <c r="MCT59" s="145"/>
      <c r="MCU59" s="145"/>
      <c r="MCV59" s="145"/>
      <c r="MCW59" s="145"/>
      <c r="MCX59" s="145"/>
      <c r="MCY59" s="145"/>
      <c r="MCZ59" s="145"/>
      <c r="MDA59" s="145"/>
      <c r="MDB59" s="145"/>
      <c r="MDC59" s="145"/>
      <c r="MDD59" s="145"/>
      <c r="MDE59" s="145"/>
      <c r="MDF59" s="145"/>
      <c r="MDG59" s="145"/>
      <c r="MDH59" s="145"/>
      <c r="MDI59" s="145"/>
      <c r="MDJ59" s="145"/>
      <c r="MDK59" s="145"/>
      <c r="MDL59" s="145"/>
      <c r="MDM59" s="145"/>
      <c r="MDN59" s="145"/>
      <c r="MDO59" s="145"/>
      <c r="MDP59" s="145"/>
      <c r="MDQ59" s="145"/>
      <c r="MDR59" s="145"/>
      <c r="MDS59" s="145"/>
      <c r="MDT59" s="145"/>
      <c r="MDU59" s="145"/>
      <c r="MDV59" s="145"/>
      <c r="MDW59" s="145"/>
      <c r="MDX59" s="145"/>
      <c r="MDY59" s="145"/>
      <c r="MDZ59" s="145"/>
      <c r="MEA59" s="145"/>
      <c r="MEB59" s="145"/>
      <c r="MEC59" s="145"/>
      <c r="MED59" s="145"/>
      <c r="MEE59" s="145"/>
      <c r="MEF59" s="145"/>
      <c r="MEG59" s="145"/>
      <c r="MEH59" s="145"/>
      <c r="MEI59" s="145"/>
      <c r="MEJ59" s="145"/>
      <c r="MEK59" s="145"/>
      <c r="MEL59" s="145"/>
      <c r="MEM59" s="145"/>
      <c r="MEN59" s="145"/>
      <c r="MEO59" s="145"/>
      <c r="MEP59" s="145"/>
      <c r="MEQ59" s="145"/>
      <c r="MER59" s="145"/>
      <c r="MES59" s="145"/>
      <c r="MET59" s="145"/>
      <c r="MEU59" s="145"/>
      <c r="MEV59" s="145"/>
      <c r="MEW59" s="145"/>
      <c r="MEX59" s="145"/>
      <c r="MEY59" s="145"/>
      <c r="MEZ59" s="145"/>
      <c r="MFA59" s="145"/>
      <c r="MFB59" s="145"/>
      <c r="MFC59" s="145"/>
      <c r="MFD59" s="145"/>
      <c r="MFE59" s="145"/>
      <c r="MFF59" s="145"/>
      <c r="MFG59" s="145"/>
      <c r="MFH59" s="145"/>
      <c r="MFI59" s="145"/>
      <c r="MFJ59" s="145"/>
      <c r="MFK59" s="145"/>
      <c r="MFL59" s="145"/>
      <c r="MFM59" s="145"/>
      <c r="MFN59" s="145"/>
      <c r="MFO59" s="145"/>
      <c r="MFP59" s="145"/>
      <c r="MFQ59" s="145"/>
      <c r="MFR59" s="145"/>
      <c r="MFS59" s="145"/>
      <c r="MFT59" s="145"/>
      <c r="MFU59" s="145"/>
      <c r="MFV59" s="145"/>
      <c r="MFW59" s="145"/>
      <c r="MFX59" s="145"/>
      <c r="MFY59" s="145"/>
      <c r="MFZ59" s="145"/>
      <c r="MGA59" s="145"/>
      <c r="MGB59" s="145"/>
      <c r="MGC59" s="145"/>
      <c r="MGD59" s="145"/>
      <c r="MGE59" s="145"/>
      <c r="MGF59" s="145"/>
      <c r="MGG59" s="145"/>
      <c r="MGH59" s="145"/>
      <c r="MGI59" s="145"/>
      <c r="MGJ59" s="145"/>
      <c r="MGK59" s="145"/>
      <c r="MGL59" s="145"/>
      <c r="MGM59" s="145"/>
      <c r="MGN59" s="145"/>
      <c r="MGO59" s="145"/>
      <c r="MGP59" s="145"/>
      <c r="MGQ59" s="145"/>
      <c r="MGR59" s="145"/>
      <c r="MGS59" s="145"/>
      <c r="MGT59" s="145"/>
      <c r="MGU59" s="145"/>
      <c r="MGV59" s="145"/>
      <c r="MGW59" s="145"/>
      <c r="MGX59" s="145"/>
      <c r="MGY59" s="145"/>
      <c r="MGZ59" s="145"/>
      <c r="MHA59" s="145"/>
      <c r="MHB59" s="145"/>
      <c r="MHC59" s="145"/>
      <c r="MHD59" s="145"/>
      <c r="MHE59" s="145"/>
      <c r="MHF59" s="145"/>
      <c r="MHG59" s="145"/>
      <c r="MHH59" s="145"/>
      <c r="MHI59" s="145"/>
      <c r="MHJ59" s="145"/>
      <c r="MHK59" s="145"/>
      <c r="MHL59" s="145"/>
      <c r="MHM59" s="145"/>
      <c r="MHN59" s="145"/>
      <c r="MHO59" s="145"/>
      <c r="MHP59" s="145"/>
      <c r="MHQ59" s="145"/>
      <c r="MHR59" s="145"/>
      <c r="MHS59" s="145"/>
      <c r="MHT59" s="145"/>
      <c r="MHU59" s="145"/>
      <c r="MHV59" s="145"/>
      <c r="MHW59" s="145"/>
      <c r="MHX59" s="145"/>
      <c r="MHY59" s="145"/>
      <c r="MHZ59" s="145"/>
      <c r="MIA59" s="145"/>
      <c r="MIB59" s="145"/>
      <c r="MIC59" s="145"/>
      <c r="MID59" s="145"/>
      <c r="MIE59" s="145"/>
      <c r="MIF59" s="145"/>
      <c r="MIG59" s="145"/>
      <c r="MIH59" s="145"/>
      <c r="MII59" s="145"/>
      <c r="MIJ59" s="145"/>
      <c r="MIK59" s="145"/>
      <c r="MIL59" s="145"/>
      <c r="MIM59" s="145"/>
      <c r="MIN59" s="145"/>
      <c r="MIO59" s="145"/>
      <c r="MIP59" s="145"/>
      <c r="MIQ59" s="145"/>
      <c r="MIR59" s="145"/>
      <c r="MIS59" s="145"/>
      <c r="MIT59" s="145"/>
      <c r="MIU59" s="145"/>
      <c r="MIV59" s="145"/>
      <c r="MIW59" s="145"/>
      <c r="MIX59" s="145"/>
      <c r="MIY59" s="145"/>
      <c r="MIZ59" s="145"/>
      <c r="MJA59" s="145"/>
      <c r="MJB59" s="145"/>
      <c r="MJC59" s="145"/>
      <c r="MJD59" s="145"/>
      <c r="MJE59" s="145"/>
      <c r="MJF59" s="145"/>
      <c r="MJG59" s="145"/>
      <c r="MJH59" s="145"/>
      <c r="MJI59" s="145"/>
      <c r="MJJ59" s="145"/>
      <c r="MJK59" s="145"/>
      <c r="MJL59" s="145"/>
      <c r="MJM59" s="145"/>
      <c r="MJN59" s="145"/>
      <c r="MJO59" s="145"/>
      <c r="MJP59" s="145"/>
      <c r="MJQ59" s="145"/>
      <c r="MJR59" s="145"/>
      <c r="MJS59" s="145"/>
      <c r="MJT59" s="145"/>
      <c r="MJU59" s="145"/>
      <c r="MJV59" s="145"/>
      <c r="MJW59" s="145"/>
      <c r="MJX59" s="145"/>
      <c r="MJY59" s="145"/>
      <c r="MJZ59" s="145"/>
      <c r="MKA59" s="145"/>
      <c r="MKB59" s="145"/>
      <c r="MKC59" s="145"/>
      <c r="MKD59" s="145"/>
      <c r="MKE59" s="145"/>
      <c r="MKF59" s="145"/>
      <c r="MKG59" s="145"/>
      <c r="MKH59" s="145"/>
      <c r="MKI59" s="145"/>
      <c r="MKJ59" s="145"/>
      <c r="MKK59" s="145"/>
      <c r="MKL59" s="145"/>
      <c r="MKM59" s="145"/>
      <c r="MKN59" s="145"/>
      <c r="MKO59" s="145"/>
      <c r="MKP59" s="145"/>
      <c r="MKQ59" s="145"/>
      <c r="MKR59" s="145"/>
      <c r="MKS59" s="145"/>
      <c r="MKT59" s="145"/>
      <c r="MKU59" s="145"/>
      <c r="MKV59" s="145"/>
      <c r="MKW59" s="145"/>
      <c r="MKX59" s="145"/>
      <c r="MKY59" s="145"/>
      <c r="MKZ59" s="145"/>
      <c r="MLA59" s="145"/>
      <c r="MLB59" s="145"/>
      <c r="MLC59" s="145"/>
      <c r="MLD59" s="145"/>
      <c r="MLE59" s="145"/>
      <c r="MLF59" s="145"/>
      <c r="MLG59" s="145"/>
      <c r="MLH59" s="145"/>
      <c r="MLI59" s="145"/>
      <c r="MLJ59" s="145"/>
      <c r="MLK59" s="145"/>
      <c r="MLL59" s="145"/>
      <c r="MLM59" s="145"/>
      <c r="MLN59" s="145"/>
      <c r="MLO59" s="145"/>
      <c r="MLP59" s="145"/>
      <c r="MLQ59" s="145"/>
      <c r="MLR59" s="145"/>
      <c r="MLS59" s="145"/>
      <c r="MLT59" s="145"/>
      <c r="MLU59" s="145"/>
      <c r="MLV59" s="145"/>
      <c r="MLW59" s="145"/>
      <c r="MLX59" s="145"/>
      <c r="MLY59" s="145"/>
      <c r="MLZ59" s="145"/>
      <c r="MMA59" s="145"/>
      <c r="MMB59" s="145"/>
      <c r="MMC59" s="145"/>
      <c r="MMD59" s="145"/>
      <c r="MME59" s="145"/>
      <c r="MMF59" s="145"/>
      <c r="MMG59" s="145"/>
      <c r="MMH59" s="145"/>
      <c r="MMI59" s="145"/>
      <c r="MMJ59" s="145"/>
      <c r="MMK59" s="145"/>
      <c r="MML59" s="145"/>
      <c r="MMM59" s="145"/>
      <c r="MMN59" s="145"/>
      <c r="MMO59" s="145"/>
      <c r="MMP59" s="145"/>
      <c r="MMQ59" s="145"/>
      <c r="MMR59" s="145"/>
      <c r="MMS59" s="145"/>
      <c r="MMT59" s="145"/>
      <c r="MMU59" s="145"/>
      <c r="MMV59" s="145"/>
      <c r="MMW59" s="145"/>
      <c r="MMX59" s="145"/>
      <c r="MMY59" s="145"/>
      <c r="MMZ59" s="145"/>
      <c r="MNA59" s="145"/>
      <c r="MNB59" s="145"/>
      <c r="MNC59" s="145"/>
      <c r="MND59" s="145"/>
      <c r="MNE59" s="145"/>
      <c r="MNF59" s="145"/>
      <c r="MNG59" s="145"/>
      <c r="MNH59" s="145"/>
      <c r="MNI59" s="145"/>
      <c r="MNJ59" s="145"/>
      <c r="MNK59" s="145"/>
      <c r="MNL59" s="145"/>
      <c r="MNM59" s="145"/>
      <c r="MNN59" s="145"/>
      <c r="MNO59" s="145"/>
      <c r="MNP59" s="145"/>
      <c r="MNQ59" s="145"/>
      <c r="MNR59" s="145"/>
      <c r="MNS59" s="145"/>
      <c r="MNT59" s="145"/>
      <c r="MNU59" s="145"/>
      <c r="MNV59" s="145"/>
      <c r="MNW59" s="145"/>
      <c r="MNX59" s="145"/>
      <c r="MNY59" s="145"/>
      <c r="MNZ59" s="145"/>
      <c r="MOA59" s="145"/>
      <c r="MOB59" s="145"/>
      <c r="MOC59" s="145"/>
      <c r="MOD59" s="145"/>
      <c r="MOE59" s="145"/>
      <c r="MOF59" s="145"/>
      <c r="MOG59" s="145"/>
      <c r="MOH59" s="145"/>
      <c r="MOI59" s="145"/>
      <c r="MOJ59" s="145"/>
      <c r="MOK59" s="145"/>
      <c r="MOL59" s="145"/>
      <c r="MOM59" s="145"/>
      <c r="MON59" s="145"/>
      <c r="MOO59" s="145"/>
      <c r="MOP59" s="145"/>
      <c r="MOQ59" s="145"/>
      <c r="MOR59" s="145"/>
      <c r="MOS59" s="145"/>
      <c r="MOT59" s="145"/>
      <c r="MOU59" s="145"/>
      <c r="MOV59" s="145"/>
      <c r="MOW59" s="145"/>
      <c r="MOX59" s="145"/>
      <c r="MOY59" s="145"/>
      <c r="MOZ59" s="145"/>
      <c r="MPA59" s="145"/>
      <c r="MPB59" s="145"/>
      <c r="MPC59" s="145"/>
      <c r="MPD59" s="145"/>
      <c r="MPE59" s="145"/>
      <c r="MPF59" s="145"/>
      <c r="MPG59" s="145"/>
      <c r="MPH59" s="145"/>
      <c r="MPI59" s="145"/>
      <c r="MPJ59" s="145"/>
      <c r="MPK59" s="145"/>
      <c r="MPL59" s="145"/>
      <c r="MPM59" s="145"/>
      <c r="MPN59" s="145"/>
      <c r="MPO59" s="145"/>
      <c r="MPP59" s="145"/>
      <c r="MPQ59" s="145"/>
      <c r="MPR59" s="145"/>
      <c r="MPS59" s="145"/>
      <c r="MPT59" s="145"/>
      <c r="MPU59" s="145"/>
      <c r="MPV59" s="145"/>
      <c r="MPW59" s="145"/>
      <c r="MPX59" s="145"/>
      <c r="MPY59" s="145"/>
      <c r="MPZ59" s="145"/>
      <c r="MQA59" s="145"/>
      <c r="MQB59" s="145"/>
      <c r="MQC59" s="145"/>
      <c r="MQD59" s="145"/>
      <c r="MQE59" s="145"/>
      <c r="MQF59" s="145"/>
      <c r="MQG59" s="145"/>
      <c r="MQH59" s="145"/>
      <c r="MQI59" s="145"/>
      <c r="MQJ59" s="145"/>
      <c r="MQK59" s="145"/>
      <c r="MQL59" s="145"/>
      <c r="MQM59" s="145"/>
      <c r="MQN59" s="145"/>
      <c r="MQO59" s="145"/>
      <c r="MQP59" s="145"/>
      <c r="MQQ59" s="145"/>
      <c r="MQR59" s="145"/>
      <c r="MQS59" s="145"/>
      <c r="MQT59" s="145"/>
      <c r="MQU59" s="145"/>
      <c r="MQV59" s="145"/>
      <c r="MQW59" s="145"/>
      <c r="MQX59" s="145"/>
      <c r="MQY59" s="145"/>
      <c r="MQZ59" s="145"/>
      <c r="MRA59" s="145"/>
      <c r="MRB59" s="145"/>
      <c r="MRC59" s="145"/>
      <c r="MRD59" s="145"/>
      <c r="MRE59" s="145"/>
      <c r="MRF59" s="145"/>
      <c r="MRG59" s="145"/>
      <c r="MRH59" s="145"/>
      <c r="MRI59" s="145"/>
      <c r="MRJ59" s="145"/>
      <c r="MRK59" s="145"/>
      <c r="MRL59" s="145"/>
      <c r="MRM59" s="145"/>
      <c r="MRN59" s="145"/>
      <c r="MRO59" s="145"/>
      <c r="MRP59" s="145"/>
      <c r="MRQ59" s="145"/>
      <c r="MRR59" s="145"/>
      <c r="MRS59" s="145"/>
      <c r="MRT59" s="145"/>
      <c r="MRU59" s="145"/>
      <c r="MRV59" s="145"/>
      <c r="MRW59" s="145"/>
      <c r="MRX59" s="145"/>
      <c r="MRY59" s="145"/>
      <c r="MRZ59" s="145"/>
      <c r="MSA59" s="145"/>
      <c r="MSB59" s="145"/>
      <c r="MSC59" s="145"/>
      <c r="MSD59" s="145"/>
      <c r="MSE59" s="145"/>
      <c r="MSF59" s="145"/>
      <c r="MSG59" s="145"/>
      <c r="MSH59" s="145"/>
      <c r="MSI59" s="145"/>
      <c r="MSJ59" s="145"/>
      <c r="MSK59" s="145"/>
      <c r="MSL59" s="145"/>
      <c r="MSM59" s="145"/>
      <c r="MSN59" s="145"/>
      <c r="MSO59" s="145"/>
      <c r="MSP59" s="145"/>
      <c r="MSQ59" s="145"/>
      <c r="MSR59" s="145"/>
      <c r="MSS59" s="145"/>
      <c r="MST59" s="145"/>
      <c r="MSU59" s="145"/>
      <c r="MSV59" s="145"/>
      <c r="MSW59" s="145"/>
      <c r="MSX59" s="145"/>
      <c r="MSY59" s="145"/>
      <c r="MSZ59" s="145"/>
      <c r="MTA59" s="145"/>
      <c r="MTB59" s="145"/>
      <c r="MTC59" s="145"/>
      <c r="MTD59" s="145"/>
      <c r="MTE59" s="145"/>
      <c r="MTF59" s="145"/>
      <c r="MTG59" s="145"/>
      <c r="MTH59" s="145"/>
      <c r="MTI59" s="145"/>
      <c r="MTJ59" s="145"/>
      <c r="MTK59" s="145"/>
      <c r="MTL59" s="145"/>
      <c r="MTM59" s="145"/>
      <c r="MTN59" s="145"/>
      <c r="MTO59" s="145"/>
      <c r="MTP59" s="145"/>
      <c r="MTQ59" s="145"/>
      <c r="MTR59" s="145"/>
      <c r="MTS59" s="145"/>
      <c r="MTT59" s="145"/>
      <c r="MTU59" s="145"/>
      <c r="MTV59" s="145"/>
      <c r="MTW59" s="145"/>
      <c r="MTX59" s="145"/>
      <c r="MTY59" s="145"/>
      <c r="MTZ59" s="145"/>
      <c r="MUA59" s="145"/>
      <c r="MUB59" s="145"/>
      <c r="MUC59" s="145"/>
      <c r="MUD59" s="145"/>
      <c r="MUE59" s="145"/>
      <c r="MUF59" s="145"/>
      <c r="MUG59" s="145"/>
      <c r="MUH59" s="145"/>
      <c r="MUI59" s="145"/>
      <c r="MUJ59" s="145"/>
      <c r="MUK59" s="145"/>
      <c r="MUL59" s="145"/>
      <c r="MUM59" s="145"/>
      <c r="MUN59" s="145"/>
      <c r="MUO59" s="145"/>
      <c r="MUP59" s="145"/>
      <c r="MUQ59" s="145"/>
      <c r="MUR59" s="145"/>
      <c r="MUS59" s="145"/>
      <c r="MUT59" s="145"/>
      <c r="MUU59" s="145"/>
      <c r="MUV59" s="145"/>
      <c r="MUW59" s="145"/>
      <c r="MUX59" s="145"/>
      <c r="MUY59" s="145"/>
      <c r="MUZ59" s="145"/>
      <c r="MVA59" s="145"/>
      <c r="MVB59" s="145"/>
      <c r="MVC59" s="145"/>
      <c r="MVD59" s="145"/>
      <c r="MVE59" s="145"/>
      <c r="MVF59" s="145"/>
      <c r="MVG59" s="145"/>
      <c r="MVH59" s="145"/>
      <c r="MVI59" s="145"/>
      <c r="MVJ59" s="145"/>
      <c r="MVK59" s="145"/>
      <c r="MVL59" s="145"/>
      <c r="MVM59" s="145"/>
      <c r="MVN59" s="145"/>
      <c r="MVO59" s="145"/>
      <c r="MVP59" s="145"/>
      <c r="MVQ59" s="145"/>
      <c r="MVR59" s="145"/>
      <c r="MVS59" s="145"/>
      <c r="MVT59" s="145"/>
      <c r="MVU59" s="145"/>
      <c r="MVV59" s="145"/>
      <c r="MVW59" s="145"/>
      <c r="MVX59" s="145"/>
      <c r="MVY59" s="145"/>
      <c r="MVZ59" s="145"/>
      <c r="MWA59" s="145"/>
      <c r="MWB59" s="145"/>
      <c r="MWC59" s="145"/>
      <c r="MWD59" s="145"/>
      <c r="MWE59" s="145"/>
      <c r="MWF59" s="145"/>
      <c r="MWG59" s="145"/>
      <c r="MWH59" s="145"/>
      <c r="MWI59" s="145"/>
      <c r="MWJ59" s="145"/>
      <c r="MWK59" s="145"/>
      <c r="MWL59" s="145"/>
      <c r="MWM59" s="145"/>
      <c r="MWN59" s="145"/>
      <c r="MWO59" s="145"/>
      <c r="MWP59" s="145"/>
      <c r="MWQ59" s="145"/>
      <c r="MWR59" s="145"/>
      <c r="MWS59" s="145"/>
      <c r="MWT59" s="145"/>
      <c r="MWU59" s="145"/>
      <c r="MWV59" s="145"/>
      <c r="MWW59" s="145"/>
      <c r="MWX59" s="145"/>
      <c r="MWY59" s="145"/>
      <c r="MWZ59" s="145"/>
      <c r="MXA59" s="145"/>
      <c r="MXB59" s="145"/>
      <c r="MXC59" s="145"/>
      <c r="MXD59" s="145"/>
      <c r="MXE59" s="145"/>
      <c r="MXF59" s="145"/>
      <c r="MXG59" s="145"/>
      <c r="MXH59" s="145"/>
      <c r="MXI59" s="145"/>
      <c r="MXJ59" s="145"/>
      <c r="MXK59" s="145"/>
      <c r="MXL59" s="145"/>
      <c r="MXM59" s="145"/>
      <c r="MXN59" s="145"/>
      <c r="MXO59" s="145"/>
      <c r="MXP59" s="145"/>
      <c r="MXQ59" s="145"/>
      <c r="MXR59" s="145"/>
      <c r="MXS59" s="145"/>
      <c r="MXT59" s="145"/>
      <c r="MXU59" s="145"/>
      <c r="MXV59" s="145"/>
      <c r="MXW59" s="145"/>
      <c r="MXX59" s="145"/>
      <c r="MXY59" s="145"/>
      <c r="MXZ59" s="145"/>
      <c r="MYA59" s="145"/>
      <c r="MYB59" s="145"/>
      <c r="MYC59" s="145"/>
      <c r="MYD59" s="145"/>
      <c r="MYE59" s="145"/>
      <c r="MYF59" s="145"/>
      <c r="MYG59" s="145"/>
      <c r="MYH59" s="145"/>
      <c r="MYI59" s="145"/>
      <c r="MYJ59" s="145"/>
      <c r="MYK59" s="145"/>
      <c r="MYL59" s="145"/>
      <c r="MYM59" s="145"/>
      <c r="MYN59" s="145"/>
      <c r="MYO59" s="145"/>
      <c r="MYP59" s="145"/>
      <c r="MYQ59" s="145"/>
      <c r="MYR59" s="145"/>
      <c r="MYS59" s="145"/>
      <c r="MYT59" s="145"/>
      <c r="MYU59" s="145"/>
      <c r="MYV59" s="145"/>
      <c r="MYW59" s="145"/>
      <c r="MYX59" s="145"/>
      <c r="MYY59" s="145"/>
      <c r="MYZ59" s="145"/>
      <c r="MZA59" s="145"/>
      <c r="MZB59" s="145"/>
      <c r="MZC59" s="145"/>
      <c r="MZD59" s="145"/>
      <c r="MZE59" s="145"/>
      <c r="MZF59" s="145"/>
      <c r="MZG59" s="145"/>
      <c r="MZH59" s="145"/>
      <c r="MZI59" s="145"/>
      <c r="MZJ59" s="145"/>
      <c r="MZK59" s="145"/>
      <c r="MZL59" s="145"/>
      <c r="MZM59" s="145"/>
      <c r="MZN59" s="145"/>
      <c r="MZO59" s="145"/>
      <c r="MZP59" s="145"/>
      <c r="MZQ59" s="145"/>
      <c r="MZR59" s="145"/>
      <c r="MZS59" s="145"/>
      <c r="MZT59" s="145"/>
      <c r="MZU59" s="145"/>
      <c r="MZV59" s="145"/>
      <c r="MZW59" s="145"/>
      <c r="MZX59" s="145"/>
      <c r="MZY59" s="145"/>
      <c r="MZZ59" s="145"/>
      <c r="NAA59" s="145"/>
      <c r="NAB59" s="145"/>
      <c r="NAC59" s="145"/>
      <c r="NAD59" s="145"/>
      <c r="NAE59" s="145"/>
      <c r="NAF59" s="145"/>
      <c r="NAG59" s="145"/>
      <c r="NAH59" s="145"/>
      <c r="NAI59" s="145"/>
      <c r="NAJ59" s="145"/>
      <c r="NAK59" s="145"/>
      <c r="NAL59" s="145"/>
      <c r="NAM59" s="145"/>
      <c r="NAN59" s="145"/>
      <c r="NAO59" s="145"/>
      <c r="NAP59" s="145"/>
      <c r="NAQ59" s="145"/>
      <c r="NAR59" s="145"/>
      <c r="NAS59" s="145"/>
      <c r="NAT59" s="145"/>
      <c r="NAU59" s="145"/>
      <c r="NAV59" s="145"/>
      <c r="NAW59" s="145"/>
      <c r="NAX59" s="145"/>
      <c r="NAY59" s="145"/>
      <c r="NAZ59" s="145"/>
      <c r="NBA59" s="145"/>
      <c r="NBB59" s="145"/>
      <c r="NBC59" s="145"/>
      <c r="NBD59" s="145"/>
      <c r="NBE59" s="145"/>
      <c r="NBF59" s="145"/>
      <c r="NBG59" s="145"/>
      <c r="NBH59" s="145"/>
      <c r="NBI59" s="145"/>
      <c r="NBJ59" s="145"/>
      <c r="NBK59" s="145"/>
      <c r="NBL59" s="145"/>
      <c r="NBM59" s="145"/>
      <c r="NBN59" s="145"/>
      <c r="NBO59" s="145"/>
      <c r="NBP59" s="145"/>
      <c r="NBQ59" s="145"/>
      <c r="NBR59" s="145"/>
      <c r="NBS59" s="145"/>
      <c r="NBT59" s="145"/>
      <c r="NBU59" s="145"/>
      <c r="NBV59" s="145"/>
      <c r="NBW59" s="145"/>
      <c r="NBX59" s="145"/>
      <c r="NBY59" s="145"/>
      <c r="NBZ59" s="145"/>
      <c r="NCA59" s="145"/>
      <c r="NCB59" s="145"/>
      <c r="NCC59" s="145"/>
      <c r="NCD59" s="145"/>
      <c r="NCE59" s="145"/>
      <c r="NCF59" s="145"/>
      <c r="NCG59" s="145"/>
      <c r="NCH59" s="145"/>
      <c r="NCI59" s="145"/>
      <c r="NCJ59" s="145"/>
      <c r="NCK59" s="145"/>
      <c r="NCL59" s="145"/>
      <c r="NCM59" s="145"/>
      <c r="NCN59" s="145"/>
      <c r="NCO59" s="145"/>
      <c r="NCP59" s="145"/>
      <c r="NCQ59" s="145"/>
      <c r="NCR59" s="145"/>
      <c r="NCS59" s="145"/>
      <c r="NCT59" s="145"/>
      <c r="NCU59" s="145"/>
      <c r="NCV59" s="145"/>
      <c r="NCW59" s="145"/>
      <c r="NCX59" s="145"/>
      <c r="NCY59" s="145"/>
      <c r="NCZ59" s="145"/>
      <c r="NDA59" s="145"/>
      <c r="NDB59" s="145"/>
      <c r="NDC59" s="145"/>
      <c r="NDD59" s="145"/>
      <c r="NDE59" s="145"/>
      <c r="NDF59" s="145"/>
      <c r="NDG59" s="145"/>
      <c r="NDH59" s="145"/>
      <c r="NDI59" s="145"/>
      <c r="NDJ59" s="145"/>
      <c r="NDK59" s="145"/>
      <c r="NDL59" s="145"/>
      <c r="NDM59" s="145"/>
      <c r="NDN59" s="145"/>
      <c r="NDO59" s="145"/>
      <c r="NDP59" s="145"/>
      <c r="NDQ59" s="145"/>
      <c r="NDR59" s="145"/>
      <c r="NDS59" s="145"/>
      <c r="NDT59" s="145"/>
      <c r="NDU59" s="145"/>
      <c r="NDV59" s="145"/>
      <c r="NDW59" s="145"/>
      <c r="NDX59" s="145"/>
      <c r="NDY59" s="145"/>
      <c r="NDZ59" s="145"/>
      <c r="NEA59" s="145"/>
      <c r="NEB59" s="145"/>
      <c r="NEC59" s="145"/>
      <c r="NED59" s="145"/>
      <c r="NEE59" s="145"/>
      <c r="NEF59" s="145"/>
      <c r="NEG59" s="145"/>
      <c r="NEH59" s="145"/>
      <c r="NEI59" s="145"/>
      <c r="NEJ59" s="145"/>
      <c r="NEK59" s="145"/>
      <c r="NEL59" s="145"/>
      <c r="NEM59" s="145"/>
      <c r="NEN59" s="145"/>
      <c r="NEO59" s="145"/>
      <c r="NEP59" s="145"/>
      <c r="NEQ59" s="145"/>
      <c r="NER59" s="145"/>
      <c r="NES59" s="145"/>
      <c r="NET59" s="145"/>
      <c r="NEU59" s="145"/>
      <c r="NEV59" s="145"/>
      <c r="NEW59" s="145"/>
      <c r="NEX59" s="145"/>
      <c r="NEY59" s="145"/>
      <c r="NEZ59" s="145"/>
      <c r="NFA59" s="145"/>
      <c r="NFB59" s="145"/>
      <c r="NFC59" s="145"/>
      <c r="NFD59" s="145"/>
      <c r="NFE59" s="145"/>
      <c r="NFF59" s="145"/>
      <c r="NFG59" s="145"/>
      <c r="NFH59" s="145"/>
      <c r="NFI59" s="145"/>
      <c r="NFJ59" s="145"/>
      <c r="NFK59" s="145"/>
      <c r="NFL59" s="145"/>
      <c r="NFM59" s="145"/>
      <c r="NFN59" s="145"/>
      <c r="NFO59" s="145"/>
      <c r="NFP59" s="145"/>
      <c r="NFQ59" s="145"/>
      <c r="NFR59" s="145"/>
      <c r="NFS59" s="145"/>
      <c r="NFT59" s="145"/>
      <c r="NFU59" s="145"/>
      <c r="NFV59" s="145"/>
      <c r="NFW59" s="145"/>
      <c r="NFX59" s="145"/>
      <c r="NFY59" s="145"/>
      <c r="NFZ59" s="145"/>
      <c r="NGA59" s="145"/>
      <c r="NGB59" s="145"/>
      <c r="NGC59" s="145"/>
      <c r="NGD59" s="145"/>
      <c r="NGE59" s="145"/>
      <c r="NGF59" s="145"/>
      <c r="NGG59" s="145"/>
      <c r="NGH59" s="145"/>
      <c r="NGI59" s="145"/>
      <c r="NGJ59" s="145"/>
      <c r="NGK59" s="145"/>
      <c r="NGL59" s="145"/>
      <c r="NGM59" s="145"/>
      <c r="NGN59" s="145"/>
      <c r="NGO59" s="145"/>
      <c r="NGP59" s="145"/>
      <c r="NGQ59" s="145"/>
      <c r="NGR59" s="145"/>
      <c r="NGS59" s="145"/>
      <c r="NGT59" s="145"/>
      <c r="NGU59" s="145"/>
      <c r="NGV59" s="145"/>
      <c r="NGW59" s="145"/>
      <c r="NGX59" s="145"/>
      <c r="NGY59" s="145"/>
      <c r="NGZ59" s="145"/>
      <c r="NHA59" s="145"/>
      <c r="NHB59" s="145"/>
      <c r="NHC59" s="145"/>
      <c r="NHD59" s="145"/>
      <c r="NHE59" s="145"/>
      <c r="NHF59" s="145"/>
      <c r="NHG59" s="145"/>
      <c r="NHH59" s="145"/>
      <c r="NHI59" s="145"/>
      <c r="NHJ59" s="145"/>
      <c r="NHK59" s="145"/>
      <c r="NHL59" s="145"/>
      <c r="NHM59" s="145"/>
      <c r="NHN59" s="145"/>
      <c r="NHO59" s="145"/>
      <c r="NHP59" s="145"/>
      <c r="NHQ59" s="145"/>
      <c r="NHR59" s="145"/>
      <c r="NHS59" s="145"/>
      <c r="NHT59" s="145"/>
      <c r="NHU59" s="145"/>
      <c r="NHV59" s="145"/>
      <c r="NHW59" s="145"/>
      <c r="NHX59" s="145"/>
      <c r="NHY59" s="145"/>
      <c r="NHZ59" s="145"/>
      <c r="NIA59" s="145"/>
      <c r="NIB59" s="145"/>
      <c r="NIC59" s="145"/>
      <c r="NID59" s="145"/>
      <c r="NIE59" s="145"/>
      <c r="NIF59" s="145"/>
      <c r="NIG59" s="145"/>
      <c r="NIH59" s="145"/>
      <c r="NII59" s="145"/>
      <c r="NIJ59" s="145"/>
      <c r="NIK59" s="145"/>
      <c r="NIL59" s="145"/>
      <c r="NIM59" s="145"/>
      <c r="NIN59" s="145"/>
      <c r="NIO59" s="145"/>
      <c r="NIP59" s="145"/>
      <c r="NIQ59" s="145"/>
      <c r="NIR59" s="145"/>
      <c r="NIS59" s="145"/>
      <c r="NIT59" s="145"/>
      <c r="NIU59" s="145"/>
      <c r="NIV59" s="145"/>
      <c r="NIW59" s="145"/>
      <c r="NIX59" s="145"/>
      <c r="NIY59" s="145"/>
      <c r="NIZ59" s="145"/>
      <c r="NJA59" s="145"/>
      <c r="NJB59" s="145"/>
      <c r="NJC59" s="145"/>
      <c r="NJD59" s="145"/>
      <c r="NJE59" s="145"/>
      <c r="NJF59" s="145"/>
      <c r="NJG59" s="145"/>
      <c r="NJH59" s="145"/>
      <c r="NJI59" s="145"/>
      <c r="NJJ59" s="145"/>
      <c r="NJK59" s="145"/>
      <c r="NJL59" s="145"/>
      <c r="NJM59" s="145"/>
      <c r="NJN59" s="145"/>
      <c r="NJO59" s="145"/>
      <c r="NJP59" s="145"/>
      <c r="NJQ59" s="145"/>
      <c r="NJR59" s="145"/>
      <c r="NJS59" s="145"/>
      <c r="NJT59" s="145"/>
      <c r="NJU59" s="145"/>
      <c r="NJV59" s="145"/>
      <c r="NJW59" s="145"/>
      <c r="NJX59" s="145"/>
      <c r="NJY59" s="145"/>
      <c r="NJZ59" s="145"/>
      <c r="NKA59" s="145"/>
      <c r="NKB59" s="145"/>
      <c r="NKC59" s="145"/>
      <c r="NKD59" s="145"/>
      <c r="NKE59" s="145"/>
      <c r="NKF59" s="145"/>
      <c r="NKG59" s="145"/>
      <c r="NKH59" s="145"/>
      <c r="NKI59" s="145"/>
      <c r="NKJ59" s="145"/>
      <c r="NKK59" s="145"/>
      <c r="NKL59" s="145"/>
      <c r="NKM59" s="145"/>
      <c r="NKN59" s="145"/>
      <c r="NKO59" s="145"/>
      <c r="NKP59" s="145"/>
      <c r="NKQ59" s="145"/>
      <c r="NKR59" s="145"/>
      <c r="NKS59" s="145"/>
      <c r="NKT59" s="145"/>
      <c r="NKU59" s="145"/>
      <c r="NKV59" s="145"/>
      <c r="NKW59" s="145"/>
      <c r="NKX59" s="145"/>
      <c r="NKY59" s="145"/>
      <c r="NKZ59" s="145"/>
      <c r="NLA59" s="145"/>
      <c r="NLB59" s="145"/>
      <c r="NLC59" s="145"/>
      <c r="NLD59" s="145"/>
      <c r="NLE59" s="145"/>
      <c r="NLF59" s="145"/>
      <c r="NLG59" s="145"/>
      <c r="NLH59" s="145"/>
      <c r="NLI59" s="145"/>
      <c r="NLJ59" s="145"/>
      <c r="NLK59" s="145"/>
      <c r="NLL59" s="145"/>
      <c r="NLM59" s="145"/>
      <c r="NLN59" s="145"/>
      <c r="NLO59" s="145"/>
      <c r="NLP59" s="145"/>
      <c r="NLQ59" s="145"/>
      <c r="NLR59" s="145"/>
      <c r="NLS59" s="145"/>
      <c r="NLT59" s="145"/>
      <c r="NLU59" s="145"/>
      <c r="NLV59" s="145"/>
      <c r="NLW59" s="145"/>
      <c r="NLX59" s="145"/>
      <c r="NLY59" s="145"/>
      <c r="NLZ59" s="145"/>
      <c r="NMA59" s="145"/>
      <c r="NMB59" s="145"/>
      <c r="NMC59" s="145"/>
      <c r="NMD59" s="145"/>
      <c r="NME59" s="145"/>
      <c r="NMF59" s="145"/>
      <c r="NMG59" s="145"/>
      <c r="NMH59" s="145"/>
      <c r="NMI59" s="145"/>
      <c r="NMJ59" s="145"/>
      <c r="NMK59" s="145"/>
      <c r="NML59" s="145"/>
      <c r="NMM59" s="145"/>
      <c r="NMN59" s="145"/>
      <c r="NMO59" s="145"/>
      <c r="NMP59" s="145"/>
      <c r="NMQ59" s="145"/>
      <c r="NMR59" s="145"/>
      <c r="NMS59" s="145"/>
      <c r="NMT59" s="145"/>
      <c r="NMU59" s="145"/>
      <c r="NMV59" s="145"/>
      <c r="NMW59" s="145"/>
      <c r="NMX59" s="145"/>
      <c r="NMY59" s="145"/>
      <c r="NMZ59" s="145"/>
      <c r="NNA59" s="145"/>
      <c r="NNB59" s="145"/>
      <c r="NNC59" s="145"/>
      <c r="NND59" s="145"/>
      <c r="NNE59" s="145"/>
      <c r="NNF59" s="145"/>
      <c r="NNG59" s="145"/>
      <c r="NNH59" s="145"/>
      <c r="NNI59" s="145"/>
      <c r="NNJ59" s="145"/>
      <c r="NNK59" s="145"/>
      <c r="NNL59" s="145"/>
      <c r="NNM59" s="145"/>
      <c r="NNN59" s="145"/>
      <c r="NNO59" s="145"/>
      <c r="NNP59" s="145"/>
      <c r="NNQ59" s="145"/>
      <c r="NNR59" s="145"/>
      <c r="NNS59" s="145"/>
      <c r="NNT59" s="145"/>
      <c r="NNU59" s="145"/>
      <c r="NNV59" s="145"/>
      <c r="NNW59" s="145"/>
      <c r="NNX59" s="145"/>
      <c r="NNY59" s="145"/>
      <c r="NNZ59" s="145"/>
      <c r="NOA59" s="145"/>
      <c r="NOB59" s="145"/>
      <c r="NOC59" s="145"/>
      <c r="NOD59" s="145"/>
      <c r="NOE59" s="145"/>
      <c r="NOF59" s="145"/>
      <c r="NOG59" s="145"/>
      <c r="NOH59" s="145"/>
      <c r="NOI59" s="145"/>
      <c r="NOJ59" s="145"/>
      <c r="NOK59" s="145"/>
      <c r="NOL59" s="145"/>
      <c r="NOM59" s="145"/>
      <c r="NON59" s="145"/>
      <c r="NOO59" s="145"/>
      <c r="NOP59" s="145"/>
      <c r="NOQ59" s="145"/>
      <c r="NOR59" s="145"/>
      <c r="NOS59" s="145"/>
      <c r="NOT59" s="145"/>
      <c r="NOU59" s="145"/>
      <c r="NOV59" s="145"/>
      <c r="NOW59" s="145"/>
      <c r="NOX59" s="145"/>
      <c r="NOY59" s="145"/>
      <c r="NOZ59" s="145"/>
      <c r="NPA59" s="145"/>
      <c r="NPB59" s="145"/>
      <c r="NPC59" s="145"/>
      <c r="NPD59" s="145"/>
      <c r="NPE59" s="145"/>
      <c r="NPF59" s="145"/>
      <c r="NPG59" s="145"/>
      <c r="NPH59" s="145"/>
      <c r="NPI59" s="145"/>
      <c r="NPJ59" s="145"/>
      <c r="NPK59" s="145"/>
      <c r="NPL59" s="145"/>
      <c r="NPM59" s="145"/>
      <c r="NPN59" s="145"/>
      <c r="NPO59" s="145"/>
      <c r="NPP59" s="145"/>
      <c r="NPQ59" s="145"/>
      <c r="NPR59" s="145"/>
      <c r="NPS59" s="145"/>
      <c r="NPT59" s="145"/>
      <c r="NPU59" s="145"/>
      <c r="NPV59" s="145"/>
      <c r="NPW59" s="145"/>
      <c r="NPX59" s="145"/>
      <c r="NPY59" s="145"/>
      <c r="NPZ59" s="145"/>
      <c r="NQA59" s="145"/>
      <c r="NQB59" s="145"/>
      <c r="NQC59" s="145"/>
      <c r="NQD59" s="145"/>
      <c r="NQE59" s="145"/>
      <c r="NQF59" s="145"/>
      <c r="NQG59" s="145"/>
      <c r="NQH59" s="145"/>
      <c r="NQI59" s="145"/>
      <c r="NQJ59" s="145"/>
      <c r="NQK59" s="145"/>
      <c r="NQL59" s="145"/>
      <c r="NQM59" s="145"/>
      <c r="NQN59" s="145"/>
      <c r="NQO59" s="145"/>
      <c r="NQP59" s="145"/>
      <c r="NQQ59" s="145"/>
      <c r="NQR59" s="145"/>
      <c r="NQS59" s="145"/>
      <c r="NQT59" s="145"/>
      <c r="NQU59" s="145"/>
      <c r="NQV59" s="145"/>
      <c r="NQW59" s="145"/>
      <c r="NQX59" s="145"/>
      <c r="NQY59" s="145"/>
      <c r="NQZ59" s="145"/>
      <c r="NRA59" s="145"/>
      <c r="NRB59" s="145"/>
      <c r="NRC59" s="145"/>
      <c r="NRD59" s="145"/>
      <c r="NRE59" s="145"/>
      <c r="NRF59" s="145"/>
      <c r="NRG59" s="145"/>
      <c r="NRH59" s="145"/>
      <c r="NRI59" s="145"/>
      <c r="NRJ59" s="145"/>
      <c r="NRK59" s="145"/>
      <c r="NRL59" s="145"/>
      <c r="NRM59" s="145"/>
      <c r="NRN59" s="145"/>
      <c r="NRO59" s="145"/>
      <c r="NRP59" s="145"/>
      <c r="NRQ59" s="145"/>
      <c r="NRR59" s="145"/>
      <c r="NRS59" s="145"/>
      <c r="NRT59" s="145"/>
      <c r="NRU59" s="145"/>
      <c r="NRV59" s="145"/>
      <c r="NRW59" s="145"/>
      <c r="NRX59" s="145"/>
      <c r="NRY59" s="145"/>
      <c r="NRZ59" s="145"/>
      <c r="NSA59" s="145"/>
      <c r="NSB59" s="145"/>
      <c r="NSC59" s="145"/>
      <c r="NSD59" s="145"/>
      <c r="NSE59" s="145"/>
      <c r="NSF59" s="145"/>
      <c r="NSG59" s="145"/>
      <c r="NSH59" s="145"/>
      <c r="NSI59" s="145"/>
      <c r="NSJ59" s="145"/>
      <c r="NSK59" s="145"/>
      <c r="NSL59" s="145"/>
      <c r="NSM59" s="145"/>
      <c r="NSN59" s="145"/>
      <c r="NSO59" s="145"/>
      <c r="NSP59" s="145"/>
      <c r="NSQ59" s="145"/>
      <c r="NSR59" s="145"/>
      <c r="NSS59" s="145"/>
      <c r="NST59" s="145"/>
      <c r="NSU59" s="145"/>
      <c r="NSV59" s="145"/>
      <c r="NSW59" s="145"/>
      <c r="NSX59" s="145"/>
      <c r="NSY59" s="145"/>
      <c r="NSZ59" s="145"/>
      <c r="NTA59" s="145"/>
      <c r="NTB59" s="145"/>
      <c r="NTC59" s="145"/>
      <c r="NTD59" s="145"/>
      <c r="NTE59" s="145"/>
      <c r="NTF59" s="145"/>
      <c r="NTG59" s="145"/>
      <c r="NTH59" s="145"/>
      <c r="NTI59" s="145"/>
      <c r="NTJ59" s="145"/>
      <c r="NTK59" s="145"/>
      <c r="NTL59" s="145"/>
      <c r="NTM59" s="145"/>
      <c r="NTN59" s="145"/>
      <c r="NTO59" s="145"/>
      <c r="NTP59" s="145"/>
      <c r="NTQ59" s="145"/>
      <c r="NTR59" s="145"/>
      <c r="NTS59" s="145"/>
      <c r="NTT59" s="145"/>
      <c r="NTU59" s="145"/>
      <c r="NTV59" s="145"/>
      <c r="NTW59" s="145"/>
      <c r="NTX59" s="145"/>
      <c r="NTY59" s="145"/>
      <c r="NTZ59" s="145"/>
      <c r="NUA59" s="145"/>
      <c r="NUB59" s="145"/>
      <c r="NUC59" s="145"/>
      <c r="NUD59" s="145"/>
      <c r="NUE59" s="145"/>
      <c r="NUF59" s="145"/>
      <c r="NUG59" s="145"/>
      <c r="NUH59" s="145"/>
      <c r="NUI59" s="145"/>
      <c r="NUJ59" s="145"/>
      <c r="NUK59" s="145"/>
      <c r="NUL59" s="145"/>
      <c r="NUM59" s="145"/>
      <c r="NUN59" s="145"/>
      <c r="NUO59" s="145"/>
      <c r="NUP59" s="145"/>
      <c r="NUQ59" s="145"/>
      <c r="NUR59" s="145"/>
      <c r="NUS59" s="145"/>
      <c r="NUT59" s="145"/>
      <c r="NUU59" s="145"/>
      <c r="NUV59" s="145"/>
      <c r="NUW59" s="145"/>
      <c r="NUX59" s="145"/>
      <c r="NUY59" s="145"/>
      <c r="NUZ59" s="145"/>
      <c r="NVA59" s="145"/>
      <c r="NVB59" s="145"/>
      <c r="NVC59" s="145"/>
      <c r="NVD59" s="145"/>
      <c r="NVE59" s="145"/>
      <c r="NVF59" s="145"/>
      <c r="NVG59" s="145"/>
      <c r="NVH59" s="145"/>
      <c r="NVI59" s="145"/>
      <c r="NVJ59" s="145"/>
      <c r="NVK59" s="145"/>
      <c r="NVL59" s="145"/>
      <c r="NVM59" s="145"/>
      <c r="NVN59" s="145"/>
      <c r="NVO59" s="145"/>
      <c r="NVP59" s="145"/>
      <c r="NVQ59" s="145"/>
      <c r="NVR59" s="145"/>
      <c r="NVS59" s="145"/>
      <c r="NVT59" s="145"/>
      <c r="NVU59" s="145"/>
      <c r="NVV59" s="145"/>
      <c r="NVW59" s="145"/>
      <c r="NVX59" s="145"/>
      <c r="NVY59" s="145"/>
      <c r="NVZ59" s="145"/>
      <c r="NWA59" s="145"/>
      <c r="NWB59" s="145"/>
      <c r="NWC59" s="145"/>
      <c r="NWD59" s="145"/>
      <c r="NWE59" s="145"/>
      <c r="NWF59" s="145"/>
      <c r="NWG59" s="145"/>
      <c r="NWH59" s="145"/>
      <c r="NWI59" s="145"/>
      <c r="NWJ59" s="145"/>
      <c r="NWK59" s="145"/>
      <c r="NWL59" s="145"/>
      <c r="NWM59" s="145"/>
      <c r="NWN59" s="145"/>
      <c r="NWO59" s="145"/>
      <c r="NWP59" s="145"/>
      <c r="NWQ59" s="145"/>
      <c r="NWR59" s="145"/>
      <c r="NWS59" s="145"/>
      <c r="NWT59" s="145"/>
      <c r="NWU59" s="145"/>
      <c r="NWV59" s="145"/>
      <c r="NWW59" s="145"/>
      <c r="NWX59" s="145"/>
      <c r="NWY59" s="145"/>
      <c r="NWZ59" s="145"/>
      <c r="NXA59" s="145"/>
      <c r="NXB59" s="145"/>
      <c r="NXC59" s="145"/>
      <c r="NXD59" s="145"/>
      <c r="NXE59" s="145"/>
      <c r="NXF59" s="145"/>
      <c r="NXG59" s="145"/>
      <c r="NXH59" s="145"/>
      <c r="NXI59" s="145"/>
      <c r="NXJ59" s="145"/>
      <c r="NXK59" s="145"/>
      <c r="NXL59" s="145"/>
      <c r="NXM59" s="145"/>
      <c r="NXN59" s="145"/>
      <c r="NXO59" s="145"/>
      <c r="NXP59" s="145"/>
      <c r="NXQ59" s="145"/>
      <c r="NXR59" s="145"/>
      <c r="NXS59" s="145"/>
      <c r="NXT59" s="145"/>
      <c r="NXU59" s="145"/>
      <c r="NXV59" s="145"/>
      <c r="NXW59" s="145"/>
      <c r="NXX59" s="145"/>
      <c r="NXY59" s="145"/>
      <c r="NXZ59" s="145"/>
      <c r="NYA59" s="145"/>
      <c r="NYB59" s="145"/>
      <c r="NYC59" s="145"/>
      <c r="NYD59" s="145"/>
      <c r="NYE59" s="145"/>
      <c r="NYF59" s="145"/>
      <c r="NYG59" s="145"/>
      <c r="NYH59" s="145"/>
      <c r="NYI59" s="145"/>
      <c r="NYJ59" s="145"/>
      <c r="NYK59" s="145"/>
      <c r="NYL59" s="145"/>
      <c r="NYM59" s="145"/>
      <c r="NYN59" s="145"/>
      <c r="NYO59" s="145"/>
      <c r="NYP59" s="145"/>
      <c r="NYQ59" s="145"/>
      <c r="NYR59" s="145"/>
      <c r="NYS59" s="145"/>
      <c r="NYT59" s="145"/>
      <c r="NYU59" s="145"/>
      <c r="NYV59" s="145"/>
      <c r="NYW59" s="145"/>
      <c r="NYX59" s="145"/>
      <c r="NYY59" s="145"/>
      <c r="NYZ59" s="145"/>
      <c r="NZA59" s="145"/>
      <c r="NZB59" s="145"/>
      <c r="NZC59" s="145"/>
      <c r="NZD59" s="145"/>
      <c r="NZE59" s="145"/>
      <c r="NZF59" s="145"/>
      <c r="NZG59" s="145"/>
      <c r="NZH59" s="145"/>
      <c r="NZI59" s="145"/>
      <c r="NZJ59" s="145"/>
      <c r="NZK59" s="145"/>
      <c r="NZL59" s="145"/>
      <c r="NZM59" s="145"/>
      <c r="NZN59" s="145"/>
      <c r="NZO59" s="145"/>
      <c r="NZP59" s="145"/>
      <c r="NZQ59" s="145"/>
      <c r="NZR59" s="145"/>
      <c r="NZS59" s="145"/>
      <c r="NZT59" s="145"/>
      <c r="NZU59" s="145"/>
      <c r="NZV59" s="145"/>
      <c r="NZW59" s="145"/>
      <c r="NZX59" s="145"/>
      <c r="NZY59" s="145"/>
      <c r="NZZ59" s="145"/>
      <c r="OAA59" s="145"/>
      <c r="OAB59" s="145"/>
      <c r="OAC59" s="145"/>
      <c r="OAD59" s="145"/>
      <c r="OAE59" s="145"/>
      <c r="OAF59" s="145"/>
      <c r="OAG59" s="145"/>
      <c r="OAH59" s="145"/>
      <c r="OAI59" s="145"/>
      <c r="OAJ59" s="145"/>
      <c r="OAK59" s="145"/>
      <c r="OAL59" s="145"/>
      <c r="OAM59" s="145"/>
      <c r="OAN59" s="145"/>
      <c r="OAO59" s="145"/>
      <c r="OAP59" s="145"/>
      <c r="OAQ59" s="145"/>
      <c r="OAR59" s="145"/>
      <c r="OAS59" s="145"/>
      <c r="OAT59" s="145"/>
      <c r="OAU59" s="145"/>
      <c r="OAV59" s="145"/>
      <c r="OAW59" s="145"/>
      <c r="OAX59" s="145"/>
      <c r="OAY59" s="145"/>
      <c r="OAZ59" s="145"/>
      <c r="OBA59" s="145"/>
      <c r="OBB59" s="145"/>
      <c r="OBC59" s="145"/>
      <c r="OBD59" s="145"/>
      <c r="OBE59" s="145"/>
      <c r="OBF59" s="145"/>
      <c r="OBG59" s="145"/>
      <c r="OBH59" s="145"/>
      <c r="OBI59" s="145"/>
      <c r="OBJ59" s="145"/>
      <c r="OBK59" s="145"/>
      <c r="OBL59" s="145"/>
      <c r="OBM59" s="145"/>
      <c r="OBN59" s="145"/>
      <c r="OBO59" s="145"/>
      <c r="OBP59" s="145"/>
      <c r="OBQ59" s="145"/>
      <c r="OBR59" s="145"/>
      <c r="OBS59" s="145"/>
      <c r="OBT59" s="145"/>
      <c r="OBU59" s="145"/>
      <c r="OBV59" s="145"/>
      <c r="OBW59" s="145"/>
      <c r="OBX59" s="145"/>
      <c r="OBY59" s="145"/>
      <c r="OBZ59" s="145"/>
      <c r="OCA59" s="145"/>
      <c r="OCB59" s="145"/>
      <c r="OCC59" s="145"/>
      <c r="OCD59" s="145"/>
      <c r="OCE59" s="145"/>
      <c r="OCF59" s="145"/>
      <c r="OCG59" s="145"/>
      <c r="OCH59" s="145"/>
      <c r="OCI59" s="145"/>
      <c r="OCJ59" s="145"/>
      <c r="OCK59" s="145"/>
      <c r="OCL59" s="145"/>
      <c r="OCM59" s="145"/>
      <c r="OCN59" s="145"/>
      <c r="OCO59" s="145"/>
      <c r="OCP59" s="145"/>
      <c r="OCQ59" s="145"/>
      <c r="OCR59" s="145"/>
      <c r="OCS59" s="145"/>
      <c r="OCT59" s="145"/>
      <c r="OCU59" s="145"/>
      <c r="OCV59" s="145"/>
      <c r="OCW59" s="145"/>
      <c r="OCX59" s="145"/>
      <c r="OCY59" s="145"/>
      <c r="OCZ59" s="145"/>
      <c r="ODA59" s="145"/>
      <c r="ODB59" s="145"/>
      <c r="ODC59" s="145"/>
      <c r="ODD59" s="145"/>
      <c r="ODE59" s="145"/>
      <c r="ODF59" s="145"/>
      <c r="ODG59" s="145"/>
      <c r="ODH59" s="145"/>
      <c r="ODI59" s="145"/>
      <c r="ODJ59" s="145"/>
      <c r="ODK59" s="145"/>
      <c r="ODL59" s="145"/>
      <c r="ODM59" s="145"/>
      <c r="ODN59" s="145"/>
      <c r="ODO59" s="145"/>
      <c r="ODP59" s="145"/>
      <c r="ODQ59" s="145"/>
      <c r="ODR59" s="145"/>
      <c r="ODS59" s="145"/>
      <c r="ODT59" s="145"/>
      <c r="ODU59" s="145"/>
      <c r="ODV59" s="145"/>
      <c r="ODW59" s="145"/>
      <c r="ODX59" s="145"/>
      <c r="ODY59" s="145"/>
      <c r="ODZ59" s="145"/>
      <c r="OEA59" s="145"/>
      <c r="OEB59" s="145"/>
      <c r="OEC59" s="145"/>
      <c r="OED59" s="145"/>
      <c r="OEE59" s="145"/>
      <c r="OEF59" s="145"/>
      <c r="OEG59" s="145"/>
      <c r="OEH59" s="145"/>
      <c r="OEI59" s="145"/>
      <c r="OEJ59" s="145"/>
      <c r="OEK59" s="145"/>
      <c r="OEL59" s="145"/>
      <c r="OEM59" s="145"/>
      <c r="OEN59" s="145"/>
      <c r="OEO59" s="145"/>
      <c r="OEP59" s="145"/>
      <c r="OEQ59" s="145"/>
      <c r="OER59" s="145"/>
      <c r="OES59" s="145"/>
      <c r="OET59" s="145"/>
      <c r="OEU59" s="145"/>
      <c r="OEV59" s="145"/>
      <c r="OEW59" s="145"/>
      <c r="OEX59" s="145"/>
      <c r="OEY59" s="145"/>
      <c r="OEZ59" s="145"/>
      <c r="OFA59" s="145"/>
      <c r="OFB59" s="145"/>
      <c r="OFC59" s="145"/>
      <c r="OFD59" s="145"/>
      <c r="OFE59" s="145"/>
      <c r="OFF59" s="145"/>
      <c r="OFG59" s="145"/>
      <c r="OFH59" s="145"/>
      <c r="OFI59" s="145"/>
      <c r="OFJ59" s="145"/>
      <c r="OFK59" s="145"/>
      <c r="OFL59" s="145"/>
      <c r="OFM59" s="145"/>
      <c r="OFN59" s="145"/>
      <c r="OFO59" s="145"/>
      <c r="OFP59" s="145"/>
      <c r="OFQ59" s="145"/>
      <c r="OFR59" s="145"/>
      <c r="OFS59" s="145"/>
      <c r="OFT59" s="145"/>
      <c r="OFU59" s="145"/>
      <c r="OFV59" s="145"/>
      <c r="OFW59" s="145"/>
      <c r="OFX59" s="145"/>
      <c r="OFY59" s="145"/>
      <c r="OFZ59" s="145"/>
      <c r="OGA59" s="145"/>
      <c r="OGB59" s="145"/>
      <c r="OGC59" s="145"/>
      <c r="OGD59" s="145"/>
      <c r="OGE59" s="145"/>
      <c r="OGF59" s="145"/>
      <c r="OGG59" s="145"/>
      <c r="OGH59" s="145"/>
      <c r="OGI59" s="145"/>
      <c r="OGJ59" s="145"/>
      <c r="OGK59" s="145"/>
      <c r="OGL59" s="145"/>
      <c r="OGM59" s="145"/>
      <c r="OGN59" s="145"/>
      <c r="OGO59" s="145"/>
      <c r="OGP59" s="145"/>
      <c r="OGQ59" s="145"/>
      <c r="OGR59" s="145"/>
      <c r="OGS59" s="145"/>
      <c r="OGT59" s="145"/>
      <c r="OGU59" s="145"/>
      <c r="OGV59" s="145"/>
      <c r="OGW59" s="145"/>
      <c r="OGX59" s="145"/>
      <c r="OGY59" s="145"/>
      <c r="OGZ59" s="145"/>
      <c r="OHA59" s="145"/>
      <c r="OHB59" s="145"/>
      <c r="OHC59" s="145"/>
      <c r="OHD59" s="145"/>
      <c r="OHE59" s="145"/>
      <c r="OHF59" s="145"/>
      <c r="OHG59" s="145"/>
      <c r="OHH59" s="145"/>
      <c r="OHI59" s="145"/>
      <c r="OHJ59" s="145"/>
      <c r="OHK59" s="145"/>
      <c r="OHL59" s="145"/>
      <c r="OHM59" s="145"/>
      <c r="OHN59" s="145"/>
      <c r="OHO59" s="145"/>
      <c r="OHP59" s="145"/>
      <c r="OHQ59" s="145"/>
      <c r="OHR59" s="145"/>
      <c r="OHS59" s="145"/>
      <c r="OHT59" s="145"/>
      <c r="OHU59" s="145"/>
      <c r="OHV59" s="145"/>
      <c r="OHW59" s="145"/>
      <c r="OHX59" s="145"/>
      <c r="OHY59" s="145"/>
      <c r="OHZ59" s="145"/>
      <c r="OIA59" s="145"/>
      <c r="OIB59" s="145"/>
      <c r="OIC59" s="145"/>
      <c r="OID59" s="145"/>
      <c r="OIE59" s="145"/>
      <c r="OIF59" s="145"/>
      <c r="OIG59" s="145"/>
      <c r="OIH59" s="145"/>
      <c r="OII59" s="145"/>
      <c r="OIJ59" s="145"/>
      <c r="OIK59" s="145"/>
      <c r="OIL59" s="145"/>
      <c r="OIM59" s="145"/>
      <c r="OIN59" s="145"/>
      <c r="OIO59" s="145"/>
      <c r="OIP59" s="145"/>
      <c r="OIQ59" s="145"/>
      <c r="OIR59" s="145"/>
      <c r="OIS59" s="145"/>
      <c r="OIT59" s="145"/>
      <c r="OIU59" s="145"/>
      <c r="OIV59" s="145"/>
      <c r="OIW59" s="145"/>
      <c r="OIX59" s="145"/>
      <c r="OIY59" s="145"/>
      <c r="OIZ59" s="145"/>
      <c r="OJA59" s="145"/>
      <c r="OJB59" s="145"/>
      <c r="OJC59" s="145"/>
      <c r="OJD59" s="145"/>
      <c r="OJE59" s="145"/>
      <c r="OJF59" s="145"/>
      <c r="OJG59" s="145"/>
      <c r="OJH59" s="145"/>
      <c r="OJI59" s="145"/>
      <c r="OJJ59" s="145"/>
      <c r="OJK59" s="145"/>
      <c r="OJL59" s="145"/>
      <c r="OJM59" s="145"/>
      <c r="OJN59" s="145"/>
      <c r="OJO59" s="145"/>
      <c r="OJP59" s="145"/>
      <c r="OJQ59" s="145"/>
      <c r="OJR59" s="145"/>
      <c r="OJS59" s="145"/>
      <c r="OJT59" s="145"/>
      <c r="OJU59" s="145"/>
      <c r="OJV59" s="145"/>
      <c r="OJW59" s="145"/>
      <c r="OJX59" s="145"/>
      <c r="OJY59" s="145"/>
      <c r="OJZ59" s="145"/>
      <c r="OKA59" s="145"/>
      <c r="OKB59" s="145"/>
      <c r="OKC59" s="145"/>
      <c r="OKD59" s="145"/>
      <c r="OKE59" s="145"/>
      <c r="OKF59" s="145"/>
      <c r="OKG59" s="145"/>
      <c r="OKH59" s="145"/>
      <c r="OKI59" s="145"/>
      <c r="OKJ59" s="145"/>
      <c r="OKK59" s="145"/>
      <c r="OKL59" s="145"/>
      <c r="OKM59" s="145"/>
      <c r="OKN59" s="145"/>
      <c r="OKO59" s="145"/>
      <c r="OKP59" s="145"/>
      <c r="OKQ59" s="145"/>
      <c r="OKR59" s="145"/>
      <c r="OKS59" s="145"/>
      <c r="OKT59" s="145"/>
      <c r="OKU59" s="145"/>
      <c r="OKV59" s="145"/>
      <c r="OKW59" s="145"/>
      <c r="OKX59" s="145"/>
      <c r="OKY59" s="145"/>
      <c r="OKZ59" s="145"/>
      <c r="OLA59" s="145"/>
      <c r="OLB59" s="145"/>
      <c r="OLC59" s="145"/>
      <c r="OLD59" s="145"/>
      <c r="OLE59" s="145"/>
      <c r="OLF59" s="145"/>
      <c r="OLG59" s="145"/>
      <c r="OLH59" s="145"/>
      <c r="OLI59" s="145"/>
      <c r="OLJ59" s="145"/>
      <c r="OLK59" s="145"/>
      <c r="OLL59" s="145"/>
      <c r="OLM59" s="145"/>
      <c r="OLN59" s="145"/>
      <c r="OLO59" s="145"/>
      <c r="OLP59" s="145"/>
      <c r="OLQ59" s="145"/>
      <c r="OLR59" s="145"/>
      <c r="OLS59" s="145"/>
      <c r="OLT59" s="145"/>
      <c r="OLU59" s="145"/>
      <c r="OLV59" s="145"/>
      <c r="OLW59" s="145"/>
      <c r="OLX59" s="145"/>
      <c r="OLY59" s="145"/>
      <c r="OLZ59" s="145"/>
      <c r="OMA59" s="145"/>
      <c r="OMB59" s="145"/>
      <c r="OMC59" s="145"/>
      <c r="OMD59" s="145"/>
      <c r="OME59" s="145"/>
      <c r="OMF59" s="145"/>
      <c r="OMG59" s="145"/>
      <c r="OMH59" s="145"/>
      <c r="OMI59" s="145"/>
      <c r="OMJ59" s="145"/>
      <c r="OMK59" s="145"/>
      <c r="OML59" s="145"/>
      <c r="OMM59" s="145"/>
      <c r="OMN59" s="145"/>
      <c r="OMO59" s="145"/>
      <c r="OMP59" s="145"/>
      <c r="OMQ59" s="145"/>
      <c r="OMR59" s="145"/>
      <c r="OMS59" s="145"/>
      <c r="OMT59" s="145"/>
      <c r="OMU59" s="145"/>
      <c r="OMV59" s="145"/>
      <c r="OMW59" s="145"/>
      <c r="OMX59" s="145"/>
      <c r="OMY59" s="145"/>
      <c r="OMZ59" s="145"/>
      <c r="ONA59" s="145"/>
      <c r="ONB59" s="145"/>
      <c r="ONC59" s="145"/>
      <c r="OND59" s="145"/>
      <c r="ONE59" s="145"/>
      <c r="ONF59" s="145"/>
      <c r="ONG59" s="145"/>
      <c r="ONH59" s="145"/>
      <c r="ONI59" s="145"/>
      <c r="ONJ59" s="145"/>
      <c r="ONK59" s="145"/>
      <c r="ONL59" s="145"/>
      <c r="ONM59" s="145"/>
      <c r="ONN59" s="145"/>
      <c r="ONO59" s="145"/>
      <c r="ONP59" s="145"/>
      <c r="ONQ59" s="145"/>
      <c r="ONR59" s="145"/>
      <c r="ONS59" s="145"/>
      <c r="ONT59" s="145"/>
      <c r="ONU59" s="145"/>
      <c r="ONV59" s="145"/>
      <c r="ONW59" s="145"/>
      <c r="ONX59" s="145"/>
      <c r="ONY59" s="145"/>
      <c r="ONZ59" s="145"/>
      <c r="OOA59" s="145"/>
      <c r="OOB59" s="145"/>
      <c r="OOC59" s="145"/>
      <c r="OOD59" s="145"/>
      <c r="OOE59" s="145"/>
      <c r="OOF59" s="145"/>
      <c r="OOG59" s="145"/>
      <c r="OOH59" s="145"/>
      <c r="OOI59" s="145"/>
      <c r="OOJ59" s="145"/>
      <c r="OOK59" s="145"/>
      <c r="OOL59" s="145"/>
      <c r="OOM59" s="145"/>
      <c r="OON59" s="145"/>
      <c r="OOO59" s="145"/>
      <c r="OOP59" s="145"/>
      <c r="OOQ59" s="145"/>
      <c r="OOR59" s="145"/>
      <c r="OOS59" s="145"/>
      <c r="OOT59" s="145"/>
      <c r="OOU59" s="145"/>
      <c r="OOV59" s="145"/>
      <c r="OOW59" s="145"/>
      <c r="OOX59" s="145"/>
      <c r="OOY59" s="145"/>
      <c r="OOZ59" s="145"/>
      <c r="OPA59" s="145"/>
      <c r="OPB59" s="145"/>
      <c r="OPC59" s="145"/>
      <c r="OPD59" s="145"/>
      <c r="OPE59" s="145"/>
      <c r="OPF59" s="145"/>
      <c r="OPG59" s="145"/>
      <c r="OPH59" s="145"/>
      <c r="OPI59" s="145"/>
      <c r="OPJ59" s="145"/>
      <c r="OPK59" s="145"/>
      <c r="OPL59" s="145"/>
      <c r="OPM59" s="145"/>
      <c r="OPN59" s="145"/>
      <c r="OPO59" s="145"/>
      <c r="OPP59" s="145"/>
      <c r="OPQ59" s="145"/>
      <c r="OPR59" s="145"/>
      <c r="OPS59" s="145"/>
      <c r="OPT59" s="145"/>
      <c r="OPU59" s="145"/>
      <c r="OPV59" s="145"/>
      <c r="OPW59" s="145"/>
      <c r="OPX59" s="145"/>
      <c r="OPY59" s="145"/>
      <c r="OPZ59" s="145"/>
      <c r="OQA59" s="145"/>
      <c r="OQB59" s="145"/>
      <c r="OQC59" s="145"/>
      <c r="OQD59" s="145"/>
      <c r="OQE59" s="145"/>
      <c r="OQF59" s="145"/>
      <c r="OQG59" s="145"/>
      <c r="OQH59" s="145"/>
      <c r="OQI59" s="145"/>
      <c r="OQJ59" s="145"/>
      <c r="OQK59" s="145"/>
      <c r="OQL59" s="145"/>
      <c r="OQM59" s="145"/>
      <c r="OQN59" s="145"/>
      <c r="OQO59" s="145"/>
      <c r="OQP59" s="145"/>
      <c r="OQQ59" s="145"/>
      <c r="OQR59" s="145"/>
      <c r="OQS59" s="145"/>
      <c r="OQT59" s="145"/>
      <c r="OQU59" s="145"/>
      <c r="OQV59" s="145"/>
      <c r="OQW59" s="145"/>
      <c r="OQX59" s="145"/>
      <c r="OQY59" s="145"/>
      <c r="OQZ59" s="145"/>
      <c r="ORA59" s="145"/>
      <c r="ORB59" s="145"/>
      <c r="ORC59" s="145"/>
      <c r="ORD59" s="145"/>
      <c r="ORE59" s="145"/>
      <c r="ORF59" s="145"/>
      <c r="ORG59" s="145"/>
      <c r="ORH59" s="145"/>
      <c r="ORI59" s="145"/>
      <c r="ORJ59" s="145"/>
      <c r="ORK59" s="145"/>
      <c r="ORL59" s="145"/>
      <c r="ORM59" s="145"/>
      <c r="ORN59" s="145"/>
      <c r="ORO59" s="145"/>
      <c r="ORP59" s="145"/>
      <c r="ORQ59" s="145"/>
      <c r="ORR59" s="145"/>
      <c r="ORS59" s="145"/>
      <c r="ORT59" s="145"/>
      <c r="ORU59" s="145"/>
      <c r="ORV59" s="145"/>
      <c r="ORW59" s="145"/>
      <c r="ORX59" s="145"/>
      <c r="ORY59" s="145"/>
      <c r="ORZ59" s="145"/>
      <c r="OSA59" s="145"/>
      <c r="OSB59" s="145"/>
      <c r="OSC59" s="145"/>
      <c r="OSD59" s="145"/>
      <c r="OSE59" s="145"/>
      <c r="OSF59" s="145"/>
      <c r="OSG59" s="145"/>
      <c r="OSH59" s="145"/>
      <c r="OSI59" s="145"/>
      <c r="OSJ59" s="145"/>
      <c r="OSK59" s="145"/>
      <c r="OSL59" s="145"/>
      <c r="OSM59" s="145"/>
      <c r="OSN59" s="145"/>
      <c r="OSO59" s="145"/>
      <c r="OSP59" s="145"/>
      <c r="OSQ59" s="145"/>
      <c r="OSR59" s="145"/>
      <c r="OSS59" s="145"/>
      <c r="OST59" s="145"/>
      <c r="OSU59" s="145"/>
      <c r="OSV59" s="145"/>
      <c r="OSW59" s="145"/>
      <c r="OSX59" s="145"/>
      <c r="OSY59" s="145"/>
      <c r="OSZ59" s="145"/>
      <c r="OTA59" s="145"/>
      <c r="OTB59" s="145"/>
      <c r="OTC59" s="145"/>
      <c r="OTD59" s="145"/>
      <c r="OTE59" s="145"/>
      <c r="OTF59" s="145"/>
      <c r="OTG59" s="145"/>
      <c r="OTH59" s="145"/>
      <c r="OTI59" s="145"/>
      <c r="OTJ59" s="145"/>
      <c r="OTK59" s="145"/>
      <c r="OTL59" s="145"/>
      <c r="OTM59" s="145"/>
      <c r="OTN59" s="145"/>
      <c r="OTO59" s="145"/>
      <c r="OTP59" s="145"/>
      <c r="OTQ59" s="145"/>
      <c r="OTR59" s="145"/>
      <c r="OTS59" s="145"/>
      <c r="OTT59" s="145"/>
      <c r="OTU59" s="145"/>
      <c r="OTV59" s="145"/>
      <c r="OTW59" s="145"/>
      <c r="OTX59" s="145"/>
      <c r="OTY59" s="145"/>
      <c r="OTZ59" s="145"/>
      <c r="OUA59" s="145"/>
      <c r="OUB59" s="145"/>
      <c r="OUC59" s="145"/>
      <c r="OUD59" s="145"/>
      <c r="OUE59" s="145"/>
      <c r="OUF59" s="145"/>
      <c r="OUG59" s="145"/>
      <c r="OUH59" s="145"/>
      <c r="OUI59" s="145"/>
      <c r="OUJ59" s="145"/>
      <c r="OUK59" s="145"/>
      <c r="OUL59" s="145"/>
      <c r="OUM59" s="145"/>
      <c r="OUN59" s="145"/>
      <c r="OUO59" s="145"/>
      <c r="OUP59" s="145"/>
      <c r="OUQ59" s="145"/>
      <c r="OUR59" s="145"/>
      <c r="OUS59" s="145"/>
      <c r="OUT59" s="145"/>
      <c r="OUU59" s="145"/>
      <c r="OUV59" s="145"/>
      <c r="OUW59" s="145"/>
      <c r="OUX59" s="145"/>
      <c r="OUY59" s="145"/>
      <c r="OUZ59" s="145"/>
      <c r="OVA59" s="145"/>
      <c r="OVB59" s="145"/>
      <c r="OVC59" s="145"/>
      <c r="OVD59" s="145"/>
      <c r="OVE59" s="145"/>
      <c r="OVF59" s="145"/>
      <c r="OVG59" s="145"/>
      <c r="OVH59" s="145"/>
      <c r="OVI59" s="145"/>
      <c r="OVJ59" s="145"/>
      <c r="OVK59" s="145"/>
      <c r="OVL59" s="145"/>
      <c r="OVM59" s="145"/>
      <c r="OVN59" s="145"/>
      <c r="OVO59" s="145"/>
      <c r="OVP59" s="145"/>
      <c r="OVQ59" s="145"/>
      <c r="OVR59" s="145"/>
      <c r="OVS59" s="145"/>
      <c r="OVT59" s="145"/>
      <c r="OVU59" s="145"/>
      <c r="OVV59" s="145"/>
      <c r="OVW59" s="145"/>
      <c r="OVX59" s="145"/>
      <c r="OVY59" s="145"/>
      <c r="OVZ59" s="145"/>
      <c r="OWA59" s="145"/>
      <c r="OWB59" s="145"/>
      <c r="OWC59" s="145"/>
      <c r="OWD59" s="145"/>
      <c r="OWE59" s="145"/>
      <c r="OWF59" s="145"/>
      <c r="OWG59" s="145"/>
      <c r="OWH59" s="145"/>
      <c r="OWI59" s="145"/>
      <c r="OWJ59" s="145"/>
      <c r="OWK59" s="145"/>
      <c r="OWL59" s="145"/>
      <c r="OWM59" s="145"/>
      <c r="OWN59" s="145"/>
      <c r="OWO59" s="145"/>
      <c r="OWP59" s="145"/>
      <c r="OWQ59" s="145"/>
      <c r="OWR59" s="145"/>
      <c r="OWS59" s="145"/>
      <c r="OWT59" s="145"/>
      <c r="OWU59" s="145"/>
      <c r="OWV59" s="145"/>
      <c r="OWW59" s="145"/>
      <c r="OWX59" s="145"/>
      <c r="OWY59" s="145"/>
      <c r="OWZ59" s="145"/>
      <c r="OXA59" s="145"/>
      <c r="OXB59" s="145"/>
      <c r="OXC59" s="145"/>
      <c r="OXD59" s="145"/>
      <c r="OXE59" s="145"/>
      <c r="OXF59" s="145"/>
      <c r="OXG59" s="145"/>
      <c r="OXH59" s="145"/>
      <c r="OXI59" s="145"/>
      <c r="OXJ59" s="145"/>
      <c r="OXK59" s="145"/>
      <c r="OXL59" s="145"/>
      <c r="OXM59" s="145"/>
      <c r="OXN59" s="145"/>
      <c r="OXO59" s="145"/>
      <c r="OXP59" s="145"/>
      <c r="OXQ59" s="145"/>
      <c r="OXR59" s="145"/>
      <c r="OXS59" s="145"/>
      <c r="OXT59" s="145"/>
      <c r="OXU59" s="145"/>
      <c r="OXV59" s="145"/>
      <c r="OXW59" s="145"/>
      <c r="OXX59" s="145"/>
      <c r="OXY59" s="145"/>
      <c r="OXZ59" s="145"/>
      <c r="OYA59" s="145"/>
      <c r="OYB59" s="145"/>
      <c r="OYC59" s="145"/>
      <c r="OYD59" s="145"/>
      <c r="OYE59" s="145"/>
      <c r="OYF59" s="145"/>
      <c r="OYG59" s="145"/>
      <c r="OYH59" s="145"/>
      <c r="OYI59" s="145"/>
      <c r="OYJ59" s="145"/>
      <c r="OYK59" s="145"/>
      <c r="OYL59" s="145"/>
      <c r="OYM59" s="145"/>
      <c r="OYN59" s="145"/>
      <c r="OYO59" s="145"/>
      <c r="OYP59" s="145"/>
      <c r="OYQ59" s="145"/>
      <c r="OYR59" s="145"/>
      <c r="OYS59" s="145"/>
      <c r="OYT59" s="145"/>
      <c r="OYU59" s="145"/>
      <c r="OYV59" s="145"/>
      <c r="OYW59" s="145"/>
      <c r="OYX59" s="145"/>
      <c r="OYY59" s="145"/>
      <c r="OYZ59" s="145"/>
      <c r="OZA59" s="145"/>
      <c r="OZB59" s="145"/>
      <c r="OZC59" s="145"/>
      <c r="OZD59" s="145"/>
      <c r="OZE59" s="145"/>
      <c r="OZF59" s="145"/>
      <c r="OZG59" s="145"/>
      <c r="OZH59" s="145"/>
      <c r="OZI59" s="145"/>
      <c r="OZJ59" s="145"/>
      <c r="OZK59" s="145"/>
      <c r="OZL59" s="145"/>
      <c r="OZM59" s="145"/>
      <c r="OZN59" s="145"/>
      <c r="OZO59" s="145"/>
      <c r="OZP59" s="145"/>
      <c r="OZQ59" s="145"/>
      <c r="OZR59" s="145"/>
      <c r="OZS59" s="145"/>
      <c r="OZT59" s="145"/>
      <c r="OZU59" s="145"/>
      <c r="OZV59" s="145"/>
      <c r="OZW59" s="145"/>
      <c r="OZX59" s="145"/>
      <c r="OZY59" s="145"/>
      <c r="OZZ59" s="145"/>
      <c r="PAA59" s="145"/>
      <c r="PAB59" s="145"/>
      <c r="PAC59" s="145"/>
      <c r="PAD59" s="145"/>
      <c r="PAE59" s="145"/>
      <c r="PAF59" s="145"/>
      <c r="PAG59" s="145"/>
      <c r="PAH59" s="145"/>
      <c r="PAI59" s="145"/>
      <c r="PAJ59" s="145"/>
      <c r="PAK59" s="145"/>
      <c r="PAL59" s="145"/>
      <c r="PAM59" s="145"/>
      <c r="PAN59" s="145"/>
      <c r="PAO59" s="145"/>
      <c r="PAP59" s="145"/>
      <c r="PAQ59" s="145"/>
      <c r="PAR59" s="145"/>
      <c r="PAS59" s="145"/>
      <c r="PAT59" s="145"/>
      <c r="PAU59" s="145"/>
      <c r="PAV59" s="145"/>
      <c r="PAW59" s="145"/>
      <c r="PAX59" s="145"/>
      <c r="PAY59" s="145"/>
      <c r="PAZ59" s="145"/>
      <c r="PBA59" s="145"/>
      <c r="PBB59" s="145"/>
      <c r="PBC59" s="145"/>
      <c r="PBD59" s="145"/>
      <c r="PBE59" s="145"/>
      <c r="PBF59" s="145"/>
      <c r="PBG59" s="145"/>
      <c r="PBH59" s="145"/>
      <c r="PBI59" s="145"/>
      <c r="PBJ59" s="145"/>
      <c r="PBK59" s="145"/>
      <c r="PBL59" s="145"/>
      <c r="PBM59" s="145"/>
      <c r="PBN59" s="145"/>
      <c r="PBO59" s="145"/>
      <c r="PBP59" s="145"/>
      <c r="PBQ59" s="145"/>
      <c r="PBR59" s="145"/>
      <c r="PBS59" s="145"/>
      <c r="PBT59" s="145"/>
      <c r="PBU59" s="145"/>
      <c r="PBV59" s="145"/>
      <c r="PBW59" s="145"/>
      <c r="PBX59" s="145"/>
      <c r="PBY59" s="145"/>
      <c r="PBZ59" s="145"/>
      <c r="PCA59" s="145"/>
      <c r="PCB59" s="145"/>
      <c r="PCC59" s="145"/>
      <c r="PCD59" s="145"/>
      <c r="PCE59" s="145"/>
      <c r="PCF59" s="145"/>
      <c r="PCG59" s="145"/>
      <c r="PCH59" s="145"/>
      <c r="PCI59" s="145"/>
      <c r="PCJ59" s="145"/>
      <c r="PCK59" s="145"/>
      <c r="PCL59" s="145"/>
      <c r="PCM59" s="145"/>
      <c r="PCN59" s="145"/>
      <c r="PCO59" s="145"/>
      <c r="PCP59" s="145"/>
      <c r="PCQ59" s="145"/>
      <c r="PCR59" s="145"/>
      <c r="PCS59" s="145"/>
      <c r="PCT59" s="145"/>
      <c r="PCU59" s="145"/>
      <c r="PCV59" s="145"/>
      <c r="PCW59" s="145"/>
      <c r="PCX59" s="145"/>
      <c r="PCY59" s="145"/>
      <c r="PCZ59" s="145"/>
      <c r="PDA59" s="145"/>
      <c r="PDB59" s="145"/>
      <c r="PDC59" s="145"/>
      <c r="PDD59" s="145"/>
      <c r="PDE59" s="145"/>
      <c r="PDF59" s="145"/>
      <c r="PDG59" s="145"/>
      <c r="PDH59" s="145"/>
      <c r="PDI59" s="145"/>
      <c r="PDJ59" s="145"/>
      <c r="PDK59" s="145"/>
      <c r="PDL59" s="145"/>
      <c r="PDM59" s="145"/>
      <c r="PDN59" s="145"/>
      <c r="PDO59" s="145"/>
      <c r="PDP59" s="145"/>
      <c r="PDQ59" s="145"/>
      <c r="PDR59" s="145"/>
      <c r="PDS59" s="145"/>
      <c r="PDT59" s="145"/>
      <c r="PDU59" s="145"/>
      <c r="PDV59" s="145"/>
      <c r="PDW59" s="145"/>
      <c r="PDX59" s="145"/>
      <c r="PDY59" s="145"/>
      <c r="PDZ59" s="145"/>
      <c r="PEA59" s="145"/>
      <c r="PEB59" s="145"/>
      <c r="PEC59" s="145"/>
      <c r="PED59" s="145"/>
      <c r="PEE59" s="145"/>
      <c r="PEF59" s="145"/>
      <c r="PEG59" s="145"/>
      <c r="PEH59" s="145"/>
      <c r="PEI59" s="145"/>
      <c r="PEJ59" s="145"/>
      <c r="PEK59" s="145"/>
      <c r="PEL59" s="145"/>
      <c r="PEM59" s="145"/>
      <c r="PEN59" s="145"/>
      <c r="PEO59" s="145"/>
      <c r="PEP59" s="145"/>
      <c r="PEQ59" s="145"/>
      <c r="PER59" s="145"/>
      <c r="PES59" s="145"/>
      <c r="PET59" s="145"/>
      <c r="PEU59" s="145"/>
      <c r="PEV59" s="145"/>
      <c r="PEW59" s="145"/>
      <c r="PEX59" s="145"/>
      <c r="PEY59" s="145"/>
      <c r="PEZ59" s="145"/>
      <c r="PFA59" s="145"/>
      <c r="PFB59" s="145"/>
      <c r="PFC59" s="145"/>
      <c r="PFD59" s="145"/>
      <c r="PFE59" s="145"/>
      <c r="PFF59" s="145"/>
      <c r="PFG59" s="145"/>
      <c r="PFH59" s="145"/>
      <c r="PFI59" s="145"/>
      <c r="PFJ59" s="145"/>
      <c r="PFK59" s="145"/>
      <c r="PFL59" s="145"/>
      <c r="PFM59" s="145"/>
      <c r="PFN59" s="145"/>
      <c r="PFO59" s="145"/>
      <c r="PFP59" s="145"/>
      <c r="PFQ59" s="145"/>
      <c r="PFR59" s="145"/>
      <c r="PFS59" s="145"/>
      <c r="PFT59" s="145"/>
      <c r="PFU59" s="145"/>
      <c r="PFV59" s="145"/>
      <c r="PFW59" s="145"/>
      <c r="PFX59" s="145"/>
      <c r="PFY59" s="145"/>
      <c r="PFZ59" s="145"/>
      <c r="PGA59" s="145"/>
      <c r="PGB59" s="145"/>
      <c r="PGC59" s="145"/>
      <c r="PGD59" s="145"/>
      <c r="PGE59" s="145"/>
      <c r="PGF59" s="145"/>
      <c r="PGG59" s="145"/>
      <c r="PGH59" s="145"/>
      <c r="PGI59" s="145"/>
      <c r="PGJ59" s="145"/>
      <c r="PGK59" s="145"/>
      <c r="PGL59" s="145"/>
      <c r="PGM59" s="145"/>
      <c r="PGN59" s="145"/>
      <c r="PGO59" s="145"/>
      <c r="PGP59" s="145"/>
      <c r="PGQ59" s="145"/>
      <c r="PGR59" s="145"/>
      <c r="PGS59" s="145"/>
      <c r="PGT59" s="145"/>
      <c r="PGU59" s="145"/>
      <c r="PGV59" s="145"/>
      <c r="PGW59" s="145"/>
      <c r="PGX59" s="145"/>
      <c r="PGY59" s="145"/>
      <c r="PGZ59" s="145"/>
      <c r="PHA59" s="145"/>
      <c r="PHB59" s="145"/>
      <c r="PHC59" s="145"/>
      <c r="PHD59" s="145"/>
      <c r="PHE59" s="145"/>
      <c r="PHF59" s="145"/>
      <c r="PHG59" s="145"/>
      <c r="PHH59" s="145"/>
      <c r="PHI59" s="145"/>
      <c r="PHJ59" s="145"/>
      <c r="PHK59" s="145"/>
      <c r="PHL59" s="145"/>
      <c r="PHM59" s="145"/>
      <c r="PHN59" s="145"/>
      <c r="PHO59" s="145"/>
      <c r="PHP59" s="145"/>
      <c r="PHQ59" s="145"/>
      <c r="PHR59" s="145"/>
      <c r="PHS59" s="145"/>
      <c r="PHT59" s="145"/>
      <c r="PHU59" s="145"/>
      <c r="PHV59" s="145"/>
      <c r="PHW59" s="145"/>
      <c r="PHX59" s="145"/>
      <c r="PHY59" s="145"/>
      <c r="PHZ59" s="145"/>
      <c r="PIA59" s="145"/>
      <c r="PIB59" s="145"/>
      <c r="PIC59" s="145"/>
      <c r="PID59" s="145"/>
      <c r="PIE59" s="145"/>
      <c r="PIF59" s="145"/>
      <c r="PIG59" s="145"/>
      <c r="PIH59" s="145"/>
      <c r="PII59" s="145"/>
      <c r="PIJ59" s="145"/>
      <c r="PIK59" s="145"/>
      <c r="PIL59" s="145"/>
      <c r="PIM59" s="145"/>
      <c r="PIN59" s="145"/>
      <c r="PIO59" s="145"/>
      <c r="PIP59" s="145"/>
      <c r="PIQ59" s="145"/>
      <c r="PIR59" s="145"/>
      <c r="PIS59" s="145"/>
      <c r="PIT59" s="145"/>
      <c r="PIU59" s="145"/>
      <c r="PIV59" s="145"/>
      <c r="PIW59" s="145"/>
      <c r="PIX59" s="145"/>
      <c r="PIY59" s="145"/>
      <c r="PIZ59" s="145"/>
      <c r="PJA59" s="145"/>
      <c r="PJB59" s="145"/>
      <c r="PJC59" s="145"/>
      <c r="PJD59" s="145"/>
      <c r="PJE59" s="145"/>
      <c r="PJF59" s="145"/>
      <c r="PJG59" s="145"/>
      <c r="PJH59" s="145"/>
      <c r="PJI59" s="145"/>
      <c r="PJJ59" s="145"/>
      <c r="PJK59" s="145"/>
      <c r="PJL59" s="145"/>
      <c r="PJM59" s="145"/>
      <c r="PJN59" s="145"/>
      <c r="PJO59" s="145"/>
      <c r="PJP59" s="145"/>
      <c r="PJQ59" s="145"/>
      <c r="PJR59" s="145"/>
      <c r="PJS59" s="145"/>
      <c r="PJT59" s="145"/>
      <c r="PJU59" s="145"/>
      <c r="PJV59" s="145"/>
      <c r="PJW59" s="145"/>
      <c r="PJX59" s="145"/>
      <c r="PJY59" s="145"/>
      <c r="PJZ59" s="145"/>
      <c r="PKA59" s="145"/>
      <c r="PKB59" s="145"/>
      <c r="PKC59" s="145"/>
      <c r="PKD59" s="145"/>
      <c r="PKE59" s="145"/>
      <c r="PKF59" s="145"/>
      <c r="PKG59" s="145"/>
      <c r="PKH59" s="145"/>
      <c r="PKI59" s="145"/>
      <c r="PKJ59" s="145"/>
      <c r="PKK59" s="145"/>
      <c r="PKL59" s="145"/>
      <c r="PKM59" s="145"/>
      <c r="PKN59" s="145"/>
      <c r="PKO59" s="145"/>
      <c r="PKP59" s="145"/>
      <c r="PKQ59" s="145"/>
      <c r="PKR59" s="145"/>
      <c r="PKS59" s="145"/>
      <c r="PKT59" s="145"/>
      <c r="PKU59" s="145"/>
      <c r="PKV59" s="145"/>
      <c r="PKW59" s="145"/>
      <c r="PKX59" s="145"/>
      <c r="PKY59" s="145"/>
      <c r="PKZ59" s="145"/>
      <c r="PLA59" s="145"/>
      <c r="PLB59" s="145"/>
      <c r="PLC59" s="145"/>
      <c r="PLD59" s="145"/>
      <c r="PLE59" s="145"/>
      <c r="PLF59" s="145"/>
      <c r="PLG59" s="145"/>
      <c r="PLH59" s="145"/>
      <c r="PLI59" s="145"/>
      <c r="PLJ59" s="145"/>
      <c r="PLK59" s="145"/>
      <c r="PLL59" s="145"/>
      <c r="PLM59" s="145"/>
      <c r="PLN59" s="145"/>
      <c r="PLO59" s="145"/>
      <c r="PLP59" s="145"/>
      <c r="PLQ59" s="145"/>
      <c r="PLR59" s="145"/>
      <c r="PLS59" s="145"/>
      <c r="PLT59" s="145"/>
      <c r="PLU59" s="145"/>
      <c r="PLV59" s="145"/>
      <c r="PLW59" s="145"/>
      <c r="PLX59" s="145"/>
      <c r="PLY59" s="145"/>
      <c r="PLZ59" s="145"/>
      <c r="PMA59" s="145"/>
      <c r="PMB59" s="145"/>
      <c r="PMC59" s="145"/>
      <c r="PMD59" s="145"/>
      <c r="PME59" s="145"/>
      <c r="PMF59" s="145"/>
      <c r="PMG59" s="145"/>
      <c r="PMH59" s="145"/>
      <c r="PMI59" s="145"/>
      <c r="PMJ59" s="145"/>
      <c r="PMK59" s="145"/>
      <c r="PML59" s="145"/>
      <c r="PMM59" s="145"/>
      <c r="PMN59" s="145"/>
      <c r="PMO59" s="145"/>
      <c r="PMP59" s="145"/>
      <c r="PMQ59" s="145"/>
      <c r="PMR59" s="145"/>
      <c r="PMS59" s="145"/>
      <c r="PMT59" s="145"/>
      <c r="PMU59" s="145"/>
      <c r="PMV59" s="145"/>
      <c r="PMW59" s="145"/>
      <c r="PMX59" s="145"/>
      <c r="PMY59" s="145"/>
      <c r="PMZ59" s="145"/>
      <c r="PNA59" s="145"/>
      <c r="PNB59" s="145"/>
      <c r="PNC59" s="145"/>
      <c r="PND59" s="145"/>
      <c r="PNE59" s="145"/>
      <c r="PNF59" s="145"/>
      <c r="PNG59" s="145"/>
      <c r="PNH59" s="145"/>
      <c r="PNI59" s="145"/>
      <c r="PNJ59" s="145"/>
      <c r="PNK59" s="145"/>
      <c r="PNL59" s="145"/>
      <c r="PNM59" s="145"/>
      <c r="PNN59" s="145"/>
      <c r="PNO59" s="145"/>
      <c r="PNP59" s="145"/>
      <c r="PNQ59" s="145"/>
      <c r="PNR59" s="145"/>
      <c r="PNS59" s="145"/>
      <c r="PNT59" s="145"/>
      <c r="PNU59" s="145"/>
      <c r="PNV59" s="145"/>
      <c r="PNW59" s="145"/>
      <c r="PNX59" s="145"/>
      <c r="PNY59" s="145"/>
      <c r="PNZ59" s="145"/>
      <c r="POA59" s="145"/>
      <c r="POB59" s="145"/>
      <c r="POC59" s="145"/>
      <c r="POD59" s="145"/>
      <c r="POE59" s="145"/>
      <c r="POF59" s="145"/>
      <c r="POG59" s="145"/>
      <c r="POH59" s="145"/>
      <c r="POI59" s="145"/>
      <c r="POJ59" s="145"/>
      <c r="POK59" s="145"/>
      <c r="POL59" s="145"/>
      <c r="POM59" s="145"/>
      <c r="PON59" s="145"/>
      <c r="POO59" s="145"/>
      <c r="POP59" s="145"/>
      <c r="POQ59" s="145"/>
      <c r="POR59" s="145"/>
      <c r="POS59" s="145"/>
      <c r="POT59" s="145"/>
      <c r="POU59" s="145"/>
      <c r="POV59" s="145"/>
      <c r="POW59" s="145"/>
      <c r="POX59" s="145"/>
      <c r="POY59" s="145"/>
      <c r="POZ59" s="145"/>
      <c r="PPA59" s="145"/>
      <c r="PPB59" s="145"/>
      <c r="PPC59" s="145"/>
      <c r="PPD59" s="145"/>
      <c r="PPE59" s="145"/>
      <c r="PPF59" s="145"/>
      <c r="PPG59" s="145"/>
      <c r="PPH59" s="145"/>
      <c r="PPI59" s="145"/>
      <c r="PPJ59" s="145"/>
      <c r="PPK59" s="145"/>
      <c r="PPL59" s="145"/>
      <c r="PPM59" s="145"/>
      <c r="PPN59" s="145"/>
      <c r="PPO59" s="145"/>
      <c r="PPP59" s="145"/>
      <c r="PPQ59" s="145"/>
      <c r="PPR59" s="145"/>
      <c r="PPS59" s="145"/>
      <c r="PPT59" s="145"/>
      <c r="PPU59" s="145"/>
      <c r="PPV59" s="145"/>
      <c r="PPW59" s="145"/>
      <c r="PPX59" s="145"/>
      <c r="PPY59" s="145"/>
      <c r="PPZ59" s="145"/>
      <c r="PQA59" s="145"/>
      <c r="PQB59" s="145"/>
      <c r="PQC59" s="145"/>
      <c r="PQD59" s="145"/>
      <c r="PQE59" s="145"/>
      <c r="PQF59" s="145"/>
      <c r="PQG59" s="145"/>
      <c r="PQH59" s="145"/>
      <c r="PQI59" s="145"/>
      <c r="PQJ59" s="145"/>
      <c r="PQK59" s="145"/>
      <c r="PQL59" s="145"/>
      <c r="PQM59" s="145"/>
      <c r="PQN59" s="145"/>
      <c r="PQO59" s="145"/>
      <c r="PQP59" s="145"/>
      <c r="PQQ59" s="145"/>
      <c r="PQR59" s="145"/>
      <c r="PQS59" s="145"/>
      <c r="PQT59" s="145"/>
      <c r="PQU59" s="145"/>
      <c r="PQV59" s="145"/>
      <c r="PQW59" s="145"/>
      <c r="PQX59" s="145"/>
      <c r="PQY59" s="145"/>
      <c r="PQZ59" s="145"/>
      <c r="PRA59" s="145"/>
      <c r="PRB59" s="145"/>
      <c r="PRC59" s="145"/>
      <c r="PRD59" s="145"/>
      <c r="PRE59" s="145"/>
      <c r="PRF59" s="145"/>
      <c r="PRG59" s="145"/>
      <c r="PRH59" s="145"/>
      <c r="PRI59" s="145"/>
      <c r="PRJ59" s="145"/>
      <c r="PRK59" s="145"/>
      <c r="PRL59" s="145"/>
      <c r="PRM59" s="145"/>
      <c r="PRN59" s="145"/>
      <c r="PRO59" s="145"/>
      <c r="PRP59" s="145"/>
      <c r="PRQ59" s="145"/>
      <c r="PRR59" s="145"/>
      <c r="PRS59" s="145"/>
      <c r="PRT59" s="145"/>
      <c r="PRU59" s="145"/>
      <c r="PRV59" s="145"/>
      <c r="PRW59" s="145"/>
      <c r="PRX59" s="145"/>
      <c r="PRY59" s="145"/>
      <c r="PRZ59" s="145"/>
      <c r="PSA59" s="145"/>
      <c r="PSB59" s="145"/>
      <c r="PSC59" s="145"/>
      <c r="PSD59" s="145"/>
      <c r="PSE59" s="145"/>
      <c r="PSF59" s="145"/>
      <c r="PSG59" s="145"/>
      <c r="PSH59" s="145"/>
      <c r="PSI59" s="145"/>
      <c r="PSJ59" s="145"/>
      <c r="PSK59" s="145"/>
      <c r="PSL59" s="145"/>
      <c r="PSM59" s="145"/>
      <c r="PSN59" s="145"/>
      <c r="PSO59" s="145"/>
      <c r="PSP59" s="145"/>
      <c r="PSQ59" s="145"/>
      <c r="PSR59" s="145"/>
      <c r="PSS59" s="145"/>
      <c r="PST59" s="145"/>
      <c r="PSU59" s="145"/>
      <c r="PSV59" s="145"/>
      <c r="PSW59" s="145"/>
      <c r="PSX59" s="145"/>
      <c r="PSY59" s="145"/>
      <c r="PSZ59" s="145"/>
      <c r="PTA59" s="145"/>
      <c r="PTB59" s="145"/>
      <c r="PTC59" s="145"/>
      <c r="PTD59" s="145"/>
      <c r="PTE59" s="145"/>
      <c r="PTF59" s="145"/>
      <c r="PTG59" s="145"/>
      <c r="PTH59" s="145"/>
      <c r="PTI59" s="145"/>
      <c r="PTJ59" s="145"/>
      <c r="PTK59" s="145"/>
      <c r="PTL59" s="145"/>
      <c r="PTM59" s="145"/>
      <c r="PTN59" s="145"/>
      <c r="PTO59" s="145"/>
      <c r="PTP59" s="145"/>
      <c r="PTQ59" s="145"/>
      <c r="PTR59" s="145"/>
      <c r="PTS59" s="145"/>
      <c r="PTT59" s="145"/>
      <c r="PTU59" s="145"/>
      <c r="PTV59" s="145"/>
      <c r="PTW59" s="145"/>
      <c r="PTX59" s="145"/>
      <c r="PTY59" s="145"/>
      <c r="PTZ59" s="145"/>
      <c r="PUA59" s="145"/>
      <c r="PUB59" s="145"/>
      <c r="PUC59" s="145"/>
      <c r="PUD59" s="145"/>
      <c r="PUE59" s="145"/>
      <c r="PUF59" s="145"/>
      <c r="PUG59" s="145"/>
      <c r="PUH59" s="145"/>
      <c r="PUI59" s="145"/>
      <c r="PUJ59" s="145"/>
      <c r="PUK59" s="145"/>
      <c r="PUL59" s="145"/>
      <c r="PUM59" s="145"/>
      <c r="PUN59" s="145"/>
      <c r="PUO59" s="145"/>
      <c r="PUP59" s="145"/>
      <c r="PUQ59" s="145"/>
      <c r="PUR59" s="145"/>
      <c r="PUS59" s="145"/>
      <c r="PUT59" s="145"/>
      <c r="PUU59" s="145"/>
      <c r="PUV59" s="145"/>
      <c r="PUW59" s="145"/>
      <c r="PUX59" s="145"/>
      <c r="PUY59" s="145"/>
      <c r="PUZ59" s="145"/>
      <c r="PVA59" s="145"/>
      <c r="PVB59" s="145"/>
      <c r="PVC59" s="145"/>
      <c r="PVD59" s="145"/>
      <c r="PVE59" s="145"/>
      <c r="PVF59" s="145"/>
      <c r="PVG59" s="145"/>
      <c r="PVH59" s="145"/>
      <c r="PVI59" s="145"/>
      <c r="PVJ59" s="145"/>
      <c r="PVK59" s="145"/>
      <c r="PVL59" s="145"/>
      <c r="PVM59" s="145"/>
      <c r="PVN59" s="145"/>
      <c r="PVO59" s="145"/>
      <c r="PVP59" s="145"/>
      <c r="PVQ59" s="145"/>
      <c r="PVR59" s="145"/>
      <c r="PVS59" s="145"/>
      <c r="PVT59" s="145"/>
      <c r="PVU59" s="145"/>
      <c r="PVV59" s="145"/>
      <c r="PVW59" s="145"/>
      <c r="PVX59" s="145"/>
      <c r="PVY59" s="145"/>
      <c r="PVZ59" s="145"/>
      <c r="PWA59" s="145"/>
      <c r="PWB59" s="145"/>
      <c r="PWC59" s="145"/>
      <c r="PWD59" s="145"/>
      <c r="PWE59" s="145"/>
      <c r="PWF59" s="145"/>
      <c r="PWG59" s="145"/>
      <c r="PWH59" s="145"/>
      <c r="PWI59" s="145"/>
      <c r="PWJ59" s="145"/>
      <c r="PWK59" s="145"/>
      <c r="PWL59" s="145"/>
      <c r="PWM59" s="145"/>
      <c r="PWN59" s="145"/>
      <c r="PWO59" s="145"/>
      <c r="PWP59" s="145"/>
      <c r="PWQ59" s="145"/>
      <c r="PWR59" s="145"/>
      <c r="PWS59" s="145"/>
      <c r="PWT59" s="145"/>
      <c r="PWU59" s="145"/>
      <c r="PWV59" s="145"/>
      <c r="PWW59" s="145"/>
      <c r="PWX59" s="145"/>
      <c r="PWY59" s="145"/>
      <c r="PWZ59" s="145"/>
      <c r="PXA59" s="145"/>
      <c r="PXB59" s="145"/>
      <c r="PXC59" s="145"/>
      <c r="PXD59" s="145"/>
      <c r="PXE59" s="145"/>
      <c r="PXF59" s="145"/>
      <c r="PXG59" s="145"/>
      <c r="PXH59" s="145"/>
      <c r="PXI59" s="145"/>
      <c r="PXJ59" s="145"/>
      <c r="PXK59" s="145"/>
      <c r="PXL59" s="145"/>
      <c r="PXM59" s="145"/>
      <c r="PXN59" s="145"/>
      <c r="PXO59" s="145"/>
      <c r="PXP59" s="145"/>
      <c r="PXQ59" s="145"/>
      <c r="PXR59" s="145"/>
      <c r="PXS59" s="145"/>
      <c r="PXT59" s="145"/>
      <c r="PXU59" s="145"/>
      <c r="PXV59" s="145"/>
      <c r="PXW59" s="145"/>
      <c r="PXX59" s="145"/>
      <c r="PXY59" s="145"/>
      <c r="PXZ59" s="145"/>
      <c r="PYA59" s="145"/>
      <c r="PYB59" s="145"/>
      <c r="PYC59" s="145"/>
      <c r="PYD59" s="145"/>
      <c r="PYE59" s="145"/>
      <c r="PYF59" s="145"/>
      <c r="PYG59" s="145"/>
      <c r="PYH59" s="145"/>
      <c r="PYI59" s="145"/>
      <c r="PYJ59" s="145"/>
      <c r="PYK59" s="145"/>
      <c r="PYL59" s="145"/>
      <c r="PYM59" s="145"/>
      <c r="PYN59" s="145"/>
      <c r="PYO59" s="145"/>
      <c r="PYP59" s="145"/>
      <c r="PYQ59" s="145"/>
      <c r="PYR59" s="145"/>
      <c r="PYS59" s="145"/>
      <c r="PYT59" s="145"/>
      <c r="PYU59" s="145"/>
      <c r="PYV59" s="145"/>
      <c r="PYW59" s="145"/>
      <c r="PYX59" s="145"/>
      <c r="PYY59" s="145"/>
      <c r="PYZ59" s="145"/>
      <c r="PZA59" s="145"/>
      <c r="PZB59" s="145"/>
      <c r="PZC59" s="145"/>
      <c r="PZD59" s="145"/>
      <c r="PZE59" s="145"/>
      <c r="PZF59" s="145"/>
      <c r="PZG59" s="145"/>
      <c r="PZH59" s="145"/>
      <c r="PZI59" s="145"/>
      <c r="PZJ59" s="145"/>
      <c r="PZK59" s="145"/>
      <c r="PZL59" s="145"/>
      <c r="PZM59" s="145"/>
      <c r="PZN59" s="145"/>
      <c r="PZO59" s="145"/>
      <c r="PZP59" s="145"/>
      <c r="PZQ59" s="145"/>
      <c r="PZR59" s="145"/>
      <c r="PZS59" s="145"/>
      <c r="PZT59" s="145"/>
      <c r="PZU59" s="145"/>
      <c r="PZV59" s="145"/>
      <c r="PZW59" s="145"/>
      <c r="PZX59" s="145"/>
      <c r="PZY59" s="145"/>
      <c r="PZZ59" s="145"/>
      <c r="QAA59" s="145"/>
      <c r="QAB59" s="145"/>
      <c r="QAC59" s="145"/>
      <c r="QAD59" s="145"/>
      <c r="QAE59" s="145"/>
      <c r="QAF59" s="145"/>
      <c r="QAG59" s="145"/>
      <c r="QAH59" s="145"/>
      <c r="QAI59" s="145"/>
      <c r="QAJ59" s="145"/>
      <c r="QAK59" s="145"/>
      <c r="QAL59" s="145"/>
      <c r="QAM59" s="145"/>
      <c r="QAN59" s="145"/>
      <c r="QAO59" s="145"/>
      <c r="QAP59" s="145"/>
      <c r="QAQ59" s="145"/>
      <c r="QAR59" s="145"/>
      <c r="QAS59" s="145"/>
      <c r="QAT59" s="145"/>
      <c r="QAU59" s="145"/>
      <c r="QAV59" s="145"/>
      <c r="QAW59" s="145"/>
      <c r="QAX59" s="145"/>
      <c r="QAY59" s="145"/>
      <c r="QAZ59" s="145"/>
      <c r="QBA59" s="145"/>
      <c r="QBB59" s="145"/>
      <c r="QBC59" s="145"/>
      <c r="QBD59" s="145"/>
      <c r="QBE59" s="145"/>
      <c r="QBF59" s="145"/>
      <c r="QBG59" s="145"/>
      <c r="QBH59" s="145"/>
      <c r="QBI59" s="145"/>
      <c r="QBJ59" s="145"/>
      <c r="QBK59" s="145"/>
      <c r="QBL59" s="145"/>
      <c r="QBM59" s="145"/>
      <c r="QBN59" s="145"/>
      <c r="QBO59" s="145"/>
      <c r="QBP59" s="145"/>
      <c r="QBQ59" s="145"/>
      <c r="QBR59" s="145"/>
      <c r="QBS59" s="145"/>
      <c r="QBT59" s="145"/>
      <c r="QBU59" s="145"/>
      <c r="QBV59" s="145"/>
      <c r="QBW59" s="145"/>
      <c r="QBX59" s="145"/>
      <c r="QBY59" s="145"/>
      <c r="QBZ59" s="145"/>
      <c r="QCA59" s="145"/>
      <c r="QCB59" s="145"/>
      <c r="QCC59" s="145"/>
      <c r="QCD59" s="145"/>
      <c r="QCE59" s="145"/>
      <c r="QCF59" s="145"/>
      <c r="QCG59" s="145"/>
      <c r="QCH59" s="145"/>
      <c r="QCI59" s="145"/>
      <c r="QCJ59" s="145"/>
      <c r="QCK59" s="145"/>
      <c r="QCL59" s="145"/>
      <c r="QCM59" s="145"/>
      <c r="QCN59" s="145"/>
      <c r="QCO59" s="145"/>
      <c r="QCP59" s="145"/>
      <c r="QCQ59" s="145"/>
      <c r="QCR59" s="145"/>
      <c r="QCS59" s="145"/>
      <c r="QCT59" s="145"/>
      <c r="QCU59" s="145"/>
      <c r="QCV59" s="145"/>
      <c r="QCW59" s="145"/>
      <c r="QCX59" s="145"/>
      <c r="QCY59" s="145"/>
      <c r="QCZ59" s="145"/>
      <c r="QDA59" s="145"/>
      <c r="QDB59" s="145"/>
      <c r="QDC59" s="145"/>
      <c r="QDD59" s="145"/>
      <c r="QDE59" s="145"/>
      <c r="QDF59" s="145"/>
      <c r="QDG59" s="145"/>
      <c r="QDH59" s="145"/>
      <c r="QDI59" s="145"/>
      <c r="QDJ59" s="145"/>
      <c r="QDK59" s="145"/>
      <c r="QDL59" s="145"/>
      <c r="QDM59" s="145"/>
      <c r="QDN59" s="145"/>
      <c r="QDO59" s="145"/>
      <c r="QDP59" s="145"/>
      <c r="QDQ59" s="145"/>
      <c r="QDR59" s="145"/>
      <c r="QDS59" s="145"/>
      <c r="QDT59" s="145"/>
      <c r="QDU59" s="145"/>
      <c r="QDV59" s="145"/>
      <c r="QDW59" s="145"/>
      <c r="QDX59" s="145"/>
      <c r="QDY59" s="145"/>
      <c r="QDZ59" s="145"/>
      <c r="QEA59" s="145"/>
      <c r="QEB59" s="145"/>
      <c r="QEC59" s="145"/>
      <c r="QED59" s="145"/>
      <c r="QEE59" s="145"/>
      <c r="QEF59" s="145"/>
      <c r="QEG59" s="145"/>
      <c r="QEH59" s="145"/>
      <c r="QEI59" s="145"/>
      <c r="QEJ59" s="145"/>
      <c r="QEK59" s="145"/>
      <c r="QEL59" s="145"/>
      <c r="QEM59" s="145"/>
      <c r="QEN59" s="145"/>
      <c r="QEO59" s="145"/>
      <c r="QEP59" s="145"/>
      <c r="QEQ59" s="145"/>
      <c r="QER59" s="145"/>
      <c r="QES59" s="145"/>
      <c r="QET59" s="145"/>
      <c r="QEU59" s="145"/>
      <c r="QEV59" s="145"/>
      <c r="QEW59" s="145"/>
      <c r="QEX59" s="145"/>
      <c r="QEY59" s="145"/>
      <c r="QEZ59" s="145"/>
      <c r="QFA59" s="145"/>
      <c r="QFB59" s="145"/>
      <c r="QFC59" s="145"/>
      <c r="QFD59" s="145"/>
      <c r="QFE59" s="145"/>
      <c r="QFF59" s="145"/>
      <c r="QFG59" s="145"/>
      <c r="QFH59" s="145"/>
      <c r="QFI59" s="145"/>
      <c r="QFJ59" s="145"/>
      <c r="QFK59" s="145"/>
      <c r="QFL59" s="145"/>
      <c r="QFM59" s="145"/>
      <c r="QFN59" s="145"/>
      <c r="QFO59" s="145"/>
      <c r="QFP59" s="145"/>
      <c r="QFQ59" s="145"/>
      <c r="QFR59" s="145"/>
      <c r="QFS59" s="145"/>
      <c r="QFT59" s="145"/>
      <c r="QFU59" s="145"/>
      <c r="QFV59" s="145"/>
      <c r="QFW59" s="145"/>
      <c r="QFX59" s="145"/>
      <c r="QFY59" s="145"/>
      <c r="QFZ59" s="145"/>
      <c r="QGA59" s="145"/>
      <c r="QGB59" s="145"/>
      <c r="QGC59" s="145"/>
      <c r="QGD59" s="145"/>
      <c r="QGE59" s="145"/>
      <c r="QGF59" s="145"/>
      <c r="QGG59" s="145"/>
      <c r="QGH59" s="145"/>
      <c r="QGI59" s="145"/>
      <c r="QGJ59" s="145"/>
      <c r="QGK59" s="145"/>
      <c r="QGL59" s="145"/>
      <c r="QGM59" s="145"/>
      <c r="QGN59" s="145"/>
      <c r="QGO59" s="145"/>
      <c r="QGP59" s="145"/>
      <c r="QGQ59" s="145"/>
      <c r="QGR59" s="145"/>
      <c r="QGS59" s="145"/>
      <c r="QGT59" s="145"/>
      <c r="QGU59" s="145"/>
      <c r="QGV59" s="145"/>
      <c r="QGW59" s="145"/>
      <c r="QGX59" s="145"/>
      <c r="QGY59" s="145"/>
      <c r="QGZ59" s="145"/>
      <c r="QHA59" s="145"/>
      <c r="QHB59" s="145"/>
      <c r="QHC59" s="145"/>
      <c r="QHD59" s="145"/>
      <c r="QHE59" s="145"/>
      <c r="QHF59" s="145"/>
      <c r="QHG59" s="145"/>
      <c r="QHH59" s="145"/>
      <c r="QHI59" s="145"/>
      <c r="QHJ59" s="145"/>
      <c r="QHK59" s="145"/>
      <c r="QHL59" s="145"/>
      <c r="QHM59" s="145"/>
      <c r="QHN59" s="145"/>
      <c r="QHO59" s="145"/>
      <c r="QHP59" s="145"/>
      <c r="QHQ59" s="145"/>
      <c r="QHR59" s="145"/>
      <c r="QHS59" s="145"/>
      <c r="QHT59" s="145"/>
      <c r="QHU59" s="145"/>
      <c r="QHV59" s="145"/>
      <c r="QHW59" s="145"/>
      <c r="QHX59" s="145"/>
      <c r="QHY59" s="145"/>
      <c r="QHZ59" s="145"/>
      <c r="QIA59" s="145"/>
      <c r="QIB59" s="145"/>
      <c r="QIC59" s="145"/>
      <c r="QID59" s="145"/>
      <c r="QIE59" s="145"/>
      <c r="QIF59" s="145"/>
      <c r="QIG59" s="145"/>
      <c r="QIH59" s="145"/>
      <c r="QII59" s="145"/>
      <c r="QIJ59" s="145"/>
      <c r="QIK59" s="145"/>
      <c r="QIL59" s="145"/>
      <c r="QIM59" s="145"/>
      <c r="QIN59" s="145"/>
      <c r="QIO59" s="145"/>
      <c r="QIP59" s="145"/>
      <c r="QIQ59" s="145"/>
      <c r="QIR59" s="145"/>
      <c r="QIS59" s="145"/>
      <c r="QIT59" s="145"/>
      <c r="QIU59" s="145"/>
      <c r="QIV59" s="145"/>
      <c r="QIW59" s="145"/>
      <c r="QIX59" s="145"/>
      <c r="QIY59" s="145"/>
      <c r="QIZ59" s="145"/>
      <c r="QJA59" s="145"/>
      <c r="QJB59" s="145"/>
      <c r="QJC59" s="145"/>
      <c r="QJD59" s="145"/>
      <c r="QJE59" s="145"/>
      <c r="QJF59" s="145"/>
      <c r="QJG59" s="145"/>
      <c r="QJH59" s="145"/>
      <c r="QJI59" s="145"/>
      <c r="QJJ59" s="145"/>
      <c r="QJK59" s="145"/>
      <c r="QJL59" s="145"/>
      <c r="QJM59" s="145"/>
      <c r="QJN59" s="145"/>
      <c r="QJO59" s="145"/>
      <c r="QJP59" s="145"/>
      <c r="QJQ59" s="145"/>
      <c r="QJR59" s="145"/>
      <c r="QJS59" s="145"/>
      <c r="QJT59" s="145"/>
      <c r="QJU59" s="145"/>
      <c r="QJV59" s="145"/>
      <c r="QJW59" s="145"/>
      <c r="QJX59" s="145"/>
      <c r="QJY59" s="145"/>
      <c r="QJZ59" s="145"/>
      <c r="QKA59" s="145"/>
      <c r="QKB59" s="145"/>
      <c r="QKC59" s="145"/>
      <c r="QKD59" s="145"/>
      <c r="QKE59" s="145"/>
      <c r="QKF59" s="145"/>
      <c r="QKG59" s="145"/>
      <c r="QKH59" s="145"/>
      <c r="QKI59" s="145"/>
      <c r="QKJ59" s="145"/>
      <c r="QKK59" s="145"/>
      <c r="QKL59" s="145"/>
      <c r="QKM59" s="145"/>
      <c r="QKN59" s="145"/>
      <c r="QKO59" s="145"/>
      <c r="QKP59" s="145"/>
      <c r="QKQ59" s="145"/>
      <c r="QKR59" s="145"/>
      <c r="QKS59" s="145"/>
      <c r="QKT59" s="145"/>
      <c r="QKU59" s="145"/>
      <c r="QKV59" s="145"/>
      <c r="QKW59" s="145"/>
      <c r="QKX59" s="145"/>
      <c r="QKY59" s="145"/>
      <c r="QKZ59" s="145"/>
      <c r="QLA59" s="145"/>
      <c r="QLB59" s="145"/>
      <c r="QLC59" s="145"/>
      <c r="QLD59" s="145"/>
      <c r="QLE59" s="145"/>
      <c r="QLF59" s="145"/>
      <c r="QLG59" s="145"/>
      <c r="QLH59" s="145"/>
      <c r="QLI59" s="145"/>
      <c r="QLJ59" s="145"/>
      <c r="QLK59" s="145"/>
      <c r="QLL59" s="145"/>
      <c r="QLM59" s="145"/>
      <c r="QLN59" s="145"/>
      <c r="QLO59" s="145"/>
      <c r="QLP59" s="145"/>
      <c r="QLQ59" s="145"/>
      <c r="QLR59" s="145"/>
      <c r="QLS59" s="145"/>
      <c r="QLT59" s="145"/>
      <c r="QLU59" s="145"/>
      <c r="QLV59" s="145"/>
      <c r="QLW59" s="145"/>
      <c r="QLX59" s="145"/>
      <c r="QLY59" s="145"/>
      <c r="QLZ59" s="145"/>
      <c r="QMA59" s="145"/>
      <c r="QMB59" s="145"/>
      <c r="QMC59" s="145"/>
      <c r="QMD59" s="145"/>
      <c r="QME59" s="145"/>
      <c r="QMF59" s="145"/>
      <c r="QMG59" s="145"/>
      <c r="QMH59" s="145"/>
      <c r="QMI59" s="145"/>
      <c r="QMJ59" s="145"/>
      <c r="QMK59" s="145"/>
      <c r="QML59" s="145"/>
      <c r="QMM59" s="145"/>
      <c r="QMN59" s="145"/>
      <c r="QMO59" s="145"/>
      <c r="QMP59" s="145"/>
      <c r="QMQ59" s="145"/>
      <c r="QMR59" s="145"/>
      <c r="QMS59" s="145"/>
      <c r="QMT59" s="145"/>
      <c r="QMU59" s="145"/>
      <c r="QMV59" s="145"/>
      <c r="QMW59" s="145"/>
      <c r="QMX59" s="145"/>
      <c r="QMY59" s="145"/>
      <c r="QMZ59" s="145"/>
      <c r="QNA59" s="145"/>
      <c r="QNB59" s="145"/>
      <c r="QNC59" s="145"/>
      <c r="QND59" s="145"/>
      <c r="QNE59" s="145"/>
      <c r="QNF59" s="145"/>
      <c r="QNG59" s="145"/>
      <c r="QNH59" s="145"/>
      <c r="QNI59" s="145"/>
      <c r="QNJ59" s="145"/>
      <c r="QNK59" s="145"/>
      <c r="QNL59" s="145"/>
      <c r="QNM59" s="145"/>
      <c r="QNN59" s="145"/>
      <c r="QNO59" s="145"/>
      <c r="QNP59" s="145"/>
      <c r="QNQ59" s="145"/>
      <c r="QNR59" s="145"/>
      <c r="QNS59" s="145"/>
      <c r="QNT59" s="145"/>
      <c r="QNU59" s="145"/>
      <c r="QNV59" s="145"/>
      <c r="QNW59" s="145"/>
      <c r="QNX59" s="145"/>
      <c r="QNY59" s="145"/>
      <c r="QNZ59" s="145"/>
      <c r="QOA59" s="145"/>
      <c r="QOB59" s="145"/>
      <c r="QOC59" s="145"/>
      <c r="QOD59" s="145"/>
      <c r="QOE59" s="145"/>
      <c r="QOF59" s="145"/>
      <c r="QOG59" s="145"/>
      <c r="QOH59" s="145"/>
      <c r="QOI59" s="145"/>
      <c r="QOJ59" s="145"/>
      <c r="QOK59" s="145"/>
      <c r="QOL59" s="145"/>
      <c r="QOM59" s="145"/>
      <c r="QON59" s="145"/>
      <c r="QOO59" s="145"/>
      <c r="QOP59" s="145"/>
      <c r="QOQ59" s="145"/>
      <c r="QOR59" s="145"/>
      <c r="QOS59" s="145"/>
      <c r="QOT59" s="145"/>
      <c r="QOU59" s="145"/>
      <c r="QOV59" s="145"/>
      <c r="QOW59" s="145"/>
      <c r="QOX59" s="145"/>
      <c r="QOY59" s="145"/>
      <c r="QOZ59" s="145"/>
      <c r="QPA59" s="145"/>
      <c r="QPB59" s="145"/>
      <c r="QPC59" s="145"/>
      <c r="QPD59" s="145"/>
      <c r="QPE59" s="145"/>
      <c r="QPF59" s="145"/>
      <c r="QPG59" s="145"/>
      <c r="QPH59" s="145"/>
      <c r="QPI59" s="145"/>
      <c r="QPJ59" s="145"/>
      <c r="QPK59" s="145"/>
      <c r="QPL59" s="145"/>
      <c r="QPM59" s="145"/>
      <c r="QPN59" s="145"/>
      <c r="QPO59" s="145"/>
      <c r="QPP59" s="145"/>
      <c r="QPQ59" s="145"/>
      <c r="QPR59" s="145"/>
      <c r="QPS59" s="145"/>
      <c r="QPT59" s="145"/>
      <c r="QPU59" s="145"/>
      <c r="QPV59" s="145"/>
      <c r="QPW59" s="145"/>
      <c r="QPX59" s="145"/>
      <c r="QPY59" s="145"/>
      <c r="QPZ59" s="145"/>
      <c r="QQA59" s="145"/>
      <c r="QQB59" s="145"/>
      <c r="QQC59" s="145"/>
      <c r="QQD59" s="145"/>
      <c r="QQE59" s="145"/>
      <c r="QQF59" s="145"/>
      <c r="QQG59" s="145"/>
      <c r="QQH59" s="145"/>
      <c r="QQI59" s="145"/>
      <c r="QQJ59" s="145"/>
      <c r="QQK59" s="145"/>
      <c r="QQL59" s="145"/>
      <c r="QQM59" s="145"/>
      <c r="QQN59" s="145"/>
      <c r="QQO59" s="145"/>
      <c r="QQP59" s="145"/>
      <c r="QQQ59" s="145"/>
      <c r="QQR59" s="145"/>
      <c r="QQS59" s="145"/>
      <c r="QQT59" s="145"/>
      <c r="QQU59" s="145"/>
      <c r="QQV59" s="145"/>
      <c r="QQW59" s="145"/>
      <c r="QQX59" s="145"/>
      <c r="QQY59" s="145"/>
      <c r="QQZ59" s="145"/>
      <c r="QRA59" s="145"/>
      <c r="QRB59" s="145"/>
      <c r="QRC59" s="145"/>
      <c r="QRD59" s="145"/>
      <c r="QRE59" s="145"/>
      <c r="QRF59" s="145"/>
      <c r="QRG59" s="145"/>
      <c r="QRH59" s="145"/>
      <c r="QRI59" s="145"/>
      <c r="QRJ59" s="145"/>
      <c r="QRK59" s="145"/>
      <c r="QRL59" s="145"/>
      <c r="QRM59" s="145"/>
      <c r="QRN59" s="145"/>
      <c r="QRO59" s="145"/>
      <c r="QRP59" s="145"/>
      <c r="QRQ59" s="145"/>
      <c r="QRR59" s="145"/>
      <c r="QRS59" s="145"/>
      <c r="QRT59" s="145"/>
      <c r="QRU59" s="145"/>
      <c r="QRV59" s="145"/>
      <c r="QRW59" s="145"/>
      <c r="QRX59" s="145"/>
      <c r="QRY59" s="145"/>
      <c r="QRZ59" s="145"/>
      <c r="QSA59" s="145"/>
      <c r="QSB59" s="145"/>
      <c r="QSC59" s="145"/>
      <c r="QSD59" s="145"/>
      <c r="QSE59" s="145"/>
      <c r="QSF59" s="145"/>
      <c r="QSG59" s="145"/>
      <c r="QSH59" s="145"/>
      <c r="QSI59" s="145"/>
      <c r="QSJ59" s="145"/>
      <c r="QSK59" s="145"/>
      <c r="QSL59" s="145"/>
      <c r="QSM59" s="145"/>
      <c r="QSN59" s="145"/>
      <c r="QSO59" s="145"/>
      <c r="QSP59" s="145"/>
      <c r="QSQ59" s="145"/>
      <c r="QSR59" s="145"/>
      <c r="QSS59" s="145"/>
      <c r="QST59" s="145"/>
      <c r="QSU59" s="145"/>
      <c r="QSV59" s="145"/>
      <c r="QSW59" s="145"/>
      <c r="QSX59" s="145"/>
      <c r="QSY59" s="145"/>
      <c r="QSZ59" s="145"/>
      <c r="QTA59" s="145"/>
      <c r="QTB59" s="145"/>
      <c r="QTC59" s="145"/>
      <c r="QTD59" s="145"/>
      <c r="QTE59" s="145"/>
      <c r="QTF59" s="145"/>
      <c r="QTG59" s="145"/>
      <c r="QTH59" s="145"/>
      <c r="QTI59" s="145"/>
      <c r="QTJ59" s="145"/>
      <c r="QTK59" s="145"/>
      <c r="QTL59" s="145"/>
      <c r="QTM59" s="145"/>
      <c r="QTN59" s="145"/>
      <c r="QTO59" s="145"/>
      <c r="QTP59" s="145"/>
      <c r="QTQ59" s="145"/>
      <c r="QTR59" s="145"/>
      <c r="QTS59" s="145"/>
      <c r="QTT59" s="145"/>
      <c r="QTU59" s="145"/>
      <c r="QTV59" s="145"/>
      <c r="QTW59" s="145"/>
      <c r="QTX59" s="145"/>
      <c r="QTY59" s="145"/>
      <c r="QTZ59" s="145"/>
      <c r="QUA59" s="145"/>
      <c r="QUB59" s="145"/>
      <c r="QUC59" s="145"/>
      <c r="QUD59" s="145"/>
      <c r="QUE59" s="145"/>
      <c r="QUF59" s="145"/>
      <c r="QUG59" s="145"/>
      <c r="QUH59" s="145"/>
      <c r="QUI59" s="145"/>
      <c r="QUJ59" s="145"/>
      <c r="QUK59" s="145"/>
      <c r="QUL59" s="145"/>
      <c r="QUM59" s="145"/>
      <c r="QUN59" s="145"/>
      <c r="QUO59" s="145"/>
      <c r="QUP59" s="145"/>
      <c r="QUQ59" s="145"/>
      <c r="QUR59" s="145"/>
      <c r="QUS59" s="145"/>
      <c r="QUT59" s="145"/>
      <c r="QUU59" s="145"/>
      <c r="QUV59" s="145"/>
      <c r="QUW59" s="145"/>
      <c r="QUX59" s="145"/>
      <c r="QUY59" s="145"/>
      <c r="QUZ59" s="145"/>
      <c r="QVA59" s="145"/>
      <c r="QVB59" s="145"/>
      <c r="QVC59" s="145"/>
      <c r="QVD59" s="145"/>
      <c r="QVE59" s="145"/>
      <c r="QVF59" s="145"/>
      <c r="QVG59" s="145"/>
      <c r="QVH59" s="145"/>
      <c r="QVI59" s="145"/>
      <c r="QVJ59" s="145"/>
      <c r="QVK59" s="145"/>
      <c r="QVL59" s="145"/>
      <c r="QVM59" s="145"/>
      <c r="QVN59" s="145"/>
      <c r="QVO59" s="145"/>
      <c r="QVP59" s="145"/>
      <c r="QVQ59" s="145"/>
      <c r="QVR59" s="145"/>
      <c r="QVS59" s="145"/>
      <c r="QVT59" s="145"/>
      <c r="QVU59" s="145"/>
      <c r="QVV59" s="145"/>
      <c r="QVW59" s="145"/>
      <c r="QVX59" s="145"/>
      <c r="QVY59" s="145"/>
      <c r="QVZ59" s="145"/>
      <c r="QWA59" s="145"/>
      <c r="QWB59" s="145"/>
      <c r="QWC59" s="145"/>
      <c r="QWD59" s="145"/>
      <c r="QWE59" s="145"/>
      <c r="QWF59" s="145"/>
      <c r="QWG59" s="145"/>
      <c r="QWH59" s="145"/>
      <c r="QWI59" s="145"/>
      <c r="QWJ59" s="145"/>
      <c r="QWK59" s="145"/>
      <c r="QWL59" s="145"/>
      <c r="QWM59" s="145"/>
      <c r="QWN59" s="145"/>
      <c r="QWO59" s="145"/>
      <c r="QWP59" s="145"/>
      <c r="QWQ59" s="145"/>
      <c r="QWR59" s="145"/>
      <c r="QWS59" s="145"/>
      <c r="QWT59" s="145"/>
      <c r="QWU59" s="145"/>
      <c r="QWV59" s="145"/>
      <c r="QWW59" s="145"/>
      <c r="QWX59" s="145"/>
      <c r="QWY59" s="145"/>
      <c r="QWZ59" s="145"/>
      <c r="QXA59" s="145"/>
      <c r="QXB59" s="145"/>
      <c r="QXC59" s="145"/>
      <c r="QXD59" s="145"/>
      <c r="QXE59" s="145"/>
      <c r="QXF59" s="145"/>
      <c r="QXG59" s="145"/>
      <c r="QXH59" s="145"/>
      <c r="QXI59" s="145"/>
      <c r="QXJ59" s="145"/>
      <c r="QXK59" s="145"/>
      <c r="QXL59" s="145"/>
      <c r="QXM59" s="145"/>
      <c r="QXN59" s="145"/>
      <c r="QXO59" s="145"/>
      <c r="QXP59" s="145"/>
      <c r="QXQ59" s="145"/>
      <c r="QXR59" s="145"/>
      <c r="QXS59" s="145"/>
      <c r="QXT59" s="145"/>
      <c r="QXU59" s="145"/>
      <c r="QXV59" s="145"/>
      <c r="QXW59" s="145"/>
      <c r="QXX59" s="145"/>
      <c r="QXY59" s="145"/>
      <c r="QXZ59" s="145"/>
      <c r="QYA59" s="145"/>
      <c r="QYB59" s="145"/>
      <c r="QYC59" s="145"/>
      <c r="QYD59" s="145"/>
      <c r="QYE59" s="145"/>
      <c r="QYF59" s="145"/>
      <c r="QYG59" s="145"/>
      <c r="QYH59" s="145"/>
      <c r="QYI59" s="145"/>
      <c r="QYJ59" s="145"/>
      <c r="QYK59" s="145"/>
      <c r="QYL59" s="145"/>
      <c r="QYM59" s="145"/>
      <c r="QYN59" s="145"/>
      <c r="QYO59" s="145"/>
      <c r="QYP59" s="145"/>
      <c r="QYQ59" s="145"/>
      <c r="QYR59" s="145"/>
      <c r="QYS59" s="145"/>
      <c r="QYT59" s="145"/>
      <c r="QYU59" s="145"/>
      <c r="QYV59" s="145"/>
      <c r="QYW59" s="145"/>
      <c r="QYX59" s="145"/>
      <c r="QYY59" s="145"/>
      <c r="QYZ59" s="145"/>
      <c r="QZA59" s="145"/>
      <c r="QZB59" s="145"/>
      <c r="QZC59" s="145"/>
      <c r="QZD59" s="145"/>
      <c r="QZE59" s="145"/>
      <c r="QZF59" s="145"/>
      <c r="QZG59" s="145"/>
      <c r="QZH59" s="145"/>
      <c r="QZI59" s="145"/>
      <c r="QZJ59" s="145"/>
      <c r="QZK59" s="145"/>
      <c r="QZL59" s="145"/>
      <c r="QZM59" s="145"/>
      <c r="QZN59" s="145"/>
      <c r="QZO59" s="145"/>
      <c r="QZP59" s="145"/>
      <c r="QZQ59" s="145"/>
      <c r="QZR59" s="145"/>
      <c r="QZS59" s="145"/>
      <c r="QZT59" s="145"/>
      <c r="QZU59" s="145"/>
      <c r="QZV59" s="145"/>
      <c r="QZW59" s="145"/>
      <c r="QZX59" s="145"/>
      <c r="QZY59" s="145"/>
      <c r="QZZ59" s="145"/>
      <c r="RAA59" s="145"/>
      <c r="RAB59" s="145"/>
      <c r="RAC59" s="145"/>
      <c r="RAD59" s="145"/>
      <c r="RAE59" s="145"/>
      <c r="RAF59" s="145"/>
      <c r="RAG59" s="145"/>
      <c r="RAH59" s="145"/>
      <c r="RAI59" s="145"/>
      <c r="RAJ59" s="145"/>
      <c r="RAK59" s="145"/>
      <c r="RAL59" s="145"/>
      <c r="RAM59" s="145"/>
      <c r="RAN59" s="145"/>
      <c r="RAO59" s="145"/>
      <c r="RAP59" s="145"/>
      <c r="RAQ59" s="145"/>
      <c r="RAR59" s="145"/>
      <c r="RAS59" s="145"/>
      <c r="RAT59" s="145"/>
      <c r="RAU59" s="145"/>
      <c r="RAV59" s="145"/>
      <c r="RAW59" s="145"/>
      <c r="RAX59" s="145"/>
      <c r="RAY59" s="145"/>
      <c r="RAZ59" s="145"/>
      <c r="RBA59" s="145"/>
      <c r="RBB59" s="145"/>
      <c r="RBC59" s="145"/>
      <c r="RBD59" s="145"/>
      <c r="RBE59" s="145"/>
      <c r="RBF59" s="145"/>
      <c r="RBG59" s="145"/>
      <c r="RBH59" s="145"/>
      <c r="RBI59" s="145"/>
      <c r="RBJ59" s="145"/>
      <c r="RBK59" s="145"/>
      <c r="RBL59" s="145"/>
      <c r="RBM59" s="145"/>
      <c r="RBN59" s="145"/>
      <c r="RBO59" s="145"/>
      <c r="RBP59" s="145"/>
      <c r="RBQ59" s="145"/>
      <c r="RBR59" s="145"/>
      <c r="RBS59" s="145"/>
      <c r="RBT59" s="145"/>
      <c r="RBU59" s="145"/>
      <c r="RBV59" s="145"/>
      <c r="RBW59" s="145"/>
      <c r="RBX59" s="145"/>
      <c r="RBY59" s="145"/>
      <c r="RBZ59" s="145"/>
      <c r="RCA59" s="145"/>
      <c r="RCB59" s="145"/>
      <c r="RCC59" s="145"/>
      <c r="RCD59" s="145"/>
      <c r="RCE59" s="145"/>
      <c r="RCF59" s="145"/>
      <c r="RCG59" s="145"/>
      <c r="RCH59" s="145"/>
      <c r="RCI59" s="145"/>
      <c r="RCJ59" s="145"/>
      <c r="RCK59" s="145"/>
      <c r="RCL59" s="145"/>
      <c r="RCM59" s="145"/>
      <c r="RCN59" s="145"/>
      <c r="RCO59" s="145"/>
      <c r="RCP59" s="145"/>
      <c r="RCQ59" s="145"/>
      <c r="RCR59" s="145"/>
      <c r="RCS59" s="145"/>
      <c r="RCT59" s="145"/>
      <c r="RCU59" s="145"/>
      <c r="RCV59" s="145"/>
      <c r="RCW59" s="145"/>
      <c r="RCX59" s="145"/>
      <c r="RCY59" s="145"/>
      <c r="RCZ59" s="145"/>
      <c r="RDA59" s="145"/>
      <c r="RDB59" s="145"/>
      <c r="RDC59" s="145"/>
      <c r="RDD59" s="145"/>
      <c r="RDE59" s="145"/>
      <c r="RDF59" s="145"/>
      <c r="RDG59" s="145"/>
      <c r="RDH59" s="145"/>
      <c r="RDI59" s="145"/>
      <c r="RDJ59" s="145"/>
      <c r="RDK59" s="145"/>
      <c r="RDL59" s="145"/>
      <c r="RDM59" s="145"/>
      <c r="RDN59" s="145"/>
      <c r="RDO59" s="145"/>
      <c r="RDP59" s="145"/>
      <c r="RDQ59" s="145"/>
      <c r="RDR59" s="145"/>
      <c r="RDS59" s="145"/>
      <c r="RDT59" s="145"/>
      <c r="RDU59" s="145"/>
      <c r="RDV59" s="145"/>
      <c r="RDW59" s="145"/>
      <c r="RDX59" s="145"/>
      <c r="RDY59" s="145"/>
      <c r="RDZ59" s="145"/>
      <c r="REA59" s="145"/>
      <c r="REB59" s="145"/>
      <c r="REC59" s="145"/>
      <c r="RED59" s="145"/>
      <c r="REE59" s="145"/>
      <c r="REF59" s="145"/>
      <c r="REG59" s="145"/>
      <c r="REH59" s="145"/>
      <c r="REI59" s="145"/>
      <c r="REJ59" s="145"/>
      <c r="REK59" s="145"/>
      <c r="REL59" s="145"/>
      <c r="REM59" s="145"/>
      <c r="REN59" s="145"/>
      <c r="REO59" s="145"/>
      <c r="REP59" s="145"/>
      <c r="REQ59" s="145"/>
      <c r="RER59" s="145"/>
      <c r="RES59" s="145"/>
      <c r="RET59" s="145"/>
      <c r="REU59" s="145"/>
      <c r="REV59" s="145"/>
      <c r="REW59" s="145"/>
      <c r="REX59" s="145"/>
      <c r="REY59" s="145"/>
      <c r="REZ59" s="145"/>
      <c r="RFA59" s="145"/>
      <c r="RFB59" s="145"/>
      <c r="RFC59" s="145"/>
      <c r="RFD59" s="145"/>
      <c r="RFE59" s="145"/>
      <c r="RFF59" s="145"/>
      <c r="RFG59" s="145"/>
      <c r="RFH59" s="145"/>
      <c r="RFI59" s="145"/>
      <c r="RFJ59" s="145"/>
      <c r="RFK59" s="145"/>
      <c r="RFL59" s="145"/>
      <c r="RFM59" s="145"/>
      <c r="RFN59" s="145"/>
      <c r="RFO59" s="145"/>
      <c r="RFP59" s="145"/>
      <c r="RFQ59" s="145"/>
      <c r="RFR59" s="145"/>
      <c r="RFS59" s="145"/>
      <c r="RFT59" s="145"/>
      <c r="RFU59" s="145"/>
      <c r="RFV59" s="145"/>
      <c r="RFW59" s="145"/>
      <c r="RFX59" s="145"/>
      <c r="RFY59" s="145"/>
      <c r="RFZ59" s="145"/>
      <c r="RGA59" s="145"/>
      <c r="RGB59" s="145"/>
      <c r="RGC59" s="145"/>
      <c r="RGD59" s="145"/>
      <c r="RGE59" s="145"/>
      <c r="RGF59" s="145"/>
      <c r="RGG59" s="145"/>
      <c r="RGH59" s="145"/>
      <c r="RGI59" s="145"/>
      <c r="RGJ59" s="145"/>
      <c r="RGK59" s="145"/>
      <c r="RGL59" s="145"/>
      <c r="RGM59" s="145"/>
      <c r="RGN59" s="145"/>
      <c r="RGO59" s="145"/>
      <c r="RGP59" s="145"/>
      <c r="RGQ59" s="145"/>
      <c r="RGR59" s="145"/>
      <c r="RGS59" s="145"/>
      <c r="RGT59" s="145"/>
      <c r="RGU59" s="145"/>
      <c r="RGV59" s="145"/>
      <c r="RGW59" s="145"/>
      <c r="RGX59" s="145"/>
      <c r="RGY59" s="145"/>
      <c r="RGZ59" s="145"/>
      <c r="RHA59" s="145"/>
      <c r="RHB59" s="145"/>
      <c r="RHC59" s="145"/>
      <c r="RHD59" s="145"/>
      <c r="RHE59" s="145"/>
      <c r="RHF59" s="145"/>
      <c r="RHG59" s="145"/>
      <c r="RHH59" s="145"/>
      <c r="RHI59" s="145"/>
      <c r="RHJ59" s="145"/>
      <c r="RHK59" s="145"/>
      <c r="RHL59" s="145"/>
      <c r="RHM59" s="145"/>
      <c r="RHN59" s="145"/>
      <c r="RHO59" s="145"/>
      <c r="RHP59" s="145"/>
      <c r="RHQ59" s="145"/>
      <c r="RHR59" s="145"/>
      <c r="RHS59" s="145"/>
      <c r="RHT59" s="145"/>
      <c r="RHU59" s="145"/>
      <c r="RHV59" s="145"/>
      <c r="RHW59" s="145"/>
      <c r="RHX59" s="145"/>
      <c r="RHY59" s="145"/>
      <c r="RHZ59" s="145"/>
      <c r="RIA59" s="145"/>
      <c r="RIB59" s="145"/>
      <c r="RIC59" s="145"/>
      <c r="RID59" s="145"/>
      <c r="RIE59" s="145"/>
      <c r="RIF59" s="145"/>
      <c r="RIG59" s="145"/>
      <c r="RIH59" s="145"/>
      <c r="RII59" s="145"/>
      <c r="RIJ59" s="145"/>
      <c r="RIK59" s="145"/>
      <c r="RIL59" s="145"/>
      <c r="RIM59" s="145"/>
      <c r="RIN59" s="145"/>
      <c r="RIO59" s="145"/>
      <c r="RIP59" s="145"/>
      <c r="RIQ59" s="145"/>
      <c r="RIR59" s="145"/>
      <c r="RIS59" s="145"/>
      <c r="RIT59" s="145"/>
      <c r="RIU59" s="145"/>
      <c r="RIV59" s="145"/>
      <c r="RIW59" s="145"/>
      <c r="RIX59" s="145"/>
      <c r="RIY59" s="145"/>
      <c r="RIZ59" s="145"/>
      <c r="RJA59" s="145"/>
      <c r="RJB59" s="145"/>
      <c r="RJC59" s="145"/>
      <c r="RJD59" s="145"/>
      <c r="RJE59" s="145"/>
      <c r="RJF59" s="145"/>
      <c r="RJG59" s="145"/>
      <c r="RJH59" s="145"/>
      <c r="RJI59" s="145"/>
      <c r="RJJ59" s="145"/>
      <c r="RJK59" s="145"/>
      <c r="RJL59" s="145"/>
      <c r="RJM59" s="145"/>
      <c r="RJN59" s="145"/>
      <c r="RJO59" s="145"/>
      <c r="RJP59" s="145"/>
      <c r="RJQ59" s="145"/>
      <c r="RJR59" s="145"/>
      <c r="RJS59" s="145"/>
      <c r="RJT59" s="145"/>
      <c r="RJU59" s="145"/>
      <c r="RJV59" s="145"/>
      <c r="RJW59" s="145"/>
      <c r="RJX59" s="145"/>
      <c r="RJY59" s="145"/>
      <c r="RJZ59" s="145"/>
      <c r="RKA59" s="145"/>
      <c r="RKB59" s="145"/>
      <c r="RKC59" s="145"/>
      <c r="RKD59" s="145"/>
      <c r="RKE59" s="145"/>
      <c r="RKF59" s="145"/>
      <c r="RKG59" s="145"/>
      <c r="RKH59" s="145"/>
      <c r="RKI59" s="145"/>
      <c r="RKJ59" s="145"/>
      <c r="RKK59" s="145"/>
      <c r="RKL59" s="145"/>
      <c r="RKM59" s="145"/>
      <c r="RKN59" s="145"/>
      <c r="RKO59" s="145"/>
      <c r="RKP59" s="145"/>
      <c r="RKQ59" s="145"/>
      <c r="RKR59" s="145"/>
      <c r="RKS59" s="145"/>
      <c r="RKT59" s="145"/>
      <c r="RKU59" s="145"/>
      <c r="RKV59" s="145"/>
      <c r="RKW59" s="145"/>
      <c r="RKX59" s="145"/>
      <c r="RKY59" s="145"/>
      <c r="RKZ59" s="145"/>
      <c r="RLA59" s="145"/>
      <c r="RLB59" s="145"/>
      <c r="RLC59" s="145"/>
      <c r="RLD59" s="145"/>
      <c r="RLE59" s="145"/>
      <c r="RLF59" s="145"/>
      <c r="RLG59" s="145"/>
      <c r="RLH59" s="145"/>
      <c r="RLI59" s="145"/>
      <c r="RLJ59" s="145"/>
      <c r="RLK59" s="145"/>
      <c r="RLL59" s="145"/>
      <c r="RLM59" s="145"/>
      <c r="RLN59" s="145"/>
      <c r="RLO59" s="145"/>
      <c r="RLP59" s="145"/>
      <c r="RLQ59" s="145"/>
      <c r="RLR59" s="145"/>
      <c r="RLS59" s="145"/>
      <c r="RLT59" s="145"/>
      <c r="RLU59" s="145"/>
      <c r="RLV59" s="145"/>
      <c r="RLW59" s="145"/>
      <c r="RLX59" s="145"/>
      <c r="RLY59" s="145"/>
      <c r="RLZ59" s="145"/>
      <c r="RMA59" s="145"/>
      <c r="RMB59" s="145"/>
      <c r="RMC59" s="145"/>
      <c r="RMD59" s="145"/>
      <c r="RME59" s="145"/>
      <c r="RMF59" s="145"/>
      <c r="RMG59" s="145"/>
      <c r="RMH59" s="145"/>
      <c r="RMI59" s="145"/>
      <c r="RMJ59" s="145"/>
      <c r="RMK59" s="145"/>
      <c r="RML59" s="145"/>
      <c r="RMM59" s="145"/>
      <c r="RMN59" s="145"/>
      <c r="RMO59" s="145"/>
      <c r="RMP59" s="145"/>
      <c r="RMQ59" s="145"/>
      <c r="RMR59" s="145"/>
      <c r="RMS59" s="145"/>
      <c r="RMT59" s="145"/>
      <c r="RMU59" s="145"/>
      <c r="RMV59" s="145"/>
      <c r="RMW59" s="145"/>
      <c r="RMX59" s="145"/>
      <c r="RMY59" s="145"/>
      <c r="RMZ59" s="145"/>
      <c r="RNA59" s="145"/>
      <c r="RNB59" s="145"/>
      <c r="RNC59" s="145"/>
      <c r="RND59" s="145"/>
      <c r="RNE59" s="145"/>
      <c r="RNF59" s="145"/>
      <c r="RNG59" s="145"/>
      <c r="RNH59" s="145"/>
      <c r="RNI59" s="145"/>
      <c r="RNJ59" s="145"/>
      <c r="RNK59" s="145"/>
      <c r="RNL59" s="145"/>
      <c r="RNM59" s="145"/>
      <c r="RNN59" s="145"/>
      <c r="RNO59" s="145"/>
      <c r="RNP59" s="145"/>
      <c r="RNQ59" s="145"/>
      <c r="RNR59" s="145"/>
      <c r="RNS59" s="145"/>
      <c r="RNT59" s="145"/>
      <c r="RNU59" s="145"/>
      <c r="RNV59" s="145"/>
      <c r="RNW59" s="145"/>
      <c r="RNX59" s="145"/>
      <c r="RNY59" s="145"/>
      <c r="RNZ59" s="145"/>
      <c r="ROA59" s="145"/>
      <c r="ROB59" s="145"/>
      <c r="ROC59" s="145"/>
      <c r="ROD59" s="145"/>
      <c r="ROE59" s="145"/>
      <c r="ROF59" s="145"/>
      <c r="ROG59" s="145"/>
      <c r="ROH59" s="145"/>
      <c r="ROI59" s="145"/>
      <c r="ROJ59" s="145"/>
      <c r="ROK59" s="145"/>
      <c r="ROL59" s="145"/>
      <c r="ROM59" s="145"/>
      <c r="RON59" s="145"/>
      <c r="ROO59" s="145"/>
      <c r="ROP59" s="145"/>
      <c r="ROQ59" s="145"/>
      <c r="ROR59" s="145"/>
      <c r="ROS59" s="145"/>
      <c r="ROT59" s="145"/>
      <c r="ROU59" s="145"/>
      <c r="ROV59" s="145"/>
      <c r="ROW59" s="145"/>
      <c r="ROX59" s="145"/>
      <c r="ROY59" s="145"/>
      <c r="ROZ59" s="145"/>
      <c r="RPA59" s="145"/>
      <c r="RPB59" s="145"/>
      <c r="RPC59" s="145"/>
      <c r="RPD59" s="145"/>
      <c r="RPE59" s="145"/>
      <c r="RPF59" s="145"/>
      <c r="RPG59" s="145"/>
      <c r="RPH59" s="145"/>
      <c r="RPI59" s="145"/>
      <c r="RPJ59" s="145"/>
      <c r="RPK59" s="145"/>
      <c r="RPL59" s="145"/>
      <c r="RPM59" s="145"/>
      <c r="RPN59" s="145"/>
      <c r="RPO59" s="145"/>
      <c r="RPP59" s="145"/>
      <c r="RPQ59" s="145"/>
      <c r="RPR59" s="145"/>
      <c r="RPS59" s="145"/>
      <c r="RPT59" s="145"/>
      <c r="RPU59" s="145"/>
      <c r="RPV59" s="145"/>
      <c r="RPW59" s="145"/>
      <c r="RPX59" s="145"/>
      <c r="RPY59" s="145"/>
      <c r="RPZ59" s="145"/>
      <c r="RQA59" s="145"/>
      <c r="RQB59" s="145"/>
      <c r="RQC59" s="145"/>
      <c r="RQD59" s="145"/>
      <c r="RQE59" s="145"/>
      <c r="RQF59" s="145"/>
      <c r="RQG59" s="145"/>
      <c r="RQH59" s="145"/>
      <c r="RQI59" s="145"/>
      <c r="RQJ59" s="145"/>
      <c r="RQK59" s="145"/>
      <c r="RQL59" s="145"/>
      <c r="RQM59" s="145"/>
      <c r="RQN59" s="145"/>
      <c r="RQO59" s="145"/>
      <c r="RQP59" s="145"/>
      <c r="RQQ59" s="145"/>
      <c r="RQR59" s="145"/>
      <c r="RQS59" s="145"/>
      <c r="RQT59" s="145"/>
      <c r="RQU59" s="145"/>
      <c r="RQV59" s="145"/>
      <c r="RQW59" s="145"/>
      <c r="RQX59" s="145"/>
      <c r="RQY59" s="145"/>
      <c r="RQZ59" s="145"/>
      <c r="RRA59" s="145"/>
      <c r="RRB59" s="145"/>
      <c r="RRC59" s="145"/>
      <c r="RRD59" s="145"/>
      <c r="RRE59" s="145"/>
      <c r="RRF59" s="145"/>
      <c r="RRG59" s="145"/>
      <c r="RRH59" s="145"/>
      <c r="RRI59" s="145"/>
      <c r="RRJ59" s="145"/>
      <c r="RRK59" s="145"/>
      <c r="RRL59" s="145"/>
      <c r="RRM59" s="145"/>
      <c r="RRN59" s="145"/>
      <c r="RRO59" s="145"/>
      <c r="RRP59" s="145"/>
      <c r="RRQ59" s="145"/>
      <c r="RRR59" s="145"/>
      <c r="RRS59" s="145"/>
      <c r="RRT59" s="145"/>
      <c r="RRU59" s="145"/>
      <c r="RRV59" s="145"/>
      <c r="RRW59" s="145"/>
      <c r="RRX59" s="145"/>
      <c r="RRY59" s="145"/>
      <c r="RRZ59" s="145"/>
      <c r="RSA59" s="145"/>
      <c r="RSB59" s="145"/>
      <c r="RSC59" s="145"/>
      <c r="RSD59" s="145"/>
      <c r="RSE59" s="145"/>
      <c r="RSF59" s="145"/>
      <c r="RSG59" s="145"/>
      <c r="RSH59" s="145"/>
      <c r="RSI59" s="145"/>
      <c r="RSJ59" s="145"/>
      <c r="RSK59" s="145"/>
      <c r="RSL59" s="145"/>
      <c r="RSM59" s="145"/>
      <c r="RSN59" s="145"/>
      <c r="RSO59" s="145"/>
      <c r="RSP59" s="145"/>
      <c r="RSQ59" s="145"/>
      <c r="RSR59" s="145"/>
      <c r="RSS59" s="145"/>
      <c r="RST59" s="145"/>
      <c r="RSU59" s="145"/>
      <c r="RSV59" s="145"/>
      <c r="RSW59" s="145"/>
      <c r="RSX59" s="145"/>
      <c r="RSY59" s="145"/>
      <c r="RSZ59" s="145"/>
      <c r="RTA59" s="145"/>
      <c r="RTB59" s="145"/>
      <c r="RTC59" s="145"/>
      <c r="RTD59" s="145"/>
      <c r="RTE59" s="145"/>
      <c r="RTF59" s="145"/>
      <c r="RTG59" s="145"/>
      <c r="RTH59" s="145"/>
      <c r="RTI59" s="145"/>
      <c r="RTJ59" s="145"/>
      <c r="RTK59" s="145"/>
      <c r="RTL59" s="145"/>
      <c r="RTM59" s="145"/>
      <c r="RTN59" s="145"/>
      <c r="RTO59" s="145"/>
      <c r="RTP59" s="145"/>
      <c r="RTQ59" s="145"/>
      <c r="RTR59" s="145"/>
      <c r="RTS59" s="145"/>
      <c r="RTT59" s="145"/>
      <c r="RTU59" s="145"/>
      <c r="RTV59" s="145"/>
      <c r="RTW59" s="145"/>
      <c r="RTX59" s="145"/>
      <c r="RTY59" s="145"/>
      <c r="RTZ59" s="145"/>
      <c r="RUA59" s="145"/>
      <c r="RUB59" s="145"/>
      <c r="RUC59" s="145"/>
      <c r="RUD59" s="145"/>
      <c r="RUE59" s="145"/>
      <c r="RUF59" s="145"/>
      <c r="RUG59" s="145"/>
      <c r="RUH59" s="145"/>
      <c r="RUI59" s="145"/>
      <c r="RUJ59" s="145"/>
      <c r="RUK59" s="145"/>
      <c r="RUL59" s="145"/>
      <c r="RUM59" s="145"/>
      <c r="RUN59" s="145"/>
      <c r="RUO59" s="145"/>
      <c r="RUP59" s="145"/>
      <c r="RUQ59" s="145"/>
      <c r="RUR59" s="145"/>
      <c r="RUS59" s="145"/>
      <c r="RUT59" s="145"/>
      <c r="RUU59" s="145"/>
      <c r="RUV59" s="145"/>
      <c r="RUW59" s="145"/>
      <c r="RUX59" s="145"/>
      <c r="RUY59" s="145"/>
      <c r="RUZ59" s="145"/>
      <c r="RVA59" s="145"/>
      <c r="RVB59" s="145"/>
      <c r="RVC59" s="145"/>
      <c r="RVD59" s="145"/>
      <c r="RVE59" s="145"/>
      <c r="RVF59" s="145"/>
      <c r="RVG59" s="145"/>
      <c r="RVH59" s="145"/>
      <c r="RVI59" s="145"/>
      <c r="RVJ59" s="145"/>
      <c r="RVK59" s="145"/>
      <c r="RVL59" s="145"/>
      <c r="RVM59" s="145"/>
      <c r="RVN59" s="145"/>
      <c r="RVO59" s="145"/>
      <c r="RVP59" s="145"/>
      <c r="RVQ59" s="145"/>
      <c r="RVR59" s="145"/>
      <c r="RVS59" s="145"/>
      <c r="RVT59" s="145"/>
      <c r="RVU59" s="145"/>
      <c r="RVV59" s="145"/>
      <c r="RVW59" s="145"/>
      <c r="RVX59" s="145"/>
      <c r="RVY59" s="145"/>
      <c r="RVZ59" s="145"/>
      <c r="RWA59" s="145"/>
      <c r="RWB59" s="145"/>
      <c r="RWC59" s="145"/>
      <c r="RWD59" s="145"/>
      <c r="RWE59" s="145"/>
      <c r="RWF59" s="145"/>
      <c r="RWG59" s="145"/>
      <c r="RWH59" s="145"/>
      <c r="RWI59" s="145"/>
      <c r="RWJ59" s="145"/>
      <c r="RWK59" s="145"/>
      <c r="RWL59" s="145"/>
      <c r="RWM59" s="145"/>
      <c r="RWN59" s="145"/>
      <c r="RWO59" s="145"/>
      <c r="RWP59" s="145"/>
      <c r="RWQ59" s="145"/>
      <c r="RWR59" s="145"/>
      <c r="RWS59" s="145"/>
      <c r="RWT59" s="145"/>
      <c r="RWU59" s="145"/>
      <c r="RWV59" s="145"/>
      <c r="RWW59" s="145"/>
      <c r="RWX59" s="145"/>
      <c r="RWY59" s="145"/>
      <c r="RWZ59" s="145"/>
      <c r="RXA59" s="145"/>
      <c r="RXB59" s="145"/>
      <c r="RXC59" s="145"/>
      <c r="RXD59" s="145"/>
      <c r="RXE59" s="145"/>
      <c r="RXF59" s="145"/>
      <c r="RXG59" s="145"/>
      <c r="RXH59" s="145"/>
      <c r="RXI59" s="145"/>
      <c r="RXJ59" s="145"/>
      <c r="RXK59" s="145"/>
      <c r="RXL59" s="145"/>
      <c r="RXM59" s="145"/>
      <c r="RXN59" s="145"/>
      <c r="RXO59" s="145"/>
      <c r="RXP59" s="145"/>
      <c r="RXQ59" s="145"/>
      <c r="RXR59" s="145"/>
      <c r="RXS59" s="145"/>
      <c r="RXT59" s="145"/>
      <c r="RXU59" s="145"/>
      <c r="RXV59" s="145"/>
      <c r="RXW59" s="145"/>
      <c r="RXX59" s="145"/>
      <c r="RXY59" s="145"/>
      <c r="RXZ59" s="145"/>
      <c r="RYA59" s="145"/>
      <c r="RYB59" s="145"/>
      <c r="RYC59" s="145"/>
      <c r="RYD59" s="145"/>
      <c r="RYE59" s="145"/>
      <c r="RYF59" s="145"/>
      <c r="RYG59" s="145"/>
      <c r="RYH59" s="145"/>
      <c r="RYI59" s="145"/>
      <c r="RYJ59" s="145"/>
      <c r="RYK59" s="145"/>
      <c r="RYL59" s="145"/>
      <c r="RYM59" s="145"/>
      <c r="RYN59" s="145"/>
      <c r="RYO59" s="145"/>
      <c r="RYP59" s="145"/>
      <c r="RYQ59" s="145"/>
      <c r="RYR59" s="145"/>
      <c r="RYS59" s="145"/>
      <c r="RYT59" s="145"/>
      <c r="RYU59" s="145"/>
      <c r="RYV59" s="145"/>
      <c r="RYW59" s="145"/>
      <c r="RYX59" s="145"/>
      <c r="RYY59" s="145"/>
      <c r="RYZ59" s="145"/>
      <c r="RZA59" s="145"/>
      <c r="RZB59" s="145"/>
      <c r="RZC59" s="145"/>
      <c r="RZD59" s="145"/>
      <c r="RZE59" s="145"/>
      <c r="RZF59" s="145"/>
      <c r="RZG59" s="145"/>
      <c r="RZH59" s="145"/>
      <c r="RZI59" s="145"/>
      <c r="RZJ59" s="145"/>
      <c r="RZK59" s="145"/>
      <c r="RZL59" s="145"/>
      <c r="RZM59" s="145"/>
      <c r="RZN59" s="145"/>
      <c r="RZO59" s="145"/>
      <c r="RZP59" s="145"/>
      <c r="RZQ59" s="145"/>
      <c r="RZR59" s="145"/>
      <c r="RZS59" s="145"/>
      <c r="RZT59" s="145"/>
      <c r="RZU59" s="145"/>
      <c r="RZV59" s="145"/>
      <c r="RZW59" s="145"/>
      <c r="RZX59" s="145"/>
      <c r="RZY59" s="145"/>
      <c r="RZZ59" s="145"/>
      <c r="SAA59" s="145"/>
      <c r="SAB59" s="145"/>
      <c r="SAC59" s="145"/>
      <c r="SAD59" s="145"/>
      <c r="SAE59" s="145"/>
      <c r="SAF59" s="145"/>
      <c r="SAG59" s="145"/>
      <c r="SAH59" s="145"/>
      <c r="SAI59" s="145"/>
      <c r="SAJ59" s="145"/>
      <c r="SAK59" s="145"/>
      <c r="SAL59" s="145"/>
      <c r="SAM59" s="145"/>
      <c r="SAN59" s="145"/>
      <c r="SAO59" s="145"/>
      <c r="SAP59" s="145"/>
      <c r="SAQ59" s="145"/>
      <c r="SAR59" s="145"/>
      <c r="SAS59" s="145"/>
      <c r="SAT59" s="145"/>
      <c r="SAU59" s="145"/>
      <c r="SAV59" s="145"/>
      <c r="SAW59" s="145"/>
      <c r="SAX59" s="145"/>
      <c r="SAY59" s="145"/>
      <c r="SAZ59" s="145"/>
      <c r="SBA59" s="145"/>
      <c r="SBB59" s="145"/>
      <c r="SBC59" s="145"/>
      <c r="SBD59" s="145"/>
      <c r="SBE59" s="145"/>
      <c r="SBF59" s="145"/>
      <c r="SBG59" s="145"/>
      <c r="SBH59" s="145"/>
      <c r="SBI59" s="145"/>
      <c r="SBJ59" s="145"/>
      <c r="SBK59" s="145"/>
      <c r="SBL59" s="145"/>
      <c r="SBM59" s="145"/>
      <c r="SBN59" s="145"/>
      <c r="SBO59" s="145"/>
      <c r="SBP59" s="145"/>
      <c r="SBQ59" s="145"/>
      <c r="SBR59" s="145"/>
      <c r="SBS59" s="145"/>
      <c r="SBT59" s="145"/>
      <c r="SBU59" s="145"/>
      <c r="SBV59" s="145"/>
      <c r="SBW59" s="145"/>
      <c r="SBX59" s="145"/>
      <c r="SBY59" s="145"/>
      <c r="SBZ59" s="145"/>
      <c r="SCA59" s="145"/>
      <c r="SCB59" s="145"/>
      <c r="SCC59" s="145"/>
      <c r="SCD59" s="145"/>
      <c r="SCE59" s="145"/>
      <c r="SCF59" s="145"/>
      <c r="SCG59" s="145"/>
      <c r="SCH59" s="145"/>
      <c r="SCI59" s="145"/>
      <c r="SCJ59" s="145"/>
      <c r="SCK59" s="145"/>
      <c r="SCL59" s="145"/>
      <c r="SCM59" s="145"/>
      <c r="SCN59" s="145"/>
      <c r="SCO59" s="145"/>
      <c r="SCP59" s="145"/>
      <c r="SCQ59" s="145"/>
      <c r="SCR59" s="145"/>
      <c r="SCS59" s="145"/>
      <c r="SCT59" s="145"/>
      <c r="SCU59" s="145"/>
      <c r="SCV59" s="145"/>
      <c r="SCW59" s="145"/>
      <c r="SCX59" s="145"/>
      <c r="SCY59" s="145"/>
      <c r="SCZ59" s="145"/>
      <c r="SDA59" s="145"/>
      <c r="SDB59" s="145"/>
      <c r="SDC59" s="145"/>
      <c r="SDD59" s="145"/>
      <c r="SDE59" s="145"/>
      <c r="SDF59" s="145"/>
      <c r="SDG59" s="145"/>
      <c r="SDH59" s="145"/>
      <c r="SDI59" s="145"/>
      <c r="SDJ59" s="145"/>
      <c r="SDK59" s="145"/>
      <c r="SDL59" s="145"/>
      <c r="SDM59" s="145"/>
      <c r="SDN59" s="145"/>
      <c r="SDO59" s="145"/>
      <c r="SDP59" s="145"/>
      <c r="SDQ59" s="145"/>
      <c r="SDR59" s="145"/>
      <c r="SDS59" s="145"/>
      <c r="SDT59" s="145"/>
      <c r="SDU59" s="145"/>
      <c r="SDV59" s="145"/>
      <c r="SDW59" s="145"/>
      <c r="SDX59" s="145"/>
      <c r="SDY59" s="145"/>
      <c r="SDZ59" s="145"/>
      <c r="SEA59" s="145"/>
      <c r="SEB59" s="145"/>
      <c r="SEC59" s="145"/>
      <c r="SED59" s="145"/>
      <c r="SEE59" s="145"/>
      <c r="SEF59" s="145"/>
      <c r="SEG59" s="145"/>
      <c r="SEH59" s="145"/>
      <c r="SEI59" s="145"/>
      <c r="SEJ59" s="145"/>
      <c r="SEK59" s="145"/>
      <c r="SEL59" s="145"/>
      <c r="SEM59" s="145"/>
      <c r="SEN59" s="145"/>
      <c r="SEO59" s="145"/>
      <c r="SEP59" s="145"/>
      <c r="SEQ59" s="145"/>
      <c r="SER59" s="145"/>
      <c r="SES59" s="145"/>
      <c r="SET59" s="145"/>
      <c r="SEU59" s="145"/>
      <c r="SEV59" s="145"/>
      <c r="SEW59" s="145"/>
      <c r="SEX59" s="145"/>
      <c r="SEY59" s="145"/>
      <c r="SEZ59" s="145"/>
      <c r="SFA59" s="145"/>
      <c r="SFB59" s="145"/>
      <c r="SFC59" s="145"/>
      <c r="SFD59" s="145"/>
      <c r="SFE59" s="145"/>
      <c r="SFF59" s="145"/>
      <c r="SFG59" s="145"/>
      <c r="SFH59" s="145"/>
      <c r="SFI59" s="145"/>
      <c r="SFJ59" s="145"/>
      <c r="SFK59" s="145"/>
      <c r="SFL59" s="145"/>
      <c r="SFM59" s="145"/>
      <c r="SFN59" s="145"/>
      <c r="SFO59" s="145"/>
      <c r="SFP59" s="145"/>
      <c r="SFQ59" s="145"/>
      <c r="SFR59" s="145"/>
      <c r="SFS59" s="145"/>
      <c r="SFT59" s="145"/>
      <c r="SFU59" s="145"/>
      <c r="SFV59" s="145"/>
      <c r="SFW59" s="145"/>
      <c r="SFX59" s="145"/>
      <c r="SFY59" s="145"/>
      <c r="SFZ59" s="145"/>
      <c r="SGA59" s="145"/>
      <c r="SGB59" s="145"/>
      <c r="SGC59" s="145"/>
      <c r="SGD59" s="145"/>
      <c r="SGE59" s="145"/>
      <c r="SGF59" s="145"/>
      <c r="SGG59" s="145"/>
      <c r="SGH59" s="145"/>
      <c r="SGI59" s="145"/>
      <c r="SGJ59" s="145"/>
      <c r="SGK59" s="145"/>
      <c r="SGL59" s="145"/>
      <c r="SGM59" s="145"/>
      <c r="SGN59" s="145"/>
      <c r="SGO59" s="145"/>
      <c r="SGP59" s="145"/>
      <c r="SGQ59" s="145"/>
      <c r="SGR59" s="145"/>
      <c r="SGS59" s="145"/>
      <c r="SGT59" s="145"/>
      <c r="SGU59" s="145"/>
      <c r="SGV59" s="145"/>
      <c r="SGW59" s="145"/>
      <c r="SGX59" s="145"/>
      <c r="SGY59" s="145"/>
      <c r="SGZ59" s="145"/>
      <c r="SHA59" s="145"/>
      <c r="SHB59" s="145"/>
      <c r="SHC59" s="145"/>
      <c r="SHD59" s="145"/>
      <c r="SHE59" s="145"/>
      <c r="SHF59" s="145"/>
      <c r="SHG59" s="145"/>
      <c r="SHH59" s="145"/>
      <c r="SHI59" s="145"/>
      <c r="SHJ59" s="145"/>
      <c r="SHK59" s="145"/>
      <c r="SHL59" s="145"/>
      <c r="SHM59" s="145"/>
      <c r="SHN59" s="145"/>
      <c r="SHO59" s="145"/>
      <c r="SHP59" s="145"/>
      <c r="SHQ59" s="145"/>
      <c r="SHR59" s="145"/>
      <c r="SHS59" s="145"/>
      <c r="SHT59" s="145"/>
      <c r="SHU59" s="145"/>
      <c r="SHV59" s="145"/>
      <c r="SHW59" s="145"/>
      <c r="SHX59" s="145"/>
      <c r="SHY59" s="145"/>
      <c r="SHZ59" s="145"/>
      <c r="SIA59" s="145"/>
      <c r="SIB59" s="145"/>
      <c r="SIC59" s="145"/>
      <c r="SID59" s="145"/>
      <c r="SIE59" s="145"/>
      <c r="SIF59" s="145"/>
      <c r="SIG59" s="145"/>
      <c r="SIH59" s="145"/>
      <c r="SII59" s="145"/>
      <c r="SIJ59" s="145"/>
      <c r="SIK59" s="145"/>
      <c r="SIL59" s="145"/>
      <c r="SIM59" s="145"/>
      <c r="SIN59" s="145"/>
      <c r="SIO59" s="145"/>
      <c r="SIP59" s="145"/>
      <c r="SIQ59" s="145"/>
      <c r="SIR59" s="145"/>
      <c r="SIS59" s="145"/>
      <c r="SIT59" s="145"/>
      <c r="SIU59" s="145"/>
      <c r="SIV59" s="145"/>
      <c r="SIW59" s="145"/>
      <c r="SIX59" s="145"/>
      <c r="SIY59" s="145"/>
      <c r="SIZ59" s="145"/>
      <c r="SJA59" s="145"/>
      <c r="SJB59" s="145"/>
      <c r="SJC59" s="145"/>
      <c r="SJD59" s="145"/>
      <c r="SJE59" s="145"/>
      <c r="SJF59" s="145"/>
      <c r="SJG59" s="145"/>
      <c r="SJH59" s="145"/>
      <c r="SJI59" s="145"/>
      <c r="SJJ59" s="145"/>
      <c r="SJK59" s="145"/>
      <c r="SJL59" s="145"/>
      <c r="SJM59" s="145"/>
      <c r="SJN59" s="145"/>
      <c r="SJO59" s="145"/>
      <c r="SJP59" s="145"/>
      <c r="SJQ59" s="145"/>
      <c r="SJR59" s="145"/>
      <c r="SJS59" s="145"/>
      <c r="SJT59" s="145"/>
      <c r="SJU59" s="145"/>
      <c r="SJV59" s="145"/>
      <c r="SJW59" s="145"/>
      <c r="SJX59" s="145"/>
      <c r="SJY59" s="145"/>
      <c r="SJZ59" s="145"/>
      <c r="SKA59" s="145"/>
      <c r="SKB59" s="145"/>
      <c r="SKC59" s="145"/>
      <c r="SKD59" s="145"/>
      <c r="SKE59" s="145"/>
      <c r="SKF59" s="145"/>
      <c r="SKG59" s="145"/>
      <c r="SKH59" s="145"/>
      <c r="SKI59" s="145"/>
      <c r="SKJ59" s="145"/>
      <c r="SKK59" s="145"/>
      <c r="SKL59" s="145"/>
      <c r="SKM59" s="145"/>
      <c r="SKN59" s="145"/>
      <c r="SKO59" s="145"/>
      <c r="SKP59" s="145"/>
      <c r="SKQ59" s="145"/>
      <c r="SKR59" s="145"/>
      <c r="SKS59" s="145"/>
      <c r="SKT59" s="145"/>
      <c r="SKU59" s="145"/>
      <c r="SKV59" s="145"/>
      <c r="SKW59" s="145"/>
      <c r="SKX59" s="145"/>
      <c r="SKY59" s="145"/>
      <c r="SKZ59" s="145"/>
      <c r="SLA59" s="145"/>
      <c r="SLB59" s="145"/>
      <c r="SLC59" s="145"/>
      <c r="SLD59" s="145"/>
      <c r="SLE59" s="145"/>
      <c r="SLF59" s="145"/>
      <c r="SLG59" s="145"/>
      <c r="SLH59" s="145"/>
      <c r="SLI59" s="145"/>
      <c r="SLJ59" s="145"/>
      <c r="SLK59" s="145"/>
      <c r="SLL59" s="145"/>
      <c r="SLM59" s="145"/>
      <c r="SLN59" s="145"/>
      <c r="SLO59" s="145"/>
      <c r="SLP59" s="145"/>
      <c r="SLQ59" s="145"/>
      <c r="SLR59" s="145"/>
      <c r="SLS59" s="145"/>
      <c r="SLT59" s="145"/>
      <c r="SLU59" s="145"/>
      <c r="SLV59" s="145"/>
      <c r="SLW59" s="145"/>
      <c r="SLX59" s="145"/>
      <c r="SLY59" s="145"/>
      <c r="SLZ59" s="145"/>
      <c r="SMA59" s="145"/>
      <c r="SMB59" s="145"/>
      <c r="SMC59" s="145"/>
      <c r="SMD59" s="145"/>
      <c r="SME59" s="145"/>
      <c r="SMF59" s="145"/>
      <c r="SMG59" s="145"/>
      <c r="SMH59" s="145"/>
      <c r="SMI59" s="145"/>
      <c r="SMJ59" s="145"/>
      <c r="SMK59" s="145"/>
      <c r="SML59" s="145"/>
      <c r="SMM59" s="145"/>
      <c r="SMN59" s="145"/>
      <c r="SMO59" s="145"/>
      <c r="SMP59" s="145"/>
      <c r="SMQ59" s="145"/>
      <c r="SMR59" s="145"/>
      <c r="SMS59" s="145"/>
      <c r="SMT59" s="145"/>
      <c r="SMU59" s="145"/>
      <c r="SMV59" s="145"/>
      <c r="SMW59" s="145"/>
      <c r="SMX59" s="145"/>
      <c r="SMY59" s="145"/>
      <c r="SMZ59" s="145"/>
      <c r="SNA59" s="145"/>
      <c r="SNB59" s="145"/>
      <c r="SNC59" s="145"/>
      <c r="SND59" s="145"/>
      <c r="SNE59" s="145"/>
      <c r="SNF59" s="145"/>
      <c r="SNG59" s="145"/>
      <c r="SNH59" s="145"/>
      <c r="SNI59" s="145"/>
      <c r="SNJ59" s="145"/>
      <c r="SNK59" s="145"/>
      <c r="SNL59" s="145"/>
      <c r="SNM59" s="145"/>
      <c r="SNN59" s="145"/>
      <c r="SNO59" s="145"/>
      <c r="SNP59" s="145"/>
      <c r="SNQ59" s="145"/>
      <c r="SNR59" s="145"/>
      <c r="SNS59" s="145"/>
      <c r="SNT59" s="145"/>
      <c r="SNU59" s="145"/>
      <c r="SNV59" s="145"/>
      <c r="SNW59" s="145"/>
      <c r="SNX59" s="145"/>
      <c r="SNY59" s="145"/>
      <c r="SNZ59" s="145"/>
      <c r="SOA59" s="145"/>
      <c r="SOB59" s="145"/>
      <c r="SOC59" s="145"/>
      <c r="SOD59" s="145"/>
      <c r="SOE59" s="145"/>
      <c r="SOF59" s="145"/>
      <c r="SOG59" s="145"/>
      <c r="SOH59" s="145"/>
      <c r="SOI59" s="145"/>
      <c r="SOJ59" s="145"/>
      <c r="SOK59" s="145"/>
      <c r="SOL59" s="145"/>
      <c r="SOM59" s="145"/>
      <c r="SON59" s="145"/>
      <c r="SOO59" s="145"/>
      <c r="SOP59" s="145"/>
      <c r="SOQ59" s="145"/>
      <c r="SOR59" s="145"/>
      <c r="SOS59" s="145"/>
      <c r="SOT59" s="145"/>
      <c r="SOU59" s="145"/>
      <c r="SOV59" s="145"/>
      <c r="SOW59" s="145"/>
      <c r="SOX59" s="145"/>
      <c r="SOY59" s="145"/>
      <c r="SOZ59" s="145"/>
      <c r="SPA59" s="145"/>
      <c r="SPB59" s="145"/>
      <c r="SPC59" s="145"/>
      <c r="SPD59" s="145"/>
      <c r="SPE59" s="145"/>
      <c r="SPF59" s="145"/>
      <c r="SPG59" s="145"/>
      <c r="SPH59" s="145"/>
      <c r="SPI59" s="145"/>
      <c r="SPJ59" s="145"/>
      <c r="SPK59" s="145"/>
      <c r="SPL59" s="145"/>
      <c r="SPM59" s="145"/>
      <c r="SPN59" s="145"/>
      <c r="SPO59" s="145"/>
      <c r="SPP59" s="145"/>
      <c r="SPQ59" s="145"/>
      <c r="SPR59" s="145"/>
      <c r="SPS59" s="145"/>
      <c r="SPT59" s="145"/>
      <c r="SPU59" s="145"/>
      <c r="SPV59" s="145"/>
      <c r="SPW59" s="145"/>
      <c r="SPX59" s="145"/>
      <c r="SPY59" s="145"/>
      <c r="SPZ59" s="145"/>
      <c r="SQA59" s="145"/>
      <c r="SQB59" s="145"/>
      <c r="SQC59" s="145"/>
      <c r="SQD59" s="145"/>
      <c r="SQE59" s="145"/>
      <c r="SQF59" s="145"/>
      <c r="SQG59" s="145"/>
      <c r="SQH59" s="145"/>
      <c r="SQI59" s="145"/>
      <c r="SQJ59" s="145"/>
      <c r="SQK59" s="145"/>
      <c r="SQL59" s="145"/>
      <c r="SQM59" s="145"/>
      <c r="SQN59" s="145"/>
      <c r="SQO59" s="145"/>
      <c r="SQP59" s="145"/>
      <c r="SQQ59" s="145"/>
      <c r="SQR59" s="145"/>
      <c r="SQS59" s="145"/>
      <c r="SQT59" s="145"/>
      <c r="SQU59" s="145"/>
      <c r="SQV59" s="145"/>
      <c r="SQW59" s="145"/>
      <c r="SQX59" s="145"/>
      <c r="SQY59" s="145"/>
      <c r="SQZ59" s="145"/>
      <c r="SRA59" s="145"/>
      <c r="SRB59" s="145"/>
      <c r="SRC59" s="145"/>
      <c r="SRD59" s="145"/>
      <c r="SRE59" s="145"/>
      <c r="SRF59" s="145"/>
      <c r="SRG59" s="145"/>
      <c r="SRH59" s="145"/>
      <c r="SRI59" s="145"/>
      <c r="SRJ59" s="145"/>
      <c r="SRK59" s="145"/>
      <c r="SRL59" s="145"/>
      <c r="SRM59" s="145"/>
      <c r="SRN59" s="145"/>
      <c r="SRO59" s="145"/>
      <c r="SRP59" s="145"/>
      <c r="SRQ59" s="145"/>
      <c r="SRR59" s="145"/>
      <c r="SRS59" s="145"/>
      <c r="SRT59" s="145"/>
      <c r="SRU59" s="145"/>
      <c r="SRV59" s="145"/>
      <c r="SRW59" s="145"/>
      <c r="SRX59" s="145"/>
      <c r="SRY59" s="145"/>
      <c r="SRZ59" s="145"/>
      <c r="SSA59" s="145"/>
      <c r="SSB59" s="145"/>
      <c r="SSC59" s="145"/>
      <c r="SSD59" s="145"/>
      <c r="SSE59" s="145"/>
      <c r="SSF59" s="145"/>
      <c r="SSG59" s="145"/>
      <c r="SSH59" s="145"/>
      <c r="SSI59" s="145"/>
      <c r="SSJ59" s="145"/>
      <c r="SSK59" s="145"/>
      <c r="SSL59" s="145"/>
      <c r="SSM59" s="145"/>
      <c r="SSN59" s="145"/>
      <c r="SSO59" s="145"/>
      <c r="SSP59" s="145"/>
      <c r="SSQ59" s="145"/>
      <c r="SSR59" s="145"/>
      <c r="SSS59" s="145"/>
      <c r="SST59" s="145"/>
      <c r="SSU59" s="145"/>
      <c r="SSV59" s="145"/>
      <c r="SSW59" s="145"/>
      <c r="SSX59" s="145"/>
      <c r="SSY59" s="145"/>
      <c r="SSZ59" s="145"/>
      <c r="STA59" s="145"/>
      <c r="STB59" s="145"/>
      <c r="STC59" s="145"/>
      <c r="STD59" s="145"/>
      <c r="STE59" s="145"/>
      <c r="STF59" s="145"/>
      <c r="STG59" s="145"/>
      <c r="STH59" s="145"/>
      <c r="STI59" s="145"/>
      <c r="STJ59" s="145"/>
      <c r="STK59" s="145"/>
      <c r="STL59" s="145"/>
      <c r="STM59" s="145"/>
      <c r="STN59" s="145"/>
      <c r="STO59" s="145"/>
      <c r="STP59" s="145"/>
      <c r="STQ59" s="145"/>
      <c r="STR59" s="145"/>
      <c r="STS59" s="145"/>
      <c r="STT59" s="145"/>
      <c r="STU59" s="145"/>
      <c r="STV59" s="145"/>
      <c r="STW59" s="145"/>
      <c r="STX59" s="145"/>
      <c r="STY59" s="145"/>
      <c r="STZ59" s="145"/>
      <c r="SUA59" s="145"/>
      <c r="SUB59" s="145"/>
      <c r="SUC59" s="145"/>
      <c r="SUD59" s="145"/>
      <c r="SUE59" s="145"/>
      <c r="SUF59" s="145"/>
      <c r="SUG59" s="145"/>
      <c r="SUH59" s="145"/>
      <c r="SUI59" s="145"/>
      <c r="SUJ59" s="145"/>
      <c r="SUK59" s="145"/>
      <c r="SUL59" s="145"/>
      <c r="SUM59" s="145"/>
      <c r="SUN59" s="145"/>
      <c r="SUO59" s="145"/>
      <c r="SUP59" s="145"/>
      <c r="SUQ59" s="145"/>
      <c r="SUR59" s="145"/>
      <c r="SUS59" s="145"/>
      <c r="SUT59" s="145"/>
      <c r="SUU59" s="145"/>
      <c r="SUV59" s="145"/>
      <c r="SUW59" s="145"/>
      <c r="SUX59" s="145"/>
      <c r="SUY59" s="145"/>
      <c r="SUZ59" s="145"/>
      <c r="SVA59" s="145"/>
      <c r="SVB59" s="145"/>
      <c r="SVC59" s="145"/>
      <c r="SVD59" s="145"/>
      <c r="SVE59" s="145"/>
      <c r="SVF59" s="145"/>
      <c r="SVG59" s="145"/>
      <c r="SVH59" s="145"/>
      <c r="SVI59" s="145"/>
      <c r="SVJ59" s="145"/>
      <c r="SVK59" s="145"/>
      <c r="SVL59" s="145"/>
      <c r="SVM59" s="145"/>
      <c r="SVN59" s="145"/>
      <c r="SVO59" s="145"/>
      <c r="SVP59" s="145"/>
      <c r="SVQ59" s="145"/>
      <c r="SVR59" s="145"/>
      <c r="SVS59" s="145"/>
      <c r="SVT59" s="145"/>
      <c r="SVU59" s="145"/>
      <c r="SVV59" s="145"/>
      <c r="SVW59" s="145"/>
      <c r="SVX59" s="145"/>
      <c r="SVY59" s="145"/>
      <c r="SVZ59" s="145"/>
      <c r="SWA59" s="145"/>
      <c r="SWB59" s="145"/>
      <c r="SWC59" s="145"/>
      <c r="SWD59" s="145"/>
      <c r="SWE59" s="145"/>
      <c r="SWF59" s="145"/>
      <c r="SWG59" s="145"/>
      <c r="SWH59" s="145"/>
      <c r="SWI59" s="145"/>
      <c r="SWJ59" s="145"/>
      <c r="SWK59" s="145"/>
      <c r="SWL59" s="145"/>
      <c r="SWM59" s="145"/>
      <c r="SWN59" s="145"/>
      <c r="SWO59" s="145"/>
      <c r="SWP59" s="145"/>
      <c r="SWQ59" s="145"/>
      <c r="SWR59" s="145"/>
      <c r="SWS59" s="145"/>
      <c r="SWT59" s="145"/>
      <c r="SWU59" s="145"/>
      <c r="SWV59" s="145"/>
      <c r="SWW59" s="145"/>
      <c r="SWX59" s="145"/>
      <c r="SWY59" s="145"/>
      <c r="SWZ59" s="145"/>
      <c r="SXA59" s="145"/>
      <c r="SXB59" s="145"/>
      <c r="SXC59" s="145"/>
      <c r="SXD59" s="145"/>
      <c r="SXE59" s="145"/>
      <c r="SXF59" s="145"/>
      <c r="SXG59" s="145"/>
      <c r="SXH59" s="145"/>
      <c r="SXI59" s="145"/>
      <c r="SXJ59" s="145"/>
      <c r="SXK59" s="145"/>
      <c r="SXL59" s="145"/>
      <c r="SXM59" s="145"/>
      <c r="SXN59" s="145"/>
      <c r="SXO59" s="145"/>
      <c r="SXP59" s="145"/>
      <c r="SXQ59" s="145"/>
      <c r="SXR59" s="145"/>
      <c r="SXS59" s="145"/>
      <c r="SXT59" s="145"/>
      <c r="SXU59" s="145"/>
      <c r="SXV59" s="145"/>
      <c r="SXW59" s="145"/>
      <c r="SXX59" s="145"/>
      <c r="SXY59" s="145"/>
      <c r="SXZ59" s="145"/>
      <c r="SYA59" s="145"/>
      <c r="SYB59" s="145"/>
      <c r="SYC59" s="145"/>
      <c r="SYD59" s="145"/>
      <c r="SYE59" s="145"/>
      <c r="SYF59" s="145"/>
      <c r="SYG59" s="145"/>
      <c r="SYH59" s="145"/>
      <c r="SYI59" s="145"/>
      <c r="SYJ59" s="145"/>
      <c r="SYK59" s="145"/>
      <c r="SYL59" s="145"/>
      <c r="SYM59" s="145"/>
      <c r="SYN59" s="145"/>
      <c r="SYO59" s="145"/>
      <c r="SYP59" s="145"/>
      <c r="SYQ59" s="145"/>
      <c r="SYR59" s="145"/>
      <c r="SYS59" s="145"/>
      <c r="SYT59" s="145"/>
      <c r="SYU59" s="145"/>
      <c r="SYV59" s="145"/>
      <c r="SYW59" s="145"/>
      <c r="SYX59" s="145"/>
      <c r="SYY59" s="145"/>
      <c r="SYZ59" s="145"/>
      <c r="SZA59" s="145"/>
      <c r="SZB59" s="145"/>
      <c r="SZC59" s="145"/>
      <c r="SZD59" s="145"/>
      <c r="SZE59" s="145"/>
      <c r="SZF59" s="145"/>
      <c r="SZG59" s="145"/>
      <c r="SZH59" s="145"/>
      <c r="SZI59" s="145"/>
      <c r="SZJ59" s="145"/>
      <c r="SZK59" s="145"/>
      <c r="SZL59" s="145"/>
      <c r="SZM59" s="145"/>
      <c r="SZN59" s="145"/>
      <c r="SZO59" s="145"/>
      <c r="SZP59" s="145"/>
      <c r="SZQ59" s="145"/>
      <c r="SZR59" s="145"/>
      <c r="SZS59" s="145"/>
      <c r="SZT59" s="145"/>
      <c r="SZU59" s="145"/>
      <c r="SZV59" s="145"/>
      <c r="SZW59" s="145"/>
      <c r="SZX59" s="145"/>
      <c r="SZY59" s="145"/>
      <c r="SZZ59" s="145"/>
      <c r="TAA59" s="145"/>
      <c r="TAB59" s="145"/>
      <c r="TAC59" s="145"/>
      <c r="TAD59" s="145"/>
      <c r="TAE59" s="145"/>
      <c r="TAF59" s="145"/>
      <c r="TAG59" s="145"/>
      <c r="TAH59" s="145"/>
      <c r="TAI59" s="145"/>
      <c r="TAJ59" s="145"/>
      <c r="TAK59" s="145"/>
      <c r="TAL59" s="145"/>
      <c r="TAM59" s="145"/>
      <c r="TAN59" s="145"/>
      <c r="TAO59" s="145"/>
      <c r="TAP59" s="145"/>
      <c r="TAQ59" s="145"/>
      <c r="TAR59" s="145"/>
      <c r="TAS59" s="145"/>
      <c r="TAT59" s="145"/>
      <c r="TAU59" s="145"/>
      <c r="TAV59" s="145"/>
      <c r="TAW59" s="145"/>
      <c r="TAX59" s="145"/>
      <c r="TAY59" s="145"/>
      <c r="TAZ59" s="145"/>
      <c r="TBA59" s="145"/>
      <c r="TBB59" s="145"/>
      <c r="TBC59" s="145"/>
      <c r="TBD59" s="145"/>
      <c r="TBE59" s="145"/>
      <c r="TBF59" s="145"/>
      <c r="TBG59" s="145"/>
      <c r="TBH59" s="145"/>
      <c r="TBI59" s="145"/>
      <c r="TBJ59" s="145"/>
      <c r="TBK59" s="145"/>
      <c r="TBL59" s="145"/>
      <c r="TBM59" s="145"/>
      <c r="TBN59" s="145"/>
      <c r="TBO59" s="145"/>
      <c r="TBP59" s="145"/>
      <c r="TBQ59" s="145"/>
      <c r="TBR59" s="145"/>
      <c r="TBS59" s="145"/>
      <c r="TBT59" s="145"/>
      <c r="TBU59" s="145"/>
      <c r="TBV59" s="145"/>
      <c r="TBW59" s="145"/>
      <c r="TBX59" s="145"/>
      <c r="TBY59" s="145"/>
      <c r="TBZ59" s="145"/>
      <c r="TCA59" s="145"/>
      <c r="TCB59" s="145"/>
      <c r="TCC59" s="145"/>
      <c r="TCD59" s="145"/>
      <c r="TCE59" s="145"/>
      <c r="TCF59" s="145"/>
      <c r="TCG59" s="145"/>
      <c r="TCH59" s="145"/>
      <c r="TCI59" s="145"/>
      <c r="TCJ59" s="145"/>
      <c r="TCK59" s="145"/>
      <c r="TCL59" s="145"/>
      <c r="TCM59" s="145"/>
      <c r="TCN59" s="145"/>
      <c r="TCO59" s="145"/>
      <c r="TCP59" s="145"/>
      <c r="TCQ59" s="145"/>
      <c r="TCR59" s="145"/>
      <c r="TCS59" s="145"/>
      <c r="TCT59" s="145"/>
      <c r="TCU59" s="145"/>
      <c r="TCV59" s="145"/>
      <c r="TCW59" s="145"/>
      <c r="TCX59" s="145"/>
      <c r="TCY59" s="145"/>
      <c r="TCZ59" s="145"/>
      <c r="TDA59" s="145"/>
      <c r="TDB59" s="145"/>
      <c r="TDC59" s="145"/>
      <c r="TDD59" s="145"/>
      <c r="TDE59" s="145"/>
      <c r="TDF59" s="145"/>
      <c r="TDG59" s="145"/>
      <c r="TDH59" s="145"/>
      <c r="TDI59" s="145"/>
      <c r="TDJ59" s="145"/>
      <c r="TDK59" s="145"/>
      <c r="TDL59" s="145"/>
      <c r="TDM59" s="145"/>
      <c r="TDN59" s="145"/>
      <c r="TDO59" s="145"/>
      <c r="TDP59" s="145"/>
      <c r="TDQ59" s="145"/>
      <c r="TDR59" s="145"/>
      <c r="TDS59" s="145"/>
      <c r="TDT59" s="145"/>
      <c r="TDU59" s="145"/>
      <c r="TDV59" s="145"/>
      <c r="TDW59" s="145"/>
      <c r="TDX59" s="145"/>
      <c r="TDY59" s="145"/>
      <c r="TDZ59" s="145"/>
      <c r="TEA59" s="145"/>
      <c r="TEB59" s="145"/>
      <c r="TEC59" s="145"/>
      <c r="TED59" s="145"/>
      <c r="TEE59" s="145"/>
      <c r="TEF59" s="145"/>
      <c r="TEG59" s="145"/>
      <c r="TEH59" s="145"/>
      <c r="TEI59" s="145"/>
      <c r="TEJ59" s="145"/>
      <c r="TEK59" s="145"/>
      <c r="TEL59" s="145"/>
      <c r="TEM59" s="145"/>
      <c r="TEN59" s="145"/>
      <c r="TEO59" s="145"/>
      <c r="TEP59" s="145"/>
      <c r="TEQ59" s="145"/>
      <c r="TER59" s="145"/>
      <c r="TES59" s="145"/>
      <c r="TET59" s="145"/>
      <c r="TEU59" s="145"/>
      <c r="TEV59" s="145"/>
      <c r="TEW59" s="145"/>
      <c r="TEX59" s="145"/>
      <c r="TEY59" s="145"/>
      <c r="TEZ59" s="145"/>
      <c r="TFA59" s="145"/>
      <c r="TFB59" s="145"/>
      <c r="TFC59" s="145"/>
      <c r="TFD59" s="145"/>
      <c r="TFE59" s="145"/>
      <c r="TFF59" s="145"/>
      <c r="TFG59" s="145"/>
      <c r="TFH59" s="145"/>
      <c r="TFI59" s="145"/>
      <c r="TFJ59" s="145"/>
      <c r="TFK59" s="145"/>
      <c r="TFL59" s="145"/>
      <c r="TFM59" s="145"/>
      <c r="TFN59" s="145"/>
      <c r="TFO59" s="145"/>
      <c r="TFP59" s="145"/>
      <c r="TFQ59" s="145"/>
      <c r="TFR59" s="145"/>
      <c r="TFS59" s="145"/>
      <c r="TFT59" s="145"/>
      <c r="TFU59" s="145"/>
      <c r="TFV59" s="145"/>
      <c r="TFW59" s="145"/>
      <c r="TFX59" s="145"/>
      <c r="TFY59" s="145"/>
      <c r="TFZ59" s="145"/>
      <c r="TGA59" s="145"/>
      <c r="TGB59" s="145"/>
      <c r="TGC59" s="145"/>
      <c r="TGD59" s="145"/>
      <c r="TGE59" s="145"/>
      <c r="TGF59" s="145"/>
      <c r="TGG59" s="145"/>
      <c r="TGH59" s="145"/>
      <c r="TGI59" s="145"/>
      <c r="TGJ59" s="145"/>
      <c r="TGK59" s="145"/>
      <c r="TGL59" s="145"/>
      <c r="TGM59" s="145"/>
      <c r="TGN59" s="145"/>
      <c r="TGO59" s="145"/>
      <c r="TGP59" s="145"/>
      <c r="TGQ59" s="145"/>
      <c r="TGR59" s="145"/>
      <c r="TGS59" s="145"/>
      <c r="TGT59" s="145"/>
      <c r="TGU59" s="145"/>
      <c r="TGV59" s="145"/>
      <c r="TGW59" s="145"/>
      <c r="TGX59" s="145"/>
      <c r="TGY59" s="145"/>
      <c r="TGZ59" s="145"/>
      <c r="THA59" s="145"/>
      <c r="THB59" s="145"/>
      <c r="THC59" s="145"/>
      <c r="THD59" s="145"/>
      <c r="THE59" s="145"/>
      <c r="THF59" s="145"/>
      <c r="THG59" s="145"/>
      <c r="THH59" s="145"/>
      <c r="THI59" s="145"/>
      <c r="THJ59" s="145"/>
      <c r="THK59" s="145"/>
      <c r="THL59" s="145"/>
      <c r="THM59" s="145"/>
      <c r="THN59" s="145"/>
      <c r="THO59" s="145"/>
      <c r="THP59" s="145"/>
      <c r="THQ59" s="145"/>
      <c r="THR59" s="145"/>
      <c r="THS59" s="145"/>
      <c r="THT59" s="145"/>
      <c r="THU59" s="145"/>
      <c r="THV59" s="145"/>
      <c r="THW59" s="145"/>
      <c r="THX59" s="145"/>
      <c r="THY59" s="145"/>
      <c r="THZ59" s="145"/>
      <c r="TIA59" s="145"/>
      <c r="TIB59" s="145"/>
      <c r="TIC59" s="145"/>
      <c r="TID59" s="145"/>
      <c r="TIE59" s="145"/>
      <c r="TIF59" s="145"/>
      <c r="TIG59" s="145"/>
      <c r="TIH59" s="145"/>
      <c r="TII59" s="145"/>
      <c r="TIJ59" s="145"/>
      <c r="TIK59" s="145"/>
      <c r="TIL59" s="145"/>
      <c r="TIM59" s="145"/>
      <c r="TIN59" s="145"/>
      <c r="TIO59" s="145"/>
      <c r="TIP59" s="145"/>
      <c r="TIQ59" s="145"/>
      <c r="TIR59" s="145"/>
      <c r="TIS59" s="145"/>
      <c r="TIT59" s="145"/>
      <c r="TIU59" s="145"/>
      <c r="TIV59" s="145"/>
      <c r="TIW59" s="145"/>
      <c r="TIX59" s="145"/>
      <c r="TIY59" s="145"/>
      <c r="TIZ59" s="145"/>
      <c r="TJA59" s="145"/>
      <c r="TJB59" s="145"/>
      <c r="TJC59" s="145"/>
      <c r="TJD59" s="145"/>
      <c r="TJE59" s="145"/>
      <c r="TJF59" s="145"/>
      <c r="TJG59" s="145"/>
      <c r="TJH59" s="145"/>
      <c r="TJI59" s="145"/>
      <c r="TJJ59" s="145"/>
      <c r="TJK59" s="145"/>
      <c r="TJL59" s="145"/>
      <c r="TJM59" s="145"/>
      <c r="TJN59" s="145"/>
      <c r="TJO59" s="145"/>
      <c r="TJP59" s="145"/>
      <c r="TJQ59" s="145"/>
      <c r="TJR59" s="145"/>
      <c r="TJS59" s="145"/>
      <c r="TJT59" s="145"/>
      <c r="TJU59" s="145"/>
      <c r="TJV59" s="145"/>
      <c r="TJW59" s="145"/>
      <c r="TJX59" s="145"/>
      <c r="TJY59" s="145"/>
      <c r="TJZ59" s="145"/>
      <c r="TKA59" s="145"/>
      <c r="TKB59" s="145"/>
      <c r="TKC59" s="145"/>
      <c r="TKD59" s="145"/>
      <c r="TKE59" s="145"/>
      <c r="TKF59" s="145"/>
      <c r="TKG59" s="145"/>
      <c r="TKH59" s="145"/>
      <c r="TKI59" s="145"/>
      <c r="TKJ59" s="145"/>
      <c r="TKK59" s="145"/>
      <c r="TKL59" s="145"/>
      <c r="TKM59" s="145"/>
      <c r="TKN59" s="145"/>
      <c r="TKO59" s="145"/>
      <c r="TKP59" s="145"/>
      <c r="TKQ59" s="145"/>
      <c r="TKR59" s="145"/>
      <c r="TKS59" s="145"/>
      <c r="TKT59" s="145"/>
      <c r="TKU59" s="145"/>
      <c r="TKV59" s="145"/>
      <c r="TKW59" s="145"/>
      <c r="TKX59" s="145"/>
      <c r="TKY59" s="145"/>
      <c r="TKZ59" s="145"/>
      <c r="TLA59" s="145"/>
      <c r="TLB59" s="145"/>
      <c r="TLC59" s="145"/>
      <c r="TLD59" s="145"/>
      <c r="TLE59" s="145"/>
      <c r="TLF59" s="145"/>
      <c r="TLG59" s="145"/>
      <c r="TLH59" s="145"/>
      <c r="TLI59" s="145"/>
      <c r="TLJ59" s="145"/>
      <c r="TLK59" s="145"/>
      <c r="TLL59" s="145"/>
      <c r="TLM59" s="145"/>
      <c r="TLN59" s="145"/>
      <c r="TLO59" s="145"/>
      <c r="TLP59" s="145"/>
      <c r="TLQ59" s="145"/>
      <c r="TLR59" s="145"/>
      <c r="TLS59" s="145"/>
      <c r="TLT59" s="145"/>
      <c r="TLU59" s="145"/>
      <c r="TLV59" s="145"/>
      <c r="TLW59" s="145"/>
      <c r="TLX59" s="145"/>
      <c r="TLY59" s="145"/>
      <c r="TLZ59" s="145"/>
      <c r="TMA59" s="145"/>
      <c r="TMB59" s="145"/>
      <c r="TMC59" s="145"/>
      <c r="TMD59" s="145"/>
      <c r="TME59" s="145"/>
      <c r="TMF59" s="145"/>
      <c r="TMG59" s="145"/>
      <c r="TMH59" s="145"/>
      <c r="TMI59" s="145"/>
      <c r="TMJ59" s="145"/>
      <c r="TMK59" s="145"/>
      <c r="TML59" s="145"/>
      <c r="TMM59" s="145"/>
      <c r="TMN59" s="145"/>
      <c r="TMO59" s="145"/>
      <c r="TMP59" s="145"/>
      <c r="TMQ59" s="145"/>
      <c r="TMR59" s="145"/>
      <c r="TMS59" s="145"/>
      <c r="TMT59" s="145"/>
      <c r="TMU59" s="145"/>
      <c r="TMV59" s="145"/>
      <c r="TMW59" s="145"/>
      <c r="TMX59" s="145"/>
      <c r="TMY59" s="145"/>
      <c r="TMZ59" s="145"/>
      <c r="TNA59" s="145"/>
      <c r="TNB59" s="145"/>
      <c r="TNC59" s="145"/>
      <c r="TND59" s="145"/>
      <c r="TNE59" s="145"/>
      <c r="TNF59" s="145"/>
      <c r="TNG59" s="145"/>
      <c r="TNH59" s="145"/>
      <c r="TNI59" s="145"/>
      <c r="TNJ59" s="145"/>
      <c r="TNK59" s="145"/>
      <c r="TNL59" s="145"/>
      <c r="TNM59" s="145"/>
      <c r="TNN59" s="145"/>
      <c r="TNO59" s="145"/>
      <c r="TNP59" s="145"/>
      <c r="TNQ59" s="145"/>
      <c r="TNR59" s="145"/>
      <c r="TNS59" s="145"/>
      <c r="TNT59" s="145"/>
      <c r="TNU59" s="145"/>
      <c r="TNV59" s="145"/>
      <c r="TNW59" s="145"/>
      <c r="TNX59" s="145"/>
      <c r="TNY59" s="145"/>
      <c r="TNZ59" s="145"/>
      <c r="TOA59" s="145"/>
      <c r="TOB59" s="145"/>
      <c r="TOC59" s="145"/>
      <c r="TOD59" s="145"/>
      <c r="TOE59" s="145"/>
      <c r="TOF59" s="145"/>
      <c r="TOG59" s="145"/>
      <c r="TOH59" s="145"/>
      <c r="TOI59" s="145"/>
      <c r="TOJ59" s="145"/>
      <c r="TOK59" s="145"/>
      <c r="TOL59" s="145"/>
      <c r="TOM59" s="145"/>
      <c r="TON59" s="145"/>
      <c r="TOO59" s="145"/>
      <c r="TOP59" s="145"/>
      <c r="TOQ59" s="145"/>
      <c r="TOR59" s="145"/>
      <c r="TOS59" s="145"/>
      <c r="TOT59" s="145"/>
      <c r="TOU59" s="145"/>
      <c r="TOV59" s="145"/>
      <c r="TOW59" s="145"/>
      <c r="TOX59" s="145"/>
      <c r="TOY59" s="145"/>
      <c r="TOZ59" s="145"/>
      <c r="TPA59" s="145"/>
      <c r="TPB59" s="145"/>
      <c r="TPC59" s="145"/>
      <c r="TPD59" s="145"/>
      <c r="TPE59" s="145"/>
      <c r="TPF59" s="145"/>
      <c r="TPG59" s="145"/>
      <c r="TPH59" s="145"/>
      <c r="TPI59" s="145"/>
      <c r="TPJ59" s="145"/>
      <c r="TPK59" s="145"/>
      <c r="TPL59" s="145"/>
      <c r="TPM59" s="145"/>
      <c r="TPN59" s="145"/>
      <c r="TPO59" s="145"/>
      <c r="TPP59" s="145"/>
      <c r="TPQ59" s="145"/>
      <c r="TPR59" s="145"/>
      <c r="TPS59" s="145"/>
      <c r="TPT59" s="145"/>
      <c r="TPU59" s="145"/>
      <c r="TPV59" s="145"/>
      <c r="TPW59" s="145"/>
      <c r="TPX59" s="145"/>
      <c r="TPY59" s="145"/>
      <c r="TPZ59" s="145"/>
      <c r="TQA59" s="145"/>
      <c r="TQB59" s="145"/>
      <c r="TQC59" s="145"/>
      <c r="TQD59" s="145"/>
      <c r="TQE59" s="145"/>
      <c r="TQF59" s="145"/>
      <c r="TQG59" s="145"/>
      <c r="TQH59" s="145"/>
      <c r="TQI59" s="145"/>
      <c r="TQJ59" s="145"/>
      <c r="TQK59" s="145"/>
      <c r="TQL59" s="145"/>
      <c r="TQM59" s="145"/>
      <c r="TQN59" s="145"/>
      <c r="TQO59" s="145"/>
      <c r="TQP59" s="145"/>
      <c r="TQQ59" s="145"/>
      <c r="TQR59" s="145"/>
      <c r="TQS59" s="145"/>
      <c r="TQT59" s="145"/>
      <c r="TQU59" s="145"/>
      <c r="TQV59" s="145"/>
      <c r="TQW59" s="145"/>
      <c r="TQX59" s="145"/>
      <c r="TQY59" s="145"/>
      <c r="TQZ59" s="145"/>
      <c r="TRA59" s="145"/>
      <c r="TRB59" s="145"/>
      <c r="TRC59" s="145"/>
      <c r="TRD59" s="145"/>
      <c r="TRE59" s="145"/>
      <c r="TRF59" s="145"/>
      <c r="TRG59" s="145"/>
      <c r="TRH59" s="145"/>
      <c r="TRI59" s="145"/>
      <c r="TRJ59" s="145"/>
      <c r="TRK59" s="145"/>
      <c r="TRL59" s="145"/>
      <c r="TRM59" s="145"/>
      <c r="TRN59" s="145"/>
      <c r="TRO59" s="145"/>
      <c r="TRP59" s="145"/>
      <c r="TRQ59" s="145"/>
      <c r="TRR59" s="145"/>
      <c r="TRS59" s="145"/>
      <c r="TRT59" s="145"/>
      <c r="TRU59" s="145"/>
      <c r="TRV59" s="145"/>
      <c r="TRW59" s="145"/>
      <c r="TRX59" s="145"/>
      <c r="TRY59" s="145"/>
      <c r="TRZ59" s="145"/>
      <c r="TSA59" s="145"/>
      <c r="TSB59" s="145"/>
      <c r="TSC59" s="145"/>
      <c r="TSD59" s="145"/>
      <c r="TSE59" s="145"/>
      <c r="TSF59" s="145"/>
      <c r="TSG59" s="145"/>
      <c r="TSH59" s="145"/>
      <c r="TSI59" s="145"/>
      <c r="TSJ59" s="145"/>
      <c r="TSK59" s="145"/>
      <c r="TSL59" s="145"/>
      <c r="TSM59" s="145"/>
      <c r="TSN59" s="145"/>
      <c r="TSO59" s="145"/>
      <c r="TSP59" s="145"/>
      <c r="TSQ59" s="145"/>
      <c r="TSR59" s="145"/>
      <c r="TSS59" s="145"/>
      <c r="TST59" s="145"/>
      <c r="TSU59" s="145"/>
      <c r="TSV59" s="145"/>
      <c r="TSW59" s="145"/>
      <c r="TSX59" s="145"/>
      <c r="TSY59" s="145"/>
      <c r="TSZ59" s="145"/>
      <c r="TTA59" s="145"/>
      <c r="TTB59" s="145"/>
      <c r="TTC59" s="145"/>
      <c r="TTD59" s="145"/>
      <c r="TTE59" s="145"/>
      <c r="TTF59" s="145"/>
      <c r="TTG59" s="145"/>
      <c r="TTH59" s="145"/>
      <c r="TTI59" s="145"/>
      <c r="TTJ59" s="145"/>
      <c r="TTK59" s="145"/>
      <c r="TTL59" s="145"/>
      <c r="TTM59" s="145"/>
      <c r="TTN59" s="145"/>
      <c r="TTO59" s="145"/>
      <c r="TTP59" s="145"/>
      <c r="TTQ59" s="145"/>
      <c r="TTR59" s="145"/>
      <c r="TTS59" s="145"/>
      <c r="TTT59" s="145"/>
      <c r="TTU59" s="145"/>
      <c r="TTV59" s="145"/>
      <c r="TTW59" s="145"/>
      <c r="TTX59" s="145"/>
      <c r="TTY59" s="145"/>
      <c r="TTZ59" s="145"/>
      <c r="TUA59" s="145"/>
      <c r="TUB59" s="145"/>
      <c r="TUC59" s="145"/>
      <c r="TUD59" s="145"/>
      <c r="TUE59" s="145"/>
      <c r="TUF59" s="145"/>
      <c r="TUG59" s="145"/>
      <c r="TUH59" s="145"/>
      <c r="TUI59" s="145"/>
      <c r="TUJ59" s="145"/>
      <c r="TUK59" s="145"/>
      <c r="TUL59" s="145"/>
      <c r="TUM59" s="145"/>
      <c r="TUN59" s="145"/>
      <c r="TUO59" s="145"/>
      <c r="TUP59" s="145"/>
      <c r="TUQ59" s="145"/>
      <c r="TUR59" s="145"/>
      <c r="TUS59" s="145"/>
      <c r="TUT59" s="145"/>
      <c r="TUU59" s="145"/>
      <c r="TUV59" s="145"/>
      <c r="TUW59" s="145"/>
      <c r="TUX59" s="145"/>
      <c r="TUY59" s="145"/>
      <c r="TUZ59" s="145"/>
      <c r="TVA59" s="145"/>
      <c r="TVB59" s="145"/>
      <c r="TVC59" s="145"/>
      <c r="TVD59" s="145"/>
      <c r="TVE59" s="145"/>
      <c r="TVF59" s="145"/>
      <c r="TVG59" s="145"/>
      <c r="TVH59" s="145"/>
      <c r="TVI59" s="145"/>
      <c r="TVJ59" s="145"/>
      <c r="TVK59" s="145"/>
      <c r="TVL59" s="145"/>
      <c r="TVM59" s="145"/>
      <c r="TVN59" s="145"/>
      <c r="TVO59" s="145"/>
      <c r="TVP59" s="145"/>
      <c r="TVQ59" s="145"/>
      <c r="TVR59" s="145"/>
      <c r="TVS59" s="145"/>
      <c r="TVT59" s="145"/>
      <c r="TVU59" s="145"/>
      <c r="TVV59" s="145"/>
      <c r="TVW59" s="145"/>
      <c r="TVX59" s="145"/>
      <c r="TVY59" s="145"/>
      <c r="TVZ59" s="145"/>
      <c r="TWA59" s="145"/>
      <c r="TWB59" s="145"/>
      <c r="TWC59" s="145"/>
      <c r="TWD59" s="145"/>
      <c r="TWE59" s="145"/>
      <c r="TWF59" s="145"/>
      <c r="TWG59" s="145"/>
      <c r="TWH59" s="145"/>
      <c r="TWI59" s="145"/>
      <c r="TWJ59" s="145"/>
      <c r="TWK59" s="145"/>
      <c r="TWL59" s="145"/>
      <c r="TWM59" s="145"/>
      <c r="TWN59" s="145"/>
      <c r="TWO59" s="145"/>
      <c r="TWP59" s="145"/>
      <c r="TWQ59" s="145"/>
      <c r="TWR59" s="145"/>
      <c r="TWS59" s="145"/>
      <c r="TWT59" s="145"/>
      <c r="TWU59" s="145"/>
      <c r="TWV59" s="145"/>
      <c r="TWW59" s="145"/>
      <c r="TWX59" s="145"/>
      <c r="TWY59" s="145"/>
      <c r="TWZ59" s="145"/>
      <c r="TXA59" s="145"/>
      <c r="TXB59" s="145"/>
      <c r="TXC59" s="145"/>
      <c r="TXD59" s="145"/>
      <c r="TXE59" s="145"/>
      <c r="TXF59" s="145"/>
      <c r="TXG59" s="145"/>
      <c r="TXH59" s="145"/>
      <c r="TXI59" s="145"/>
      <c r="TXJ59" s="145"/>
      <c r="TXK59" s="145"/>
      <c r="TXL59" s="145"/>
      <c r="TXM59" s="145"/>
      <c r="TXN59" s="145"/>
      <c r="TXO59" s="145"/>
      <c r="TXP59" s="145"/>
      <c r="TXQ59" s="145"/>
      <c r="TXR59" s="145"/>
      <c r="TXS59" s="145"/>
      <c r="TXT59" s="145"/>
      <c r="TXU59" s="145"/>
      <c r="TXV59" s="145"/>
      <c r="TXW59" s="145"/>
      <c r="TXX59" s="145"/>
      <c r="TXY59" s="145"/>
      <c r="TXZ59" s="145"/>
      <c r="TYA59" s="145"/>
      <c r="TYB59" s="145"/>
      <c r="TYC59" s="145"/>
      <c r="TYD59" s="145"/>
      <c r="TYE59" s="145"/>
      <c r="TYF59" s="145"/>
      <c r="TYG59" s="145"/>
      <c r="TYH59" s="145"/>
      <c r="TYI59" s="145"/>
      <c r="TYJ59" s="145"/>
      <c r="TYK59" s="145"/>
      <c r="TYL59" s="145"/>
      <c r="TYM59" s="145"/>
      <c r="TYN59" s="145"/>
      <c r="TYO59" s="145"/>
      <c r="TYP59" s="145"/>
      <c r="TYQ59" s="145"/>
      <c r="TYR59" s="145"/>
      <c r="TYS59" s="145"/>
      <c r="TYT59" s="145"/>
      <c r="TYU59" s="145"/>
      <c r="TYV59" s="145"/>
      <c r="TYW59" s="145"/>
      <c r="TYX59" s="145"/>
      <c r="TYY59" s="145"/>
      <c r="TYZ59" s="145"/>
      <c r="TZA59" s="145"/>
      <c r="TZB59" s="145"/>
      <c r="TZC59" s="145"/>
      <c r="TZD59" s="145"/>
      <c r="TZE59" s="145"/>
      <c r="TZF59" s="145"/>
      <c r="TZG59" s="145"/>
      <c r="TZH59" s="145"/>
      <c r="TZI59" s="145"/>
      <c r="TZJ59" s="145"/>
      <c r="TZK59" s="145"/>
      <c r="TZL59" s="145"/>
      <c r="TZM59" s="145"/>
      <c r="TZN59" s="145"/>
      <c r="TZO59" s="145"/>
      <c r="TZP59" s="145"/>
      <c r="TZQ59" s="145"/>
      <c r="TZR59" s="145"/>
      <c r="TZS59" s="145"/>
      <c r="TZT59" s="145"/>
      <c r="TZU59" s="145"/>
      <c r="TZV59" s="145"/>
      <c r="TZW59" s="145"/>
      <c r="TZX59" s="145"/>
      <c r="TZY59" s="145"/>
      <c r="TZZ59" s="145"/>
      <c r="UAA59" s="145"/>
      <c r="UAB59" s="145"/>
      <c r="UAC59" s="145"/>
      <c r="UAD59" s="145"/>
      <c r="UAE59" s="145"/>
      <c r="UAF59" s="145"/>
      <c r="UAG59" s="145"/>
      <c r="UAH59" s="145"/>
      <c r="UAI59" s="145"/>
      <c r="UAJ59" s="145"/>
      <c r="UAK59" s="145"/>
      <c r="UAL59" s="145"/>
      <c r="UAM59" s="145"/>
      <c r="UAN59" s="145"/>
      <c r="UAO59" s="145"/>
      <c r="UAP59" s="145"/>
      <c r="UAQ59" s="145"/>
      <c r="UAR59" s="145"/>
      <c r="UAS59" s="145"/>
      <c r="UAT59" s="145"/>
      <c r="UAU59" s="145"/>
      <c r="UAV59" s="145"/>
      <c r="UAW59" s="145"/>
      <c r="UAX59" s="145"/>
      <c r="UAY59" s="145"/>
      <c r="UAZ59" s="145"/>
      <c r="UBA59" s="145"/>
      <c r="UBB59" s="145"/>
      <c r="UBC59" s="145"/>
      <c r="UBD59" s="145"/>
      <c r="UBE59" s="145"/>
      <c r="UBF59" s="145"/>
      <c r="UBG59" s="145"/>
      <c r="UBH59" s="145"/>
      <c r="UBI59" s="145"/>
      <c r="UBJ59" s="145"/>
      <c r="UBK59" s="145"/>
      <c r="UBL59" s="145"/>
      <c r="UBM59" s="145"/>
      <c r="UBN59" s="145"/>
      <c r="UBO59" s="145"/>
      <c r="UBP59" s="145"/>
      <c r="UBQ59" s="145"/>
      <c r="UBR59" s="145"/>
      <c r="UBS59" s="145"/>
      <c r="UBT59" s="145"/>
      <c r="UBU59" s="145"/>
      <c r="UBV59" s="145"/>
      <c r="UBW59" s="145"/>
      <c r="UBX59" s="145"/>
      <c r="UBY59" s="145"/>
      <c r="UBZ59" s="145"/>
      <c r="UCA59" s="145"/>
      <c r="UCB59" s="145"/>
      <c r="UCC59" s="145"/>
      <c r="UCD59" s="145"/>
      <c r="UCE59" s="145"/>
      <c r="UCF59" s="145"/>
      <c r="UCG59" s="145"/>
      <c r="UCH59" s="145"/>
      <c r="UCI59" s="145"/>
      <c r="UCJ59" s="145"/>
      <c r="UCK59" s="145"/>
      <c r="UCL59" s="145"/>
      <c r="UCM59" s="145"/>
      <c r="UCN59" s="145"/>
      <c r="UCO59" s="145"/>
      <c r="UCP59" s="145"/>
      <c r="UCQ59" s="145"/>
      <c r="UCR59" s="145"/>
      <c r="UCS59" s="145"/>
      <c r="UCT59" s="145"/>
      <c r="UCU59" s="145"/>
      <c r="UCV59" s="145"/>
      <c r="UCW59" s="145"/>
      <c r="UCX59" s="145"/>
      <c r="UCY59" s="145"/>
      <c r="UCZ59" s="145"/>
      <c r="UDA59" s="145"/>
      <c r="UDB59" s="145"/>
      <c r="UDC59" s="145"/>
      <c r="UDD59" s="145"/>
      <c r="UDE59" s="145"/>
      <c r="UDF59" s="145"/>
      <c r="UDG59" s="145"/>
      <c r="UDH59" s="145"/>
      <c r="UDI59" s="145"/>
      <c r="UDJ59" s="145"/>
      <c r="UDK59" s="145"/>
      <c r="UDL59" s="145"/>
      <c r="UDM59" s="145"/>
      <c r="UDN59" s="145"/>
      <c r="UDO59" s="145"/>
      <c r="UDP59" s="145"/>
      <c r="UDQ59" s="145"/>
      <c r="UDR59" s="145"/>
      <c r="UDS59" s="145"/>
      <c r="UDT59" s="145"/>
      <c r="UDU59" s="145"/>
      <c r="UDV59" s="145"/>
      <c r="UDW59" s="145"/>
      <c r="UDX59" s="145"/>
      <c r="UDY59" s="145"/>
      <c r="UDZ59" s="145"/>
      <c r="UEA59" s="145"/>
      <c r="UEB59" s="145"/>
      <c r="UEC59" s="145"/>
      <c r="UED59" s="145"/>
      <c r="UEE59" s="145"/>
      <c r="UEF59" s="145"/>
      <c r="UEG59" s="145"/>
      <c r="UEH59" s="145"/>
      <c r="UEI59" s="145"/>
      <c r="UEJ59" s="145"/>
      <c r="UEK59" s="145"/>
      <c r="UEL59" s="145"/>
      <c r="UEM59" s="145"/>
      <c r="UEN59" s="145"/>
      <c r="UEO59" s="145"/>
      <c r="UEP59" s="145"/>
      <c r="UEQ59" s="145"/>
      <c r="UER59" s="145"/>
      <c r="UES59" s="145"/>
      <c r="UET59" s="145"/>
      <c r="UEU59" s="145"/>
      <c r="UEV59" s="145"/>
      <c r="UEW59" s="145"/>
      <c r="UEX59" s="145"/>
      <c r="UEY59" s="145"/>
      <c r="UEZ59" s="145"/>
      <c r="UFA59" s="145"/>
      <c r="UFB59" s="145"/>
      <c r="UFC59" s="145"/>
      <c r="UFD59" s="145"/>
      <c r="UFE59" s="145"/>
      <c r="UFF59" s="145"/>
      <c r="UFG59" s="145"/>
      <c r="UFH59" s="145"/>
      <c r="UFI59" s="145"/>
      <c r="UFJ59" s="145"/>
      <c r="UFK59" s="145"/>
      <c r="UFL59" s="145"/>
      <c r="UFM59" s="145"/>
      <c r="UFN59" s="145"/>
      <c r="UFO59" s="145"/>
      <c r="UFP59" s="145"/>
      <c r="UFQ59" s="145"/>
      <c r="UFR59" s="145"/>
      <c r="UFS59" s="145"/>
      <c r="UFT59" s="145"/>
      <c r="UFU59" s="145"/>
      <c r="UFV59" s="145"/>
      <c r="UFW59" s="145"/>
      <c r="UFX59" s="145"/>
      <c r="UFY59" s="145"/>
      <c r="UFZ59" s="145"/>
      <c r="UGA59" s="145"/>
      <c r="UGB59" s="145"/>
      <c r="UGC59" s="145"/>
      <c r="UGD59" s="145"/>
      <c r="UGE59" s="145"/>
      <c r="UGF59" s="145"/>
      <c r="UGG59" s="145"/>
      <c r="UGH59" s="145"/>
      <c r="UGI59" s="145"/>
      <c r="UGJ59" s="145"/>
      <c r="UGK59" s="145"/>
      <c r="UGL59" s="145"/>
      <c r="UGM59" s="145"/>
      <c r="UGN59" s="145"/>
      <c r="UGO59" s="145"/>
      <c r="UGP59" s="145"/>
      <c r="UGQ59" s="145"/>
      <c r="UGR59" s="145"/>
      <c r="UGS59" s="145"/>
      <c r="UGT59" s="145"/>
      <c r="UGU59" s="145"/>
      <c r="UGV59" s="145"/>
      <c r="UGW59" s="145"/>
      <c r="UGX59" s="145"/>
      <c r="UGY59" s="145"/>
      <c r="UGZ59" s="145"/>
      <c r="UHA59" s="145"/>
      <c r="UHB59" s="145"/>
      <c r="UHC59" s="145"/>
      <c r="UHD59" s="145"/>
      <c r="UHE59" s="145"/>
      <c r="UHF59" s="145"/>
      <c r="UHG59" s="145"/>
      <c r="UHH59" s="145"/>
      <c r="UHI59" s="145"/>
      <c r="UHJ59" s="145"/>
      <c r="UHK59" s="145"/>
      <c r="UHL59" s="145"/>
      <c r="UHM59" s="145"/>
      <c r="UHN59" s="145"/>
      <c r="UHO59" s="145"/>
      <c r="UHP59" s="145"/>
      <c r="UHQ59" s="145"/>
      <c r="UHR59" s="145"/>
      <c r="UHS59" s="145"/>
      <c r="UHT59" s="145"/>
      <c r="UHU59" s="145"/>
      <c r="UHV59" s="145"/>
      <c r="UHW59" s="145"/>
      <c r="UHX59" s="145"/>
      <c r="UHY59" s="145"/>
      <c r="UHZ59" s="145"/>
      <c r="UIA59" s="145"/>
      <c r="UIB59" s="145"/>
      <c r="UIC59" s="145"/>
      <c r="UID59" s="145"/>
      <c r="UIE59" s="145"/>
      <c r="UIF59" s="145"/>
      <c r="UIG59" s="145"/>
      <c r="UIH59" s="145"/>
      <c r="UII59" s="145"/>
      <c r="UIJ59" s="145"/>
      <c r="UIK59" s="145"/>
      <c r="UIL59" s="145"/>
      <c r="UIM59" s="145"/>
      <c r="UIN59" s="145"/>
      <c r="UIO59" s="145"/>
      <c r="UIP59" s="145"/>
      <c r="UIQ59" s="145"/>
      <c r="UIR59" s="145"/>
      <c r="UIS59" s="145"/>
      <c r="UIT59" s="145"/>
      <c r="UIU59" s="145"/>
      <c r="UIV59" s="145"/>
      <c r="UIW59" s="145"/>
      <c r="UIX59" s="145"/>
      <c r="UIY59" s="145"/>
      <c r="UIZ59" s="145"/>
      <c r="UJA59" s="145"/>
      <c r="UJB59" s="145"/>
      <c r="UJC59" s="145"/>
      <c r="UJD59" s="145"/>
      <c r="UJE59" s="145"/>
      <c r="UJF59" s="145"/>
      <c r="UJG59" s="145"/>
      <c r="UJH59" s="145"/>
      <c r="UJI59" s="145"/>
      <c r="UJJ59" s="145"/>
      <c r="UJK59" s="145"/>
      <c r="UJL59" s="145"/>
      <c r="UJM59" s="145"/>
      <c r="UJN59" s="145"/>
      <c r="UJO59" s="145"/>
      <c r="UJP59" s="145"/>
      <c r="UJQ59" s="145"/>
      <c r="UJR59" s="145"/>
      <c r="UJS59" s="145"/>
      <c r="UJT59" s="145"/>
      <c r="UJU59" s="145"/>
      <c r="UJV59" s="145"/>
      <c r="UJW59" s="145"/>
      <c r="UJX59" s="145"/>
      <c r="UJY59" s="145"/>
      <c r="UJZ59" s="145"/>
      <c r="UKA59" s="145"/>
      <c r="UKB59" s="145"/>
      <c r="UKC59" s="145"/>
      <c r="UKD59" s="145"/>
      <c r="UKE59" s="145"/>
      <c r="UKF59" s="145"/>
      <c r="UKG59" s="145"/>
      <c r="UKH59" s="145"/>
      <c r="UKI59" s="145"/>
      <c r="UKJ59" s="145"/>
      <c r="UKK59" s="145"/>
      <c r="UKL59" s="145"/>
      <c r="UKM59" s="145"/>
      <c r="UKN59" s="145"/>
      <c r="UKO59" s="145"/>
      <c r="UKP59" s="145"/>
      <c r="UKQ59" s="145"/>
      <c r="UKR59" s="145"/>
      <c r="UKS59" s="145"/>
      <c r="UKT59" s="145"/>
      <c r="UKU59" s="145"/>
      <c r="UKV59" s="145"/>
      <c r="UKW59" s="145"/>
      <c r="UKX59" s="145"/>
      <c r="UKY59" s="145"/>
      <c r="UKZ59" s="145"/>
      <c r="ULA59" s="145"/>
      <c r="ULB59" s="145"/>
      <c r="ULC59" s="145"/>
      <c r="ULD59" s="145"/>
      <c r="ULE59" s="145"/>
      <c r="ULF59" s="145"/>
      <c r="ULG59" s="145"/>
      <c r="ULH59" s="145"/>
      <c r="ULI59" s="145"/>
      <c r="ULJ59" s="145"/>
      <c r="ULK59" s="145"/>
      <c r="ULL59" s="145"/>
      <c r="ULM59" s="145"/>
      <c r="ULN59" s="145"/>
      <c r="ULO59" s="145"/>
      <c r="ULP59" s="145"/>
      <c r="ULQ59" s="145"/>
      <c r="ULR59" s="145"/>
      <c r="ULS59" s="145"/>
      <c r="ULT59" s="145"/>
      <c r="ULU59" s="145"/>
      <c r="ULV59" s="145"/>
      <c r="ULW59" s="145"/>
      <c r="ULX59" s="145"/>
      <c r="ULY59" s="145"/>
      <c r="ULZ59" s="145"/>
      <c r="UMA59" s="145"/>
      <c r="UMB59" s="145"/>
      <c r="UMC59" s="145"/>
      <c r="UMD59" s="145"/>
      <c r="UME59" s="145"/>
      <c r="UMF59" s="145"/>
      <c r="UMG59" s="145"/>
      <c r="UMH59" s="145"/>
      <c r="UMI59" s="145"/>
      <c r="UMJ59" s="145"/>
      <c r="UMK59" s="145"/>
      <c r="UML59" s="145"/>
      <c r="UMM59" s="145"/>
      <c r="UMN59" s="145"/>
      <c r="UMO59" s="145"/>
      <c r="UMP59" s="145"/>
      <c r="UMQ59" s="145"/>
      <c r="UMR59" s="145"/>
      <c r="UMS59" s="145"/>
      <c r="UMT59" s="145"/>
      <c r="UMU59" s="145"/>
      <c r="UMV59" s="145"/>
      <c r="UMW59" s="145"/>
      <c r="UMX59" s="145"/>
      <c r="UMY59" s="145"/>
      <c r="UMZ59" s="145"/>
      <c r="UNA59" s="145"/>
      <c r="UNB59" s="145"/>
      <c r="UNC59" s="145"/>
      <c r="UND59" s="145"/>
      <c r="UNE59" s="145"/>
      <c r="UNF59" s="145"/>
      <c r="UNG59" s="145"/>
      <c r="UNH59" s="145"/>
      <c r="UNI59" s="145"/>
      <c r="UNJ59" s="145"/>
      <c r="UNK59" s="145"/>
      <c r="UNL59" s="145"/>
      <c r="UNM59" s="145"/>
      <c r="UNN59" s="145"/>
      <c r="UNO59" s="145"/>
      <c r="UNP59" s="145"/>
      <c r="UNQ59" s="145"/>
      <c r="UNR59" s="145"/>
      <c r="UNS59" s="145"/>
      <c r="UNT59" s="145"/>
      <c r="UNU59" s="145"/>
      <c r="UNV59" s="145"/>
      <c r="UNW59" s="145"/>
      <c r="UNX59" s="145"/>
      <c r="UNY59" s="145"/>
      <c r="UNZ59" s="145"/>
      <c r="UOA59" s="145"/>
      <c r="UOB59" s="145"/>
      <c r="UOC59" s="145"/>
      <c r="UOD59" s="145"/>
      <c r="UOE59" s="145"/>
      <c r="UOF59" s="145"/>
      <c r="UOG59" s="145"/>
      <c r="UOH59" s="145"/>
      <c r="UOI59" s="145"/>
      <c r="UOJ59" s="145"/>
      <c r="UOK59" s="145"/>
      <c r="UOL59" s="145"/>
      <c r="UOM59" s="145"/>
      <c r="UON59" s="145"/>
      <c r="UOO59" s="145"/>
      <c r="UOP59" s="145"/>
      <c r="UOQ59" s="145"/>
      <c r="UOR59" s="145"/>
      <c r="UOS59" s="145"/>
      <c r="UOT59" s="145"/>
      <c r="UOU59" s="145"/>
      <c r="UOV59" s="145"/>
      <c r="UOW59" s="145"/>
      <c r="UOX59" s="145"/>
      <c r="UOY59" s="145"/>
      <c r="UOZ59" s="145"/>
      <c r="UPA59" s="145"/>
      <c r="UPB59" s="145"/>
      <c r="UPC59" s="145"/>
      <c r="UPD59" s="145"/>
      <c r="UPE59" s="145"/>
      <c r="UPF59" s="145"/>
      <c r="UPG59" s="145"/>
      <c r="UPH59" s="145"/>
      <c r="UPI59" s="145"/>
      <c r="UPJ59" s="145"/>
      <c r="UPK59" s="145"/>
      <c r="UPL59" s="145"/>
      <c r="UPM59" s="145"/>
      <c r="UPN59" s="145"/>
      <c r="UPO59" s="145"/>
      <c r="UPP59" s="145"/>
      <c r="UPQ59" s="145"/>
      <c r="UPR59" s="145"/>
      <c r="UPS59" s="145"/>
      <c r="UPT59" s="145"/>
      <c r="UPU59" s="145"/>
      <c r="UPV59" s="145"/>
      <c r="UPW59" s="145"/>
      <c r="UPX59" s="145"/>
      <c r="UPY59" s="145"/>
      <c r="UPZ59" s="145"/>
      <c r="UQA59" s="145"/>
      <c r="UQB59" s="145"/>
      <c r="UQC59" s="145"/>
      <c r="UQD59" s="145"/>
      <c r="UQE59" s="145"/>
      <c r="UQF59" s="145"/>
      <c r="UQG59" s="145"/>
      <c r="UQH59" s="145"/>
      <c r="UQI59" s="145"/>
      <c r="UQJ59" s="145"/>
      <c r="UQK59" s="145"/>
      <c r="UQL59" s="145"/>
      <c r="UQM59" s="145"/>
      <c r="UQN59" s="145"/>
      <c r="UQO59" s="145"/>
      <c r="UQP59" s="145"/>
      <c r="UQQ59" s="145"/>
      <c r="UQR59" s="145"/>
      <c r="UQS59" s="145"/>
      <c r="UQT59" s="145"/>
      <c r="UQU59" s="145"/>
      <c r="UQV59" s="145"/>
      <c r="UQW59" s="145"/>
      <c r="UQX59" s="145"/>
      <c r="UQY59" s="145"/>
      <c r="UQZ59" s="145"/>
      <c r="URA59" s="145"/>
      <c r="URB59" s="145"/>
      <c r="URC59" s="145"/>
      <c r="URD59" s="145"/>
      <c r="URE59" s="145"/>
      <c r="URF59" s="145"/>
      <c r="URG59" s="145"/>
      <c r="URH59" s="145"/>
      <c r="URI59" s="145"/>
      <c r="URJ59" s="145"/>
      <c r="URK59" s="145"/>
      <c r="URL59" s="145"/>
      <c r="URM59" s="145"/>
      <c r="URN59" s="145"/>
      <c r="URO59" s="145"/>
      <c r="URP59" s="145"/>
      <c r="URQ59" s="145"/>
      <c r="URR59" s="145"/>
      <c r="URS59" s="145"/>
      <c r="URT59" s="145"/>
      <c r="URU59" s="145"/>
      <c r="URV59" s="145"/>
      <c r="URW59" s="145"/>
      <c r="URX59" s="145"/>
      <c r="URY59" s="145"/>
      <c r="URZ59" s="145"/>
      <c r="USA59" s="145"/>
      <c r="USB59" s="145"/>
      <c r="USC59" s="145"/>
      <c r="USD59" s="145"/>
      <c r="USE59" s="145"/>
      <c r="USF59" s="145"/>
      <c r="USG59" s="145"/>
      <c r="USH59" s="145"/>
      <c r="USI59" s="145"/>
      <c r="USJ59" s="145"/>
      <c r="USK59" s="145"/>
      <c r="USL59" s="145"/>
      <c r="USM59" s="145"/>
      <c r="USN59" s="145"/>
      <c r="USO59" s="145"/>
      <c r="USP59" s="145"/>
      <c r="USQ59" s="145"/>
      <c r="USR59" s="145"/>
      <c r="USS59" s="145"/>
      <c r="UST59" s="145"/>
      <c r="USU59" s="145"/>
      <c r="USV59" s="145"/>
      <c r="USW59" s="145"/>
      <c r="USX59" s="145"/>
      <c r="USY59" s="145"/>
      <c r="USZ59" s="145"/>
      <c r="UTA59" s="145"/>
      <c r="UTB59" s="145"/>
      <c r="UTC59" s="145"/>
      <c r="UTD59" s="145"/>
      <c r="UTE59" s="145"/>
      <c r="UTF59" s="145"/>
      <c r="UTG59" s="145"/>
      <c r="UTH59" s="145"/>
      <c r="UTI59" s="145"/>
      <c r="UTJ59" s="145"/>
      <c r="UTK59" s="145"/>
      <c r="UTL59" s="145"/>
      <c r="UTM59" s="145"/>
      <c r="UTN59" s="145"/>
      <c r="UTO59" s="145"/>
      <c r="UTP59" s="145"/>
      <c r="UTQ59" s="145"/>
      <c r="UTR59" s="145"/>
      <c r="UTS59" s="145"/>
      <c r="UTT59" s="145"/>
      <c r="UTU59" s="145"/>
      <c r="UTV59" s="145"/>
      <c r="UTW59" s="145"/>
      <c r="UTX59" s="145"/>
      <c r="UTY59" s="145"/>
      <c r="UTZ59" s="145"/>
      <c r="UUA59" s="145"/>
      <c r="UUB59" s="145"/>
      <c r="UUC59" s="145"/>
      <c r="UUD59" s="145"/>
      <c r="UUE59" s="145"/>
      <c r="UUF59" s="145"/>
      <c r="UUG59" s="145"/>
      <c r="UUH59" s="145"/>
      <c r="UUI59" s="145"/>
      <c r="UUJ59" s="145"/>
      <c r="UUK59" s="145"/>
      <c r="UUL59" s="145"/>
      <c r="UUM59" s="145"/>
      <c r="UUN59" s="145"/>
      <c r="UUO59" s="145"/>
      <c r="UUP59" s="145"/>
      <c r="UUQ59" s="145"/>
      <c r="UUR59" s="145"/>
      <c r="UUS59" s="145"/>
      <c r="UUT59" s="145"/>
      <c r="UUU59" s="145"/>
      <c r="UUV59" s="145"/>
      <c r="UUW59" s="145"/>
      <c r="UUX59" s="145"/>
      <c r="UUY59" s="145"/>
      <c r="UUZ59" s="145"/>
      <c r="UVA59" s="145"/>
      <c r="UVB59" s="145"/>
      <c r="UVC59" s="145"/>
      <c r="UVD59" s="145"/>
      <c r="UVE59" s="145"/>
      <c r="UVF59" s="145"/>
      <c r="UVG59" s="145"/>
      <c r="UVH59" s="145"/>
      <c r="UVI59" s="145"/>
      <c r="UVJ59" s="145"/>
      <c r="UVK59" s="145"/>
      <c r="UVL59" s="145"/>
      <c r="UVM59" s="145"/>
      <c r="UVN59" s="145"/>
      <c r="UVO59" s="145"/>
      <c r="UVP59" s="145"/>
      <c r="UVQ59" s="145"/>
      <c r="UVR59" s="145"/>
      <c r="UVS59" s="145"/>
      <c r="UVT59" s="145"/>
      <c r="UVU59" s="145"/>
      <c r="UVV59" s="145"/>
      <c r="UVW59" s="145"/>
      <c r="UVX59" s="145"/>
      <c r="UVY59" s="145"/>
      <c r="UVZ59" s="145"/>
      <c r="UWA59" s="145"/>
      <c r="UWB59" s="145"/>
      <c r="UWC59" s="145"/>
      <c r="UWD59" s="145"/>
      <c r="UWE59" s="145"/>
      <c r="UWF59" s="145"/>
      <c r="UWG59" s="145"/>
      <c r="UWH59" s="145"/>
      <c r="UWI59" s="145"/>
      <c r="UWJ59" s="145"/>
      <c r="UWK59" s="145"/>
      <c r="UWL59" s="145"/>
      <c r="UWM59" s="145"/>
      <c r="UWN59" s="145"/>
      <c r="UWO59" s="145"/>
      <c r="UWP59" s="145"/>
      <c r="UWQ59" s="145"/>
      <c r="UWR59" s="145"/>
      <c r="UWS59" s="145"/>
      <c r="UWT59" s="145"/>
      <c r="UWU59" s="145"/>
      <c r="UWV59" s="145"/>
      <c r="UWW59" s="145"/>
      <c r="UWX59" s="145"/>
      <c r="UWY59" s="145"/>
      <c r="UWZ59" s="145"/>
      <c r="UXA59" s="145"/>
      <c r="UXB59" s="145"/>
      <c r="UXC59" s="145"/>
      <c r="UXD59" s="145"/>
      <c r="UXE59" s="145"/>
      <c r="UXF59" s="145"/>
      <c r="UXG59" s="145"/>
      <c r="UXH59" s="145"/>
      <c r="UXI59" s="145"/>
      <c r="UXJ59" s="145"/>
      <c r="UXK59" s="145"/>
      <c r="UXL59" s="145"/>
      <c r="UXM59" s="145"/>
      <c r="UXN59" s="145"/>
      <c r="UXO59" s="145"/>
      <c r="UXP59" s="145"/>
      <c r="UXQ59" s="145"/>
      <c r="UXR59" s="145"/>
      <c r="UXS59" s="145"/>
      <c r="UXT59" s="145"/>
      <c r="UXU59" s="145"/>
      <c r="UXV59" s="145"/>
      <c r="UXW59" s="145"/>
      <c r="UXX59" s="145"/>
      <c r="UXY59" s="145"/>
      <c r="UXZ59" s="145"/>
      <c r="UYA59" s="145"/>
      <c r="UYB59" s="145"/>
      <c r="UYC59" s="145"/>
      <c r="UYD59" s="145"/>
      <c r="UYE59" s="145"/>
      <c r="UYF59" s="145"/>
      <c r="UYG59" s="145"/>
      <c r="UYH59" s="145"/>
      <c r="UYI59" s="145"/>
      <c r="UYJ59" s="145"/>
      <c r="UYK59" s="145"/>
      <c r="UYL59" s="145"/>
      <c r="UYM59" s="145"/>
      <c r="UYN59" s="145"/>
      <c r="UYO59" s="145"/>
      <c r="UYP59" s="145"/>
      <c r="UYQ59" s="145"/>
      <c r="UYR59" s="145"/>
      <c r="UYS59" s="145"/>
      <c r="UYT59" s="145"/>
      <c r="UYU59" s="145"/>
      <c r="UYV59" s="145"/>
      <c r="UYW59" s="145"/>
      <c r="UYX59" s="145"/>
      <c r="UYY59" s="145"/>
      <c r="UYZ59" s="145"/>
      <c r="UZA59" s="145"/>
      <c r="UZB59" s="145"/>
      <c r="UZC59" s="145"/>
      <c r="UZD59" s="145"/>
      <c r="UZE59" s="145"/>
      <c r="UZF59" s="145"/>
      <c r="UZG59" s="145"/>
      <c r="UZH59" s="145"/>
      <c r="UZI59" s="145"/>
      <c r="UZJ59" s="145"/>
      <c r="UZK59" s="145"/>
      <c r="UZL59" s="145"/>
      <c r="UZM59" s="145"/>
      <c r="UZN59" s="145"/>
      <c r="UZO59" s="145"/>
      <c r="UZP59" s="145"/>
      <c r="UZQ59" s="145"/>
      <c r="UZR59" s="145"/>
      <c r="UZS59" s="145"/>
      <c r="UZT59" s="145"/>
      <c r="UZU59" s="145"/>
      <c r="UZV59" s="145"/>
      <c r="UZW59" s="145"/>
      <c r="UZX59" s="145"/>
      <c r="UZY59" s="145"/>
      <c r="UZZ59" s="145"/>
      <c r="VAA59" s="145"/>
      <c r="VAB59" s="145"/>
      <c r="VAC59" s="145"/>
      <c r="VAD59" s="145"/>
      <c r="VAE59" s="145"/>
      <c r="VAF59" s="145"/>
      <c r="VAG59" s="145"/>
      <c r="VAH59" s="145"/>
      <c r="VAI59" s="145"/>
      <c r="VAJ59" s="145"/>
      <c r="VAK59" s="145"/>
      <c r="VAL59" s="145"/>
      <c r="VAM59" s="145"/>
      <c r="VAN59" s="145"/>
      <c r="VAO59" s="145"/>
      <c r="VAP59" s="145"/>
      <c r="VAQ59" s="145"/>
      <c r="VAR59" s="145"/>
      <c r="VAS59" s="145"/>
      <c r="VAT59" s="145"/>
      <c r="VAU59" s="145"/>
      <c r="VAV59" s="145"/>
      <c r="VAW59" s="145"/>
      <c r="VAX59" s="145"/>
      <c r="VAY59" s="145"/>
      <c r="VAZ59" s="145"/>
      <c r="VBA59" s="145"/>
      <c r="VBB59" s="145"/>
      <c r="VBC59" s="145"/>
      <c r="VBD59" s="145"/>
      <c r="VBE59" s="145"/>
      <c r="VBF59" s="145"/>
      <c r="VBG59" s="145"/>
      <c r="VBH59" s="145"/>
      <c r="VBI59" s="145"/>
      <c r="VBJ59" s="145"/>
      <c r="VBK59" s="145"/>
      <c r="VBL59" s="145"/>
      <c r="VBM59" s="145"/>
      <c r="VBN59" s="145"/>
      <c r="VBO59" s="145"/>
      <c r="VBP59" s="145"/>
      <c r="VBQ59" s="145"/>
      <c r="VBR59" s="145"/>
      <c r="VBS59" s="145"/>
      <c r="VBT59" s="145"/>
      <c r="VBU59" s="145"/>
      <c r="VBV59" s="145"/>
      <c r="VBW59" s="145"/>
      <c r="VBX59" s="145"/>
      <c r="VBY59" s="145"/>
      <c r="VBZ59" s="145"/>
      <c r="VCA59" s="145"/>
      <c r="VCB59" s="145"/>
      <c r="VCC59" s="145"/>
      <c r="VCD59" s="145"/>
      <c r="VCE59" s="145"/>
      <c r="VCF59" s="145"/>
      <c r="VCG59" s="145"/>
      <c r="VCH59" s="145"/>
      <c r="VCI59" s="145"/>
      <c r="VCJ59" s="145"/>
      <c r="VCK59" s="145"/>
      <c r="VCL59" s="145"/>
      <c r="VCM59" s="145"/>
      <c r="VCN59" s="145"/>
      <c r="VCO59" s="145"/>
      <c r="VCP59" s="145"/>
      <c r="VCQ59" s="145"/>
      <c r="VCR59" s="145"/>
      <c r="VCS59" s="145"/>
      <c r="VCT59" s="145"/>
      <c r="VCU59" s="145"/>
      <c r="VCV59" s="145"/>
      <c r="VCW59" s="145"/>
      <c r="VCX59" s="145"/>
      <c r="VCY59" s="145"/>
      <c r="VCZ59" s="145"/>
      <c r="VDA59" s="145"/>
      <c r="VDB59" s="145"/>
      <c r="VDC59" s="145"/>
      <c r="VDD59" s="145"/>
      <c r="VDE59" s="145"/>
      <c r="VDF59" s="145"/>
      <c r="VDG59" s="145"/>
      <c r="VDH59" s="145"/>
      <c r="VDI59" s="145"/>
      <c r="VDJ59" s="145"/>
      <c r="VDK59" s="145"/>
      <c r="VDL59" s="145"/>
      <c r="VDM59" s="145"/>
      <c r="VDN59" s="145"/>
      <c r="VDO59" s="145"/>
      <c r="VDP59" s="145"/>
      <c r="VDQ59" s="145"/>
      <c r="VDR59" s="145"/>
      <c r="VDS59" s="145"/>
      <c r="VDT59" s="145"/>
      <c r="VDU59" s="145"/>
      <c r="VDV59" s="145"/>
      <c r="VDW59" s="145"/>
      <c r="VDX59" s="145"/>
      <c r="VDY59" s="145"/>
      <c r="VDZ59" s="145"/>
      <c r="VEA59" s="145"/>
      <c r="VEB59" s="145"/>
      <c r="VEC59" s="145"/>
      <c r="VED59" s="145"/>
      <c r="VEE59" s="145"/>
      <c r="VEF59" s="145"/>
      <c r="VEG59" s="145"/>
      <c r="VEH59" s="145"/>
      <c r="VEI59" s="145"/>
      <c r="VEJ59" s="145"/>
      <c r="VEK59" s="145"/>
      <c r="VEL59" s="145"/>
      <c r="VEM59" s="145"/>
      <c r="VEN59" s="145"/>
      <c r="VEO59" s="145"/>
      <c r="VEP59" s="145"/>
      <c r="VEQ59" s="145"/>
      <c r="VER59" s="145"/>
      <c r="VES59" s="145"/>
      <c r="VET59" s="145"/>
      <c r="VEU59" s="145"/>
      <c r="VEV59" s="145"/>
      <c r="VEW59" s="145"/>
      <c r="VEX59" s="145"/>
      <c r="VEY59" s="145"/>
      <c r="VEZ59" s="145"/>
      <c r="VFA59" s="145"/>
      <c r="VFB59" s="145"/>
      <c r="VFC59" s="145"/>
      <c r="VFD59" s="145"/>
      <c r="VFE59" s="145"/>
      <c r="VFF59" s="145"/>
      <c r="VFG59" s="145"/>
      <c r="VFH59" s="145"/>
      <c r="VFI59" s="145"/>
      <c r="VFJ59" s="145"/>
      <c r="VFK59" s="145"/>
      <c r="VFL59" s="145"/>
      <c r="VFM59" s="145"/>
      <c r="VFN59" s="145"/>
      <c r="VFO59" s="145"/>
      <c r="VFP59" s="145"/>
      <c r="VFQ59" s="145"/>
      <c r="VFR59" s="145"/>
      <c r="VFS59" s="145"/>
      <c r="VFT59" s="145"/>
      <c r="VFU59" s="145"/>
      <c r="VFV59" s="145"/>
      <c r="VFW59" s="145"/>
      <c r="VFX59" s="145"/>
      <c r="VFY59" s="145"/>
      <c r="VFZ59" s="145"/>
      <c r="VGA59" s="145"/>
      <c r="VGB59" s="145"/>
      <c r="VGC59" s="145"/>
      <c r="VGD59" s="145"/>
      <c r="VGE59" s="145"/>
      <c r="VGF59" s="145"/>
      <c r="VGG59" s="145"/>
      <c r="VGH59" s="145"/>
      <c r="VGI59" s="145"/>
      <c r="VGJ59" s="145"/>
      <c r="VGK59" s="145"/>
      <c r="VGL59" s="145"/>
      <c r="VGM59" s="145"/>
      <c r="VGN59" s="145"/>
      <c r="VGO59" s="145"/>
      <c r="VGP59" s="145"/>
      <c r="VGQ59" s="145"/>
      <c r="VGR59" s="145"/>
      <c r="VGS59" s="145"/>
      <c r="VGT59" s="145"/>
      <c r="VGU59" s="145"/>
      <c r="VGV59" s="145"/>
      <c r="VGW59" s="145"/>
      <c r="VGX59" s="145"/>
      <c r="VGY59" s="145"/>
      <c r="VGZ59" s="145"/>
      <c r="VHA59" s="145"/>
      <c r="VHB59" s="145"/>
      <c r="VHC59" s="145"/>
      <c r="VHD59" s="145"/>
      <c r="VHE59" s="145"/>
      <c r="VHF59" s="145"/>
      <c r="VHG59" s="145"/>
      <c r="VHH59" s="145"/>
      <c r="VHI59" s="145"/>
      <c r="VHJ59" s="145"/>
      <c r="VHK59" s="145"/>
      <c r="VHL59" s="145"/>
      <c r="VHM59" s="145"/>
      <c r="VHN59" s="145"/>
      <c r="VHO59" s="145"/>
      <c r="VHP59" s="145"/>
      <c r="VHQ59" s="145"/>
      <c r="VHR59" s="145"/>
      <c r="VHS59" s="145"/>
      <c r="VHT59" s="145"/>
      <c r="VHU59" s="145"/>
      <c r="VHV59" s="145"/>
      <c r="VHW59" s="145"/>
      <c r="VHX59" s="145"/>
      <c r="VHY59" s="145"/>
      <c r="VHZ59" s="145"/>
      <c r="VIA59" s="145"/>
      <c r="VIB59" s="145"/>
      <c r="VIC59" s="145"/>
      <c r="VID59" s="145"/>
      <c r="VIE59" s="145"/>
      <c r="VIF59" s="145"/>
      <c r="VIG59" s="145"/>
      <c r="VIH59" s="145"/>
      <c r="VII59" s="145"/>
      <c r="VIJ59" s="145"/>
      <c r="VIK59" s="145"/>
      <c r="VIL59" s="145"/>
      <c r="VIM59" s="145"/>
      <c r="VIN59" s="145"/>
      <c r="VIO59" s="145"/>
      <c r="VIP59" s="145"/>
      <c r="VIQ59" s="145"/>
      <c r="VIR59" s="145"/>
      <c r="VIS59" s="145"/>
      <c r="VIT59" s="145"/>
      <c r="VIU59" s="145"/>
      <c r="VIV59" s="145"/>
      <c r="VIW59" s="145"/>
      <c r="VIX59" s="145"/>
      <c r="VIY59" s="145"/>
      <c r="VIZ59" s="145"/>
      <c r="VJA59" s="145"/>
      <c r="VJB59" s="145"/>
      <c r="VJC59" s="145"/>
      <c r="VJD59" s="145"/>
      <c r="VJE59" s="145"/>
      <c r="VJF59" s="145"/>
      <c r="VJG59" s="145"/>
      <c r="VJH59" s="145"/>
      <c r="VJI59" s="145"/>
      <c r="VJJ59" s="145"/>
      <c r="VJK59" s="145"/>
      <c r="VJL59" s="145"/>
      <c r="VJM59" s="145"/>
      <c r="VJN59" s="145"/>
      <c r="VJO59" s="145"/>
      <c r="VJP59" s="145"/>
      <c r="VJQ59" s="145"/>
      <c r="VJR59" s="145"/>
      <c r="VJS59" s="145"/>
      <c r="VJT59" s="145"/>
      <c r="VJU59" s="145"/>
      <c r="VJV59" s="145"/>
      <c r="VJW59" s="145"/>
      <c r="VJX59" s="145"/>
      <c r="VJY59" s="145"/>
      <c r="VJZ59" s="145"/>
      <c r="VKA59" s="145"/>
      <c r="VKB59" s="145"/>
      <c r="VKC59" s="145"/>
      <c r="VKD59" s="145"/>
      <c r="VKE59" s="145"/>
      <c r="VKF59" s="145"/>
      <c r="VKG59" s="145"/>
      <c r="VKH59" s="145"/>
      <c r="VKI59" s="145"/>
      <c r="VKJ59" s="145"/>
      <c r="VKK59" s="145"/>
      <c r="VKL59" s="145"/>
      <c r="VKM59" s="145"/>
      <c r="VKN59" s="145"/>
      <c r="VKO59" s="145"/>
      <c r="VKP59" s="145"/>
      <c r="VKQ59" s="145"/>
      <c r="VKR59" s="145"/>
      <c r="VKS59" s="145"/>
      <c r="VKT59" s="145"/>
      <c r="VKU59" s="145"/>
      <c r="VKV59" s="145"/>
      <c r="VKW59" s="145"/>
      <c r="VKX59" s="145"/>
      <c r="VKY59" s="145"/>
      <c r="VKZ59" s="145"/>
      <c r="VLA59" s="145"/>
      <c r="VLB59" s="145"/>
      <c r="VLC59" s="145"/>
      <c r="VLD59" s="145"/>
      <c r="VLE59" s="145"/>
      <c r="VLF59" s="145"/>
      <c r="VLG59" s="145"/>
      <c r="VLH59" s="145"/>
      <c r="VLI59" s="145"/>
      <c r="VLJ59" s="145"/>
      <c r="VLK59" s="145"/>
      <c r="VLL59" s="145"/>
      <c r="VLM59" s="145"/>
      <c r="VLN59" s="145"/>
      <c r="VLO59" s="145"/>
      <c r="VLP59" s="145"/>
      <c r="VLQ59" s="145"/>
      <c r="VLR59" s="145"/>
      <c r="VLS59" s="145"/>
      <c r="VLT59" s="145"/>
      <c r="VLU59" s="145"/>
      <c r="VLV59" s="145"/>
      <c r="VLW59" s="145"/>
      <c r="VLX59" s="145"/>
      <c r="VLY59" s="145"/>
      <c r="VLZ59" s="145"/>
      <c r="VMA59" s="145"/>
      <c r="VMB59" s="145"/>
      <c r="VMC59" s="145"/>
      <c r="VMD59" s="145"/>
      <c r="VME59" s="145"/>
      <c r="VMF59" s="145"/>
      <c r="VMG59" s="145"/>
      <c r="VMH59" s="145"/>
      <c r="VMI59" s="145"/>
      <c r="VMJ59" s="145"/>
      <c r="VMK59" s="145"/>
      <c r="VML59" s="145"/>
      <c r="VMM59" s="145"/>
      <c r="VMN59" s="145"/>
      <c r="VMO59" s="145"/>
      <c r="VMP59" s="145"/>
      <c r="VMQ59" s="145"/>
      <c r="VMR59" s="145"/>
      <c r="VMS59" s="145"/>
      <c r="VMT59" s="145"/>
      <c r="VMU59" s="145"/>
      <c r="VMV59" s="145"/>
      <c r="VMW59" s="145"/>
      <c r="VMX59" s="145"/>
      <c r="VMY59" s="145"/>
      <c r="VMZ59" s="145"/>
      <c r="VNA59" s="145"/>
      <c r="VNB59" s="145"/>
      <c r="VNC59" s="145"/>
      <c r="VND59" s="145"/>
      <c r="VNE59" s="145"/>
      <c r="VNF59" s="145"/>
      <c r="VNG59" s="145"/>
      <c r="VNH59" s="145"/>
      <c r="VNI59" s="145"/>
      <c r="VNJ59" s="145"/>
      <c r="VNK59" s="145"/>
      <c r="VNL59" s="145"/>
      <c r="VNM59" s="145"/>
      <c r="VNN59" s="145"/>
      <c r="VNO59" s="145"/>
      <c r="VNP59" s="145"/>
      <c r="VNQ59" s="145"/>
      <c r="VNR59" s="145"/>
      <c r="VNS59" s="145"/>
      <c r="VNT59" s="145"/>
      <c r="VNU59" s="145"/>
      <c r="VNV59" s="145"/>
      <c r="VNW59" s="145"/>
      <c r="VNX59" s="145"/>
      <c r="VNY59" s="145"/>
      <c r="VNZ59" s="145"/>
      <c r="VOA59" s="145"/>
      <c r="VOB59" s="145"/>
      <c r="VOC59" s="145"/>
      <c r="VOD59" s="145"/>
      <c r="VOE59" s="145"/>
      <c r="VOF59" s="145"/>
      <c r="VOG59" s="145"/>
      <c r="VOH59" s="145"/>
      <c r="VOI59" s="145"/>
      <c r="VOJ59" s="145"/>
      <c r="VOK59" s="145"/>
      <c r="VOL59" s="145"/>
      <c r="VOM59" s="145"/>
      <c r="VON59" s="145"/>
      <c r="VOO59" s="145"/>
      <c r="VOP59" s="145"/>
      <c r="VOQ59" s="145"/>
      <c r="VOR59" s="145"/>
      <c r="VOS59" s="145"/>
      <c r="VOT59" s="145"/>
      <c r="VOU59" s="145"/>
      <c r="VOV59" s="145"/>
      <c r="VOW59" s="145"/>
      <c r="VOX59" s="145"/>
      <c r="VOY59" s="145"/>
      <c r="VOZ59" s="145"/>
      <c r="VPA59" s="145"/>
      <c r="VPB59" s="145"/>
      <c r="VPC59" s="145"/>
      <c r="VPD59" s="145"/>
      <c r="VPE59" s="145"/>
      <c r="VPF59" s="145"/>
      <c r="VPG59" s="145"/>
      <c r="VPH59" s="145"/>
      <c r="VPI59" s="145"/>
      <c r="VPJ59" s="145"/>
      <c r="VPK59" s="145"/>
      <c r="VPL59" s="145"/>
      <c r="VPM59" s="145"/>
      <c r="VPN59" s="145"/>
      <c r="VPO59" s="145"/>
      <c r="VPP59" s="145"/>
      <c r="VPQ59" s="145"/>
      <c r="VPR59" s="145"/>
      <c r="VPS59" s="145"/>
      <c r="VPT59" s="145"/>
      <c r="VPU59" s="145"/>
      <c r="VPV59" s="145"/>
      <c r="VPW59" s="145"/>
      <c r="VPX59" s="145"/>
      <c r="VPY59" s="145"/>
      <c r="VPZ59" s="145"/>
      <c r="VQA59" s="145"/>
      <c r="VQB59" s="145"/>
      <c r="VQC59" s="145"/>
      <c r="VQD59" s="145"/>
      <c r="VQE59" s="145"/>
      <c r="VQF59" s="145"/>
      <c r="VQG59" s="145"/>
      <c r="VQH59" s="145"/>
      <c r="VQI59" s="145"/>
      <c r="VQJ59" s="145"/>
      <c r="VQK59" s="145"/>
      <c r="VQL59" s="145"/>
      <c r="VQM59" s="145"/>
      <c r="VQN59" s="145"/>
      <c r="VQO59" s="145"/>
      <c r="VQP59" s="145"/>
      <c r="VQQ59" s="145"/>
      <c r="VQR59" s="145"/>
      <c r="VQS59" s="145"/>
      <c r="VQT59" s="145"/>
      <c r="VQU59" s="145"/>
      <c r="VQV59" s="145"/>
      <c r="VQW59" s="145"/>
      <c r="VQX59" s="145"/>
      <c r="VQY59" s="145"/>
      <c r="VQZ59" s="145"/>
      <c r="VRA59" s="145"/>
      <c r="VRB59" s="145"/>
      <c r="VRC59" s="145"/>
      <c r="VRD59" s="145"/>
      <c r="VRE59" s="145"/>
      <c r="VRF59" s="145"/>
      <c r="VRG59" s="145"/>
      <c r="VRH59" s="145"/>
      <c r="VRI59" s="145"/>
      <c r="VRJ59" s="145"/>
      <c r="VRK59" s="145"/>
      <c r="VRL59" s="145"/>
      <c r="VRM59" s="145"/>
      <c r="VRN59" s="145"/>
      <c r="VRO59" s="145"/>
      <c r="VRP59" s="145"/>
      <c r="VRQ59" s="145"/>
      <c r="VRR59" s="145"/>
      <c r="VRS59" s="145"/>
      <c r="VRT59" s="145"/>
      <c r="VRU59" s="145"/>
      <c r="VRV59" s="145"/>
      <c r="VRW59" s="145"/>
      <c r="VRX59" s="145"/>
      <c r="VRY59" s="145"/>
      <c r="VRZ59" s="145"/>
      <c r="VSA59" s="145"/>
      <c r="VSB59" s="145"/>
      <c r="VSC59" s="145"/>
      <c r="VSD59" s="145"/>
      <c r="VSE59" s="145"/>
      <c r="VSF59" s="145"/>
      <c r="VSG59" s="145"/>
      <c r="VSH59" s="145"/>
      <c r="VSI59" s="145"/>
      <c r="VSJ59" s="145"/>
      <c r="VSK59" s="145"/>
      <c r="VSL59" s="145"/>
      <c r="VSM59" s="145"/>
      <c r="VSN59" s="145"/>
      <c r="VSO59" s="145"/>
      <c r="VSP59" s="145"/>
      <c r="VSQ59" s="145"/>
      <c r="VSR59" s="145"/>
      <c r="VSS59" s="145"/>
      <c r="VST59" s="145"/>
      <c r="VSU59" s="145"/>
      <c r="VSV59" s="145"/>
      <c r="VSW59" s="145"/>
      <c r="VSX59" s="145"/>
      <c r="VSY59" s="145"/>
      <c r="VSZ59" s="145"/>
      <c r="VTA59" s="145"/>
      <c r="VTB59" s="145"/>
      <c r="VTC59" s="145"/>
      <c r="VTD59" s="145"/>
      <c r="VTE59" s="145"/>
      <c r="VTF59" s="145"/>
      <c r="VTG59" s="145"/>
      <c r="VTH59" s="145"/>
      <c r="VTI59" s="145"/>
      <c r="VTJ59" s="145"/>
      <c r="VTK59" s="145"/>
      <c r="VTL59" s="145"/>
      <c r="VTM59" s="145"/>
      <c r="VTN59" s="145"/>
      <c r="VTO59" s="145"/>
      <c r="VTP59" s="145"/>
      <c r="VTQ59" s="145"/>
      <c r="VTR59" s="145"/>
      <c r="VTS59" s="145"/>
      <c r="VTT59" s="145"/>
      <c r="VTU59" s="145"/>
      <c r="VTV59" s="145"/>
      <c r="VTW59" s="145"/>
      <c r="VTX59" s="145"/>
      <c r="VTY59" s="145"/>
      <c r="VTZ59" s="145"/>
      <c r="VUA59" s="145"/>
      <c r="VUB59" s="145"/>
      <c r="VUC59" s="145"/>
      <c r="VUD59" s="145"/>
      <c r="VUE59" s="145"/>
      <c r="VUF59" s="145"/>
      <c r="VUG59" s="145"/>
      <c r="VUH59" s="145"/>
      <c r="VUI59" s="145"/>
      <c r="VUJ59" s="145"/>
      <c r="VUK59" s="145"/>
      <c r="VUL59" s="145"/>
      <c r="VUM59" s="145"/>
      <c r="VUN59" s="145"/>
      <c r="VUO59" s="145"/>
      <c r="VUP59" s="145"/>
      <c r="VUQ59" s="145"/>
      <c r="VUR59" s="145"/>
      <c r="VUS59" s="145"/>
      <c r="VUT59" s="145"/>
      <c r="VUU59" s="145"/>
      <c r="VUV59" s="145"/>
      <c r="VUW59" s="145"/>
      <c r="VUX59" s="145"/>
      <c r="VUY59" s="145"/>
      <c r="VUZ59" s="145"/>
      <c r="VVA59" s="145"/>
      <c r="VVB59" s="145"/>
      <c r="VVC59" s="145"/>
      <c r="VVD59" s="145"/>
      <c r="VVE59" s="145"/>
      <c r="VVF59" s="145"/>
      <c r="VVG59" s="145"/>
      <c r="VVH59" s="145"/>
      <c r="VVI59" s="145"/>
      <c r="VVJ59" s="145"/>
      <c r="VVK59" s="145"/>
      <c r="VVL59" s="145"/>
      <c r="VVM59" s="145"/>
      <c r="VVN59" s="145"/>
      <c r="VVO59" s="145"/>
      <c r="VVP59" s="145"/>
      <c r="VVQ59" s="145"/>
      <c r="VVR59" s="145"/>
      <c r="VVS59" s="145"/>
      <c r="VVT59" s="145"/>
      <c r="VVU59" s="145"/>
      <c r="VVV59" s="145"/>
      <c r="VVW59" s="145"/>
      <c r="VVX59" s="145"/>
      <c r="VVY59" s="145"/>
      <c r="VVZ59" s="145"/>
      <c r="VWA59" s="145"/>
      <c r="VWB59" s="145"/>
      <c r="VWC59" s="145"/>
      <c r="VWD59" s="145"/>
      <c r="VWE59" s="145"/>
      <c r="VWF59" s="145"/>
      <c r="VWG59" s="145"/>
      <c r="VWH59" s="145"/>
      <c r="VWI59" s="145"/>
      <c r="VWJ59" s="145"/>
      <c r="VWK59" s="145"/>
      <c r="VWL59" s="145"/>
      <c r="VWM59" s="145"/>
      <c r="VWN59" s="145"/>
      <c r="VWO59" s="145"/>
      <c r="VWP59" s="145"/>
      <c r="VWQ59" s="145"/>
      <c r="VWR59" s="145"/>
      <c r="VWS59" s="145"/>
      <c r="VWT59" s="145"/>
      <c r="VWU59" s="145"/>
      <c r="VWV59" s="145"/>
      <c r="VWW59" s="145"/>
      <c r="VWX59" s="145"/>
      <c r="VWY59" s="145"/>
      <c r="VWZ59" s="145"/>
      <c r="VXA59" s="145"/>
      <c r="VXB59" s="145"/>
      <c r="VXC59" s="145"/>
      <c r="VXD59" s="145"/>
      <c r="VXE59" s="145"/>
      <c r="VXF59" s="145"/>
      <c r="VXG59" s="145"/>
      <c r="VXH59" s="145"/>
      <c r="VXI59" s="145"/>
      <c r="VXJ59" s="145"/>
      <c r="VXK59" s="145"/>
      <c r="VXL59" s="145"/>
      <c r="VXM59" s="145"/>
      <c r="VXN59" s="145"/>
      <c r="VXO59" s="145"/>
      <c r="VXP59" s="145"/>
      <c r="VXQ59" s="145"/>
      <c r="VXR59" s="145"/>
      <c r="VXS59" s="145"/>
      <c r="VXT59" s="145"/>
      <c r="VXU59" s="145"/>
      <c r="VXV59" s="145"/>
      <c r="VXW59" s="145"/>
      <c r="VXX59" s="145"/>
      <c r="VXY59" s="145"/>
      <c r="VXZ59" s="145"/>
      <c r="VYA59" s="145"/>
      <c r="VYB59" s="145"/>
      <c r="VYC59" s="145"/>
      <c r="VYD59" s="145"/>
      <c r="VYE59" s="145"/>
      <c r="VYF59" s="145"/>
      <c r="VYG59" s="145"/>
      <c r="VYH59" s="145"/>
      <c r="VYI59" s="145"/>
      <c r="VYJ59" s="145"/>
      <c r="VYK59" s="145"/>
      <c r="VYL59" s="145"/>
      <c r="VYM59" s="145"/>
      <c r="VYN59" s="145"/>
      <c r="VYO59" s="145"/>
      <c r="VYP59" s="145"/>
      <c r="VYQ59" s="145"/>
      <c r="VYR59" s="145"/>
      <c r="VYS59" s="145"/>
      <c r="VYT59" s="145"/>
      <c r="VYU59" s="145"/>
      <c r="VYV59" s="145"/>
      <c r="VYW59" s="145"/>
      <c r="VYX59" s="145"/>
      <c r="VYY59" s="145"/>
      <c r="VYZ59" s="145"/>
      <c r="VZA59" s="145"/>
      <c r="VZB59" s="145"/>
      <c r="VZC59" s="145"/>
      <c r="VZD59" s="145"/>
      <c r="VZE59" s="145"/>
      <c r="VZF59" s="145"/>
      <c r="VZG59" s="145"/>
      <c r="VZH59" s="145"/>
      <c r="VZI59" s="145"/>
      <c r="VZJ59" s="145"/>
      <c r="VZK59" s="145"/>
      <c r="VZL59" s="145"/>
      <c r="VZM59" s="145"/>
      <c r="VZN59" s="145"/>
      <c r="VZO59" s="145"/>
      <c r="VZP59" s="145"/>
      <c r="VZQ59" s="145"/>
      <c r="VZR59" s="145"/>
      <c r="VZS59" s="145"/>
      <c r="VZT59" s="145"/>
      <c r="VZU59" s="145"/>
      <c r="VZV59" s="145"/>
      <c r="VZW59" s="145"/>
      <c r="VZX59" s="145"/>
      <c r="VZY59" s="145"/>
      <c r="VZZ59" s="145"/>
      <c r="WAA59" s="145"/>
      <c r="WAB59" s="145"/>
      <c r="WAC59" s="145"/>
      <c r="WAD59" s="145"/>
      <c r="WAE59" s="145"/>
      <c r="WAF59" s="145"/>
      <c r="WAG59" s="145"/>
      <c r="WAH59" s="145"/>
      <c r="WAI59" s="145"/>
      <c r="WAJ59" s="145"/>
      <c r="WAK59" s="145"/>
      <c r="WAL59" s="145"/>
      <c r="WAM59" s="145"/>
      <c r="WAN59" s="145"/>
      <c r="WAO59" s="145"/>
      <c r="WAP59" s="145"/>
      <c r="WAQ59" s="145"/>
      <c r="WAR59" s="145"/>
      <c r="WAS59" s="145"/>
      <c r="WAT59" s="145"/>
      <c r="WAU59" s="145"/>
      <c r="WAV59" s="145"/>
      <c r="WAW59" s="145"/>
      <c r="WAX59" s="145"/>
      <c r="WAY59" s="145"/>
      <c r="WAZ59" s="145"/>
      <c r="WBA59" s="145"/>
      <c r="WBB59" s="145"/>
      <c r="WBC59" s="145"/>
      <c r="WBD59" s="145"/>
      <c r="WBE59" s="145"/>
      <c r="WBF59" s="145"/>
      <c r="WBG59" s="145"/>
      <c r="WBH59" s="145"/>
      <c r="WBI59" s="145"/>
      <c r="WBJ59" s="145"/>
      <c r="WBK59" s="145"/>
      <c r="WBL59" s="145"/>
      <c r="WBM59" s="145"/>
      <c r="WBN59" s="145"/>
      <c r="WBO59" s="145"/>
      <c r="WBP59" s="145"/>
      <c r="WBQ59" s="145"/>
      <c r="WBR59" s="145"/>
      <c r="WBS59" s="145"/>
      <c r="WBT59" s="145"/>
      <c r="WBU59" s="145"/>
      <c r="WBV59" s="145"/>
      <c r="WBW59" s="145"/>
      <c r="WBX59" s="145"/>
      <c r="WBY59" s="145"/>
      <c r="WBZ59" s="145"/>
      <c r="WCA59" s="145"/>
      <c r="WCB59" s="145"/>
      <c r="WCC59" s="145"/>
      <c r="WCD59" s="145"/>
      <c r="WCE59" s="145"/>
      <c r="WCF59" s="145"/>
      <c r="WCG59" s="145"/>
      <c r="WCH59" s="145"/>
      <c r="WCI59" s="145"/>
      <c r="WCJ59" s="145"/>
      <c r="WCK59" s="145"/>
      <c r="WCL59" s="145"/>
      <c r="WCM59" s="145"/>
      <c r="WCN59" s="145"/>
      <c r="WCO59" s="145"/>
      <c r="WCP59" s="145"/>
      <c r="WCQ59" s="145"/>
      <c r="WCR59" s="145"/>
      <c r="WCS59" s="145"/>
      <c r="WCT59" s="145"/>
      <c r="WCU59" s="145"/>
      <c r="WCV59" s="145"/>
      <c r="WCW59" s="145"/>
      <c r="WCX59" s="145"/>
      <c r="WCY59" s="145"/>
      <c r="WCZ59" s="145"/>
      <c r="WDA59" s="145"/>
      <c r="WDB59" s="145"/>
      <c r="WDC59" s="145"/>
      <c r="WDD59" s="145"/>
      <c r="WDE59" s="145"/>
      <c r="WDF59" s="145"/>
      <c r="WDG59" s="145"/>
      <c r="WDH59" s="145"/>
      <c r="WDI59" s="145"/>
      <c r="WDJ59" s="145"/>
      <c r="WDK59" s="145"/>
      <c r="WDL59" s="145"/>
      <c r="WDM59" s="145"/>
      <c r="WDN59" s="145"/>
      <c r="WDO59" s="145"/>
      <c r="WDP59" s="145"/>
      <c r="WDQ59" s="145"/>
      <c r="WDR59" s="145"/>
      <c r="WDS59" s="145"/>
      <c r="WDT59" s="145"/>
      <c r="WDU59" s="145"/>
      <c r="WDV59" s="145"/>
      <c r="WDW59" s="145"/>
      <c r="WDX59" s="145"/>
      <c r="WDY59" s="145"/>
      <c r="WDZ59" s="145"/>
      <c r="WEA59" s="145"/>
      <c r="WEB59" s="145"/>
      <c r="WEC59" s="145"/>
      <c r="WED59" s="145"/>
      <c r="WEE59" s="145"/>
      <c r="WEF59" s="145"/>
      <c r="WEG59" s="145"/>
      <c r="WEH59" s="145"/>
      <c r="WEI59" s="145"/>
      <c r="WEJ59" s="145"/>
      <c r="WEK59" s="145"/>
      <c r="WEL59" s="145"/>
      <c r="WEM59" s="145"/>
      <c r="WEN59" s="145"/>
      <c r="WEO59" s="145"/>
      <c r="WEP59" s="145"/>
      <c r="WEQ59" s="145"/>
      <c r="WER59" s="145"/>
      <c r="WES59" s="145"/>
      <c r="WET59" s="145"/>
      <c r="WEU59" s="145"/>
      <c r="WEV59" s="145"/>
      <c r="WEW59" s="145"/>
      <c r="WEX59" s="145"/>
      <c r="WEY59" s="145"/>
      <c r="WEZ59" s="145"/>
      <c r="WFA59" s="145"/>
      <c r="WFB59" s="145"/>
      <c r="WFC59" s="145"/>
      <c r="WFD59" s="145"/>
      <c r="WFE59" s="145"/>
      <c r="WFF59" s="145"/>
      <c r="WFG59" s="145"/>
      <c r="WFH59" s="145"/>
      <c r="WFI59" s="145"/>
      <c r="WFJ59" s="145"/>
      <c r="WFK59" s="145"/>
      <c r="WFL59" s="145"/>
      <c r="WFM59" s="145"/>
      <c r="WFN59" s="145"/>
      <c r="WFO59" s="145"/>
      <c r="WFP59" s="145"/>
      <c r="WFQ59" s="145"/>
      <c r="WFR59" s="145"/>
      <c r="WFS59" s="145"/>
      <c r="WFT59" s="145"/>
      <c r="WFU59" s="145"/>
      <c r="WFV59" s="145"/>
      <c r="WFW59" s="145"/>
      <c r="WFX59" s="145"/>
      <c r="WFY59" s="145"/>
      <c r="WFZ59" s="145"/>
      <c r="WGA59" s="145"/>
      <c r="WGB59" s="145"/>
      <c r="WGC59" s="145"/>
      <c r="WGD59" s="145"/>
      <c r="WGE59" s="145"/>
      <c r="WGF59" s="145"/>
      <c r="WGG59" s="145"/>
      <c r="WGH59" s="145"/>
      <c r="WGI59" s="145"/>
      <c r="WGJ59" s="145"/>
      <c r="WGK59" s="145"/>
      <c r="WGL59" s="145"/>
      <c r="WGM59" s="145"/>
      <c r="WGN59" s="145"/>
      <c r="WGO59" s="145"/>
      <c r="WGP59" s="145"/>
      <c r="WGQ59" s="145"/>
      <c r="WGR59" s="145"/>
      <c r="WGS59" s="145"/>
      <c r="WGT59" s="145"/>
      <c r="WGU59" s="145"/>
      <c r="WGV59" s="145"/>
      <c r="WGW59" s="145"/>
      <c r="WGX59" s="145"/>
      <c r="WGY59" s="145"/>
      <c r="WGZ59" s="145"/>
      <c r="WHA59" s="145"/>
      <c r="WHB59" s="145"/>
      <c r="WHC59" s="145"/>
      <c r="WHD59" s="145"/>
      <c r="WHE59" s="145"/>
      <c r="WHF59" s="145"/>
      <c r="WHG59" s="145"/>
      <c r="WHH59" s="145"/>
      <c r="WHI59" s="145"/>
      <c r="WHJ59" s="145"/>
      <c r="WHK59" s="145"/>
      <c r="WHL59" s="145"/>
      <c r="WHM59" s="145"/>
      <c r="WHN59" s="145"/>
      <c r="WHO59" s="145"/>
      <c r="WHP59" s="145"/>
      <c r="WHQ59" s="145"/>
      <c r="WHR59" s="145"/>
      <c r="WHS59" s="145"/>
      <c r="WHT59" s="145"/>
      <c r="WHU59" s="145"/>
      <c r="WHV59" s="145"/>
      <c r="WHW59" s="145"/>
      <c r="WHX59" s="145"/>
      <c r="WHY59" s="145"/>
      <c r="WHZ59" s="145"/>
      <c r="WIA59" s="145"/>
      <c r="WIB59" s="145"/>
      <c r="WIC59" s="145"/>
      <c r="WID59" s="145"/>
      <c r="WIE59" s="145"/>
      <c r="WIF59" s="145"/>
      <c r="WIG59" s="145"/>
      <c r="WIH59" s="145"/>
      <c r="WII59" s="145"/>
      <c r="WIJ59" s="145"/>
      <c r="WIK59" s="145"/>
      <c r="WIL59" s="145"/>
      <c r="WIM59" s="145"/>
      <c r="WIN59" s="145"/>
      <c r="WIO59" s="145"/>
      <c r="WIP59" s="145"/>
      <c r="WIQ59" s="145"/>
      <c r="WIR59" s="145"/>
      <c r="WIS59" s="145"/>
      <c r="WIT59" s="145"/>
      <c r="WIU59" s="145"/>
      <c r="WIV59" s="145"/>
      <c r="WIW59" s="145"/>
      <c r="WIX59" s="145"/>
      <c r="WIY59" s="145"/>
      <c r="WIZ59" s="145"/>
      <c r="WJA59" s="145"/>
      <c r="WJB59" s="145"/>
      <c r="WJC59" s="145"/>
      <c r="WJD59" s="145"/>
      <c r="WJE59" s="145"/>
      <c r="WJF59" s="145"/>
      <c r="WJG59" s="145"/>
      <c r="WJH59" s="145"/>
      <c r="WJI59" s="145"/>
      <c r="WJJ59" s="145"/>
      <c r="WJK59" s="145"/>
      <c r="WJL59" s="145"/>
      <c r="WJM59" s="145"/>
      <c r="WJN59" s="145"/>
      <c r="WJO59" s="145"/>
      <c r="WJP59" s="145"/>
      <c r="WJQ59" s="145"/>
      <c r="WJR59" s="145"/>
      <c r="WJS59" s="145"/>
      <c r="WJT59" s="145"/>
      <c r="WJU59" s="145"/>
      <c r="WJV59" s="145"/>
      <c r="WJW59" s="145"/>
      <c r="WJX59" s="145"/>
      <c r="WJY59" s="145"/>
      <c r="WJZ59" s="145"/>
      <c r="WKA59" s="145"/>
      <c r="WKB59" s="145"/>
      <c r="WKC59" s="145"/>
      <c r="WKD59" s="145"/>
      <c r="WKE59" s="145"/>
      <c r="WKF59" s="145"/>
      <c r="WKG59" s="145"/>
      <c r="WKH59" s="145"/>
      <c r="WKI59" s="145"/>
      <c r="WKJ59" s="145"/>
      <c r="WKK59" s="145"/>
      <c r="WKL59" s="145"/>
      <c r="WKM59" s="145"/>
      <c r="WKN59" s="145"/>
      <c r="WKO59" s="145"/>
      <c r="WKP59" s="145"/>
      <c r="WKQ59" s="145"/>
      <c r="WKR59" s="145"/>
      <c r="WKS59" s="145"/>
      <c r="WKT59" s="145"/>
      <c r="WKU59" s="145"/>
      <c r="WKV59" s="145"/>
      <c r="WKW59" s="145"/>
      <c r="WKX59" s="145"/>
      <c r="WKY59" s="145"/>
      <c r="WKZ59" s="145"/>
      <c r="WLA59" s="145"/>
      <c r="WLB59" s="145"/>
      <c r="WLC59" s="145"/>
      <c r="WLD59" s="145"/>
      <c r="WLE59" s="145"/>
      <c r="WLF59" s="145"/>
      <c r="WLG59" s="145"/>
      <c r="WLH59" s="145"/>
      <c r="WLI59" s="145"/>
      <c r="WLJ59" s="145"/>
      <c r="WLK59" s="145"/>
      <c r="WLL59" s="145"/>
      <c r="WLM59" s="145"/>
      <c r="WLN59" s="145"/>
      <c r="WLO59" s="145"/>
      <c r="WLP59" s="145"/>
      <c r="WLQ59" s="145"/>
      <c r="WLR59" s="145"/>
      <c r="WLS59" s="145"/>
      <c r="WLT59" s="145"/>
      <c r="WLU59" s="145"/>
      <c r="WLV59" s="145"/>
      <c r="WLW59" s="145"/>
      <c r="WLX59" s="145"/>
      <c r="WLY59" s="145"/>
      <c r="WLZ59" s="145"/>
      <c r="WMA59" s="145"/>
      <c r="WMB59" s="145"/>
      <c r="WMC59" s="145"/>
      <c r="WMD59" s="145"/>
      <c r="WME59" s="145"/>
      <c r="WMF59" s="145"/>
      <c r="WMG59" s="145"/>
      <c r="WMH59" s="145"/>
      <c r="WMI59" s="145"/>
      <c r="WMJ59" s="145"/>
      <c r="WMK59" s="145"/>
      <c r="WML59" s="145"/>
      <c r="WMM59" s="145"/>
      <c r="WMN59" s="145"/>
      <c r="WMO59" s="145"/>
      <c r="WMP59" s="145"/>
      <c r="WMQ59" s="145"/>
      <c r="WMR59" s="145"/>
      <c r="WMS59" s="145"/>
      <c r="WMT59" s="145"/>
      <c r="WMU59" s="145"/>
      <c r="WMV59" s="145"/>
      <c r="WMW59" s="145"/>
      <c r="WMX59" s="145"/>
      <c r="WMY59" s="145"/>
      <c r="WMZ59" s="145"/>
      <c r="WNA59" s="145"/>
      <c r="WNB59" s="145"/>
      <c r="WNC59" s="145"/>
      <c r="WND59" s="145"/>
      <c r="WNE59" s="145"/>
      <c r="WNF59" s="145"/>
      <c r="WNG59" s="145"/>
      <c r="WNH59" s="145"/>
      <c r="WNI59" s="145"/>
      <c r="WNJ59" s="145"/>
      <c r="WNK59" s="145"/>
      <c r="WNL59" s="145"/>
      <c r="WNM59" s="145"/>
      <c r="WNN59" s="145"/>
      <c r="WNO59" s="145"/>
      <c r="WNP59" s="145"/>
      <c r="WNQ59" s="145"/>
      <c r="WNR59" s="145"/>
      <c r="WNS59" s="145"/>
      <c r="WNT59" s="145"/>
      <c r="WNU59" s="145"/>
      <c r="WNV59" s="145"/>
      <c r="WNW59" s="145"/>
      <c r="WNX59" s="145"/>
      <c r="WNY59" s="145"/>
      <c r="WNZ59" s="145"/>
      <c r="WOA59" s="145"/>
      <c r="WOB59" s="145"/>
      <c r="WOC59" s="145"/>
      <c r="WOD59" s="145"/>
      <c r="WOE59" s="145"/>
      <c r="WOF59" s="145"/>
      <c r="WOG59" s="145"/>
      <c r="WOH59" s="145"/>
      <c r="WOI59" s="145"/>
      <c r="WOJ59" s="145"/>
      <c r="WOK59" s="145"/>
      <c r="WOL59" s="145"/>
      <c r="WOM59" s="145"/>
      <c r="WON59" s="145"/>
      <c r="WOO59" s="145"/>
      <c r="WOP59" s="145"/>
      <c r="WOQ59" s="145"/>
      <c r="WOR59" s="145"/>
      <c r="WOS59" s="145"/>
      <c r="WOT59" s="145"/>
      <c r="WOU59" s="145"/>
      <c r="WOV59" s="145"/>
      <c r="WOW59" s="145"/>
      <c r="WOX59" s="145"/>
      <c r="WOY59" s="145"/>
      <c r="WOZ59" s="145"/>
      <c r="WPA59" s="145"/>
      <c r="WPB59" s="145"/>
      <c r="WPC59" s="145"/>
      <c r="WPD59" s="145"/>
      <c r="WPE59" s="145"/>
      <c r="WPF59" s="145"/>
      <c r="WPG59" s="145"/>
      <c r="WPH59" s="145"/>
      <c r="WPI59" s="145"/>
      <c r="WPJ59" s="145"/>
      <c r="WPK59" s="145"/>
      <c r="WPL59" s="145"/>
      <c r="WPM59" s="145"/>
      <c r="WPN59" s="145"/>
      <c r="WPO59" s="145"/>
      <c r="WPP59" s="145"/>
      <c r="WPQ59" s="145"/>
      <c r="WPR59" s="145"/>
      <c r="WPS59" s="145"/>
      <c r="WPT59" s="145"/>
      <c r="WPU59" s="145"/>
      <c r="WPV59" s="145"/>
      <c r="WPW59" s="145"/>
      <c r="WPX59" s="145"/>
      <c r="WPY59" s="145"/>
      <c r="WPZ59" s="145"/>
      <c r="WQA59" s="145"/>
      <c r="WQB59" s="145"/>
      <c r="WQC59" s="145"/>
      <c r="WQD59" s="145"/>
      <c r="WQE59" s="145"/>
      <c r="WQF59" s="145"/>
      <c r="WQG59" s="145"/>
      <c r="WQH59" s="145"/>
      <c r="WQI59" s="145"/>
      <c r="WQJ59" s="145"/>
      <c r="WQK59" s="145"/>
      <c r="WQL59" s="145"/>
      <c r="WQM59" s="145"/>
      <c r="WQN59" s="145"/>
      <c r="WQO59" s="145"/>
      <c r="WQP59" s="145"/>
      <c r="WQQ59" s="145"/>
      <c r="WQR59" s="145"/>
      <c r="WQS59" s="145"/>
      <c r="WQT59" s="145"/>
      <c r="WQU59" s="145"/>
      <c r="WQV59" s="145"/>
      <c r="WQW59" s="145"/>
      <c r="WQX59" s="145"/>
      <c r="WQY59" s="145"/>
      <c r="WQZ59" s="145"/>
      <c r="WRA59" s="145"/>
      <c r="WRB59" s="145"/>
      <c r="WRC59" s="145"/>
      <c r="WRD59" s="145"/>
      <c r="WRE59" s="145"/>
      <c r="WRF59" s="145"/>
      <c r="WRG59" s="145"/>
      <c r="WRH59" s="145"/>
      <c r="WRI59" s="145"/>
      <c r="WRJ59" s="145"/>
      <c r="WRK59" s="145"/>
      <c r="WRL59" s="145"/>
      <c r="WRM59" s="145"/>
      <c r="WRN59" s="145"/>
      <c r="WRO59" s="145"/>
      <c r="WRP59" s="145"/>
      <c r="WRQ59" s="145"/>
      <c r="WRR59" s="145"/>
      <c r="WRS59" s="145"/>
      <c r="WRT59" s="145"/>
      <c r="WRU59" s="145"/>
      <c r="WRV59" s="145"/>
      <c r="WRW59" s="145"/>
      <c r="WRX59" s="145"/>
      <c r="WRY59" s="145"/>
      <c r="WRZ59" s="145"/>
      <c r="WSA59" s="145"/>
      <c r="WSB59" s="145"/>
      <c r="WSC59" s="145"/>
      <c r="WSD59" s="145"/>
      <c r="WSE59" s="145"/>
      <c r="WSF59" s="145"/>
      <c r="WSG59" s="145"/>
      <c r="WSH59" s="145"/>
      <c r="WSI59" s="145"/>
      <c r="WSJ59" s="145"/>
      <c r="WSK59" s="145"/>
      <c r="WSL59" s="145"/>
      <c r="WSM59" s="145"/>
      <c r="WSN59" s="145"/>
      <c r="WSO59" s="145"/>
      <c r="WSP59" s="145"/>
      <c r="WSQ59" s="145"/>
      <c r="WSR59" s="145"/>
      <c r="WSS59" s="145"/>
      <c r="WST59" s="145"/>
      <c r="WSU59" s="145"/>
      <c r="WSV59" s="145"/>
      <c r="WSW59" s="145"/>
      <c r="WSX59" s="145"/>
      <c r="WSY59" s="145"/>
      <c r="WSZ59" s="145"/>
      <c r="WTA59" s="145"/>
      <c r="WTB59" s="145"/>
      <c r="WTC59" s="145"/>
      <c r="WTD59" s="145"/>
      <c r="WTE59" s="145"/>
      <c r="WTF59" s="145"/>
      <c r="WTG59" s="145"/>
      <c r="WTH59" s="145"/>
      <c r="WTI59" s="145"/>
      <c r="WTJ59" s="145"/>
      <c r="WTK59" s="145"/>
      <c r="WTL59" s="145"/>
      <c r="WTM59" s="145"/>
      <c r="WTN59" s="145"/>
      <c r="WTO59" s="145"/>
      <c r="WTP59" s="145"/>
      <c r="WTQ59" s="145"/>
      <c r="WTR59" s="145"/>
      <c r="WTS59" s="145"/>
      <c r="WTT59" s="145"/>
      <c r="WTU59" s="145"/>
      <c r="WTV59" s="145"/>
      <c r="WTW59" s="145"/>
      <c r="WTX59" s="145"/>
      <c r="WTY59" s="145"/>
      <c r="WTZ59" s="145"/>
      <c r="WUA59" s="145"/>
      <c r="WUB59" s="145"/>
      <c r="WUC59" s="145"/>
      <c r="WUD59" s="145"/>
      <c r="WUE59" s="145"/>
      <c r="WUF59" s="145"/>
      <c r="WUG59" s="145"/>
      <c r="WUH59" s="145"/>
      <c r="WUI59" s="145"/>
      <c r="WUJ59" s="145"/>
      <c r="WUK59" s="145"/>
      <c r="WUL59" s="145"/>
      <c r="WUM59" s="145"/>
      <c r="WUN59" s="145"/>
      <c r="WUO59" s="145"/>
      <c r="WUP59" s="145"/>
      <c r="WUQ59" s="145"/>
      <c r="WUR59" s="145"/>
      <c r="WUS59" s="145"/>
      <c r="WUT59" s="145"/>
      <c r="WUU59" s="145"/>
      <c r="WUV59" s="145"/>
      <c r="WUW59" s="145"/>
      <c r="WUX59" s="145"/>
      <c r="WUY59" s="145"/>
      <c r="WUZ59" s="145"/>
      <c r="WVA59" s="145"/>
      <c r="WVB59" s="145"/>
      <c r="WVC59" s="145"/>
      <c r="WVD59" s="145"/>
      <c r="WVE59" s="145"/>
      <c r="WVF59" s="145"/>
      <c r="WVG59" s="145"/>
      <c r="WVH59" s="145"/>
      <c r="WVI59" s="145"/>
      <c r="WVJ59" s="145"/>
      <c r="WVK59" s="145"/>
      <c r="WVL59" s="145"/>
      <c r="WVM59" s="145"/>
      <c r="WVN59" s="145"/>
      <c r="WVO59" s="145"/>
      <c r="WVP59" s="145"/>
      <c r="WVQ59" s="145"/>
      <c r="WVR59" s="145"/>
      <c r="WVS59" s="145"/>
      <c r="WVT59" s="145"/>
      <c r="WVU59" s="145"/>
      <c r="WVV59" s="145"/>
      <c r="WVW59" s="145"/>
      <c r="WVX59" s="145"/>
      <c r="WVY59" s="145"/>
      <c r="WVZ59" s="145"/>
      <c r="WWA59" s="145"/>
      <c r="WWB59" s="145"/>
      <c r="WWC59" s="145"/>
      <c r="WWD59" s="145"/>
      <c r="WWE59" s="145"/>
      <c r="WWF59" s="145"/>
      <c r="WWG59" s="145"/>
      <c r="WWH59" s="145"/>
      <c r="WWI59" s="145"/>
      <c r="WWJ59" s="145"/>
      <c r="WWK59" s="145"/>
      <c r="WWL59" s="145"/>
      <c r="WWM59" s="145"/>
      <c r="WWN59" s="145"/>
      <c r="WWO59" s="145"/>
      <c r="WWP59" s="145"/>
      <c r="WWQ59" s="145"/>
      <c r="WWR59" s="145"/>
      <c r="WWS59" s="145"/>
      <c r="WWT59" s="145"/>
      <c r="WWU59" s="145"/>
      <c r="WWV59" s="145"/>
      <c r="WWW59" s="145"/>
      <c r="WWX59" s="145"/>
      <c r="WWY59" s="145"/>
      <c r="WWZ59" s="145"/>
      <c r="WXA59" s="145"/>
      <c r="WXB59" s="145"/>
      <c r="WXC59" s="145"/>
      <c r="WXD59" s="145"/>
      <c r="WXE59" s="145"/>
      <c r="WXF59" s="145"/>
      <c r="WXG59" s="145"/>
      <c r="WXH59" s="145"/>
      <c r="WXI59" s="145"/>
      <c r="WXJ59" s="145"/>
      <c r="WXK59" s="145"/>
      <c r="WXL59" s="145"/>
      <c r="WXM59" s="145"/>
      <c r="WXN59" s="145"/>
      <c r="WXO59" s="145"/>
      <c r="WXP59" s="145"/>
      <c r="WXQ59" s="145"/>
      <c r="WXR59" s="145"/>
      <c r="WXS59" s="145"/>
      <c r="WXT59" s="145"/>
      <c r="WXU59" s="145"/>
      <c r="WXV59" s="145"/>
      <c r="WXW59" s="145"/>
      <c r="WXX59" s="145"/>
      <c r="WXY59" s="145"/>
      <c r="WXZ59" s="145"/>
      <c r="WYA59" s="145"/>
      <c r="WYB59" s="145"/>
      <c r="WYC59" s="145"/>
      <c r="WYD59" s="145"/>
      <c r="WYE59" s="145"/>
      <c r="WYF59" s="145"/>
      <c r="WYG59" s="145"/>
      <c r="WYH59" s="145"/>
      <c r="WYI59" s="145"/>
      <c r="WYJ59" s="145"/>
      <c r="WYK59" s="145"/>
      <c r="WYL59" s="145"/>
      <c r="WYM59" s="145"/>
      <c r="WYN59" s="145"/>
      <c r="WYO59" s="145"/>
      <c r="WYP59" s="145"/>
      <c r="WYQ59" s="145"/>
      <c r="WYR59" s="145"/>
      <c r="WYS59" s="145"/>
      <c r="WYT59" s="145"/>
      <c r="WYU59" s="145"/>
      <c r="WYV59" s="145"/>
      <c r="WYW59" s="145"/>
      <c r="WYX59" s="145"/>
      <c r="WYY59" s="145"/>
      <c r="WYZ59" s="145"/>
      <c r="WZA59" s="145"/>
      <c r="WZB59" s="145"/>
      <c r="WZC59" s="145"/>
      <c r="WZD59" s="145"/>
      <c r="WZE59" s="145"/>
      <c r="WZF59" s="145"/>
      <c r="WZG59" s="145"/>
      <c r="WZH59" s="145"/>
      <c r="WZI59" s="145"/>
      <c r="WZJ59" s="145"/>
      <c r="WZK59" s="145"/>
      <c r="WZL59" s="145"/>
      <c r="WZM59" s="145"/>
      <c r="WZN59" s="145"/>
      <c r="WZO59" s="145"/>
      <c r="WZP59" s="145"/>
      <c r="WZQ59" s="145"/>
      <c r="WZR59" s="145"/>
      <c r="WZS59" s="145"/>
      <c r="WZT59" s="145"/>
      <c r="WZU59" s="145"/>
      <c r="WZV59" s="145"/>
      <c r="WZW59" s="145"/>
      <c r="WZX59" s="145"/>
      <c r="WZY59" s="145"/>
      <c r="WZZ59" s="145"/>
      <c r="XAA59" s="145"/>
      <c r="XAB59" s="145"/>
      <c r="XAC59" s="145"/>
      <c r="XAD59" s="145"/>
      <c r="XAE59" s="145"/>
      <c r="XAF59" s="145"/>
      <c r="XAG59" s="145"/>
      <c r="XAH59" s="145"/>
      <c r="XAI59" s="145"/>
      <c r="XAJ59" s="145"/>
      <c r="XAK59" s="145"/>
      <c r="XAL59" s="145"/>
      <c r="XAM59" s="145"/>
      <c r="XAN59" s="145"/>
      <c r="XAO59" s="145"/>
      <c r="XAP59" s="145"/>
      <c r="XAQ59" s="145"/>
      <c r="XAR59" s="145"/>
      <c r="XAS59" s="145"/>
      <c r="XAT59" s="145"/>
      <c r="XAU59" s="145"/>
      <c r="XAV59" s="145"/>
      <c r="XAW59" s="145"/>
      <c r="XAX59" s="145"/>
      <c r="XAY59" s="145"/>
      <c r="XAZ59" s="145"/>
      <c r="XBA59" s="145"/>
      <c r="XBB59" s="145"/>
      <c r="XBC59" s="145"/>
      <c r="XBD59" s="145"/>
      <c r="XBE59" s="145"/>
      <c r="XBF59" s="145"/>
      <c r="XBG59" s="145"/>
      <c r="XBH59" s="145"/>
      <c r="XBI59" s="145"/>
      <c r="XBJ59" s="145"/>
      <c r="XBK59" s="145"/>
      <c r="XBL59" s="145"/>
      <c r="XBM59" s="145"/>
      <c r="XBN59" s="145"/>
      <c r="XBO59" s="145"/>
      <c r="XBP59" s="145"/>
      <c r="XBQ59" s="145"/>
      <c r="XBR59" s="145"/>
      <c r="XBS59" s="145"/>
      <c r="XBT59" s="145"/>
      <c r="XBU59" s="145"/>
      <c r="XBV59" s="145"/>
      <c r="XBW59" s="145"/>
      <c r="XBX59" s="145"/>
      <c r="XBY59" s="145"/>
      <c r="XBZ59" s="145"/>
      <c r="XCA59" s="145"/>
      <c r="XCB59" s="145"/>
      <c r="XCC59" s="145"/>
      <c r="XCD59" s="145"/>
      <c r="XCE59" s="145"/>
      <c r="XCF59" s="145"/>
      <c r="XCG59" s="145"/>
      <c r="XCH59" s="145"/>
      <c r="XCI59" s="145"/>
      <c r="XCJ59" s="145"/>
      <c r="XCK59" s="145"/>
      <c r="XCL59" s="145"/>
      <c r="XCM59" s="145"/>
      <c r="XCN59" s="145"/>
      <c r="XCO59" s="145"/>
      <c r="XCP59" s="145"/>
      <c r="XCQ59" s="145"/>
      <c r="XCR59" s="145"/>
      <c r="XCS59" s="145"/>
      <c r="XCT59" s="145"/>
      <c r="XCU59" s="145"/>
      <c r="XCV59" s="145"/>
      <c r="XCW59" s="145"/>
      <c r="XCX59" s="145"/>
      <c r="XCY59" s="145"/>
      <c r="XCZ59" s="145"/>
      <c r="XDA59" s="145"/>
      <c r="XDB59" s="145"/>
      <c r="XDC59" s="145"/>
      <c r="XDD59" s="145"/>
      <c r="XDE59" s="145"/>
      <c r="XDF59" s="145"/>
      <c r="XDG59" s="145"/>
      <c r="XDH59" s="145"/>
      <c r="XDI59" s="145"/>
      <c r="XDJ59" s="145"/>
      <c r="XDK59" s="145"/>
      <c r="XDL59" s="145"/>
      <c r="XDM59" s="145"/>
      <c r="XDN59" s="145"/>
      <c r="XDO59" s="145"/>
      <c r="XDP59" s="145"/>
      <c r="XDQ59" s="145"/>
      <c r="XDR59" s="145"/>
      <c r="XDS59" s="145"/>
      <c r="XDT59" s="145"/>
      <c r="XDU59" s="145"/>
      <c r="XDV59" s="145"/>
      <c r="XDW59" s="145"/>
      <c r="XDX59" s="145"/>
      <c r="XDY59" s="145"/>
      <c r="XDZ59" s="145"/>
      <c r="XEA59" s="145"/>
      <c r="XEB59" s="145"/>
      <c r="XEC59" s="145"/>
      <c r="XED59" s="145"/>
      <c r="XEE59" s="145"/>
      <c r="XEF59" s="145"/>
      <c r="XEG59" s="145"/>
      <c r="XEH59" s="145"/>
      <c r="XEI59" s="145"/>
      <c r="XEJ59" s="145"/>
      <c r="XEK59" s="145"/>
      <c r="XEL59" s="145"/>
      <c r="XEM59" s="145"/>
      <c r="XEN59" s="145"/>
      <c r="XEO59" s="145"/>
      <c r="XEP59" s="145"/>
      <c r="XEQ59" s="145"/>
      <c r="XER59" s="145"/>
      <c r="XES59" s="145"/>
      <c r="XET59" s="145"/>
      <c r="XEU59" s="145"/>
      <c r="XEV59" s="145"/>
      <c r="XEW59" s="145"/>
      <c r="XEX59" s="145"/>
      <c r="XEY59" s="145"/>
      <c r="XEZ59" s="145"/>
      <c r="XFA59" s="145"/>
      <c r="XFB59" s="145"/>
    </row>
    <row r="60" spans="1:16382" s="114" customFormat="1">
      <c r="A60" s="171"/>
      <c r="B60" s="101"/>
      <c r="D60" s="145" t="s">
        <v>254</v>
      </c>
      <c r="G60" s="145"/>
      <c r="H60" s="184">
        <f t="shared" ref="H60:P60" si="93">+H59/G59-1</f>
        <v>7.1428571428571397E-2</v>
      </c>
      <c r="I60" s="184">
        <f t="shared" si="93"/>
        <v>0.26666666666666661</v>
      </c>
      <c r="J60" s="184">
        <f t="shared" si="93"/>
        <v>0.23684210526315796</v>
      </c>
      <c r="K60" s="184">
        <f t="shared" si="93"/>
        <v>0.2127659574468086</v>
      </c>
      <c r="L60" s="184">
        <f t="shared" si="93"/>
        <v>0.21052631578947367</v>
      </c>
      <c r="M60" s="184">
        <f t="shared" si="93"/>
        <v>0.21960547504025762</v>
      </c>
      <c r="N60" s="184">
        <f t="shared" si="93"/>
        <v>0.20481927710843384</v>
      </c>
      <c r="O60" s="184">
        <f t="shared" si="93"/>
        <v>0.19999999999999996</v>
      </c>
      <c r="P60" s="184">
        <f t="shared" si="93"/>
        <v>0.125</v>
      </c>
      <c r="Q60" s="184">
        <f>+Q59/P59-1</f>
        <v>0.19999999999999996</v>
      </c>
      <c r="R60" s="184">
        <f>+R59/Q59-1</f>
        <v>0.27625570776255715</v>
      </c>
      <c r="S60" s="184">
        <f t="shared" ref="S60:AC60" si="94">+S59/R59-1</f>
        <v>0.16928377393493665</v>
      </c>
      <c r="T60" s="184">
        <f t="shared" si="94"/>
        <v>0.14477561196736177</v>
      </c>
      <c r="U60" s="184">
        <f t="shared" si="94"/>
        <v>0.12646636638123043</v>
      </c>
      <c r="V60" s="184">
        <f t="shared" si="94"/>
        <v>0.10906055013621585</v>
      </c>
      <c r="W60" s="184">
        <f t="shared" si="94"/>
        <v>9.544374009508716E-2</v>
      </c>
      <c r="X60" s="184">
        <f t="shared" si="94"/>
        <v>8.4487684907230021E-2</v>
      </c>
      <c r="Y60" s="184">
        <f t="shared" si="94"/>
        <v>7.547106886776711E-2</v>
      </c>
      <c r="Z60" s="184">
        <f t="shared" si="94"/>
        <v>6.7911188290746605E-2</v>
      </c>
      <c r="AA60" s="184">
        <f t="shared" si="94"/>
        <v>6.147279168360531E-2</v>
      </c>
      <c r="AB60" s="184">
        <f t="shared" si="94"/>
        <v>5.5915743400355655E-2</v>
      </c>
      <c r="AC60" s="184">
        <f t="shared" si="94"/>
        <v>5.106349905437968E-2</v>
      </c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45"/>
      <c r="HA60" s="145"/>
      <c r="HB60" s="145"/>
      <c r="HC60" s="145"/>
      <c r="HD60" s="145"/>
      <c r="HE60" s="145"/>
      <c r="HF60" s="145"/>
      <c r="HG60" s="145"/>
      <c r="HH60" s="145"/>
      <c r="HI60" s="145"/>
      <c r="HJ60" s="145"/>
      <c r="HK60" s="145"/>
      <c r="HL60" s="145"/>
      <c r="HM60" s="145"/>
      <c r="HN60" s="145"/>
      <c r="HO60" s="145"/>
      <c r="HP60" s="145"/>
      <c r="HQ60" s="145"/>
      <c r="HR60" s="145"/>
      <c r="HS60" s="145"/>
      <c r="HT60" s="145"/>
      <c r="HU60" s="145"/>
      <c r="HV60" s="145"/>
      <c r="HW60" s="145"/>
      <c r="HX60" s="145"/>
      <c r="HY60" s="145"/>
      <c r="HZ60" s="145"/>
      <c r="IA60" s="145"/>
      <c r="IB60" s="145"/>
      <c r="IC60" s="145"/>
      <c r="ID60" s="145"/>
      <c r="IE60" s="145"/>
      <c r="IF60" s="145"/>
      <c r="IG60" s="145"/>
      <c r="IH60" s="145"/>
      <c r="II60" s="145"/>
      <c r="IJ60" s="145"/>
      <c r="IK60" s="145"/>
      <c r="IL60" s="145"/>
      <c r="IM60" s="145"/>
      <c r="IN60" s="145"/>
      <c r="IO60" s="145"/>
      <c r="IP60" s="145"/>
      <c r="IQ60" s="145"/>
      <c r="IR60" s="145"/>
      <c r="IS60" s="145"/>
      <c r="IT60" s="145"/>
      <c r="IU60" s="145"/>
      <c r="IV60" s="145"/>
      <c r="IW60" s="145"/>
      <c r="IX60" s="145"/>
      <c r="IY60" s="145"/>
      <c r="IZ60" s="145"/>
      <c r="JA60" s="145"/>
      <c r="JB60" s="145"/>
      <c r="JC60" s="145"/>
      <c r="JD60" s="145"/>
      <c r="JE60" s="145"/>
      <c r="JF60" s="145"/>
      <c r="JG60" s="145"/>
      <c r="JH60" s="145"/>
      <c r="JI60" s="145"/>
      <c r="JJ60" s="145"/>
      <c r="JK60" s="145"/>
      <c r="JL60" s="145"/>
      <c r="JM60" s="145"/>
      <c r="JN60" s="145"/>
      <c r="JO60" s="145"/>
      <c r="JP60" s="145"/>
      <c r="JQ60" s="145"/>
      <c r="JR60" s="145"/>
      <c r="JS60" s="145"/>
      <c r="JT60" s="145"/>
      <c r="JU60" s="145"/>
      <c r="JV60" s="145"/>
      <c r="JW60" s="145"/>
      <c r="JX60" s="145"/>
      <c r="JY60" s="145"/>
      <c r="JZ60" s="145"/>
      <c r="KA60" s="145"/>
      <c r="KB60" s="145"/>
      <c r="KC60" s="145"/>
      <c r="KD60" s="145"/>
      <c r="KE60" s="145"/>
      <c r="KF60" s="145"/>
      <c r="KG60" s="145"/>
      <c r="KH60" s="145"/>
      <c r="KI60" s="145"/>
      <c r="KJ60" s="145"/>
      <c r="KK60" s="145"/>
      <c r="KL60" s="145"/>
      <c r="KM60" s="145"/>
      <c r="KN60" s="145"/>
      <c r="KO60" s="145"/>
      <c r="KP60" s="145"/>
      <c r="KQ60" s="145"/>
      <c r="KR60" s="145"/>
      <c r="KS60" s="145"/>
      <c r="KT60" s="145"/>
      <c r="KU60" s="145"/>
      <c r="KV60" s="145"/>
      <c r="KW60" s="145"/>
      <c r="KX60" s="145"/>
      <c r="KY60" s="145"/>
      <c r="KZ60" s="145"/>
      <c r="LA60" s="145"/>
      <c r="LB60" s="145"/>
      <c r="LC60" s="145"/>
      <c r="LD60" s="145"/>
      <c r="LE60" s="145"/>
      <c r="LF60" s="145"/>
      <c r="LG60" s="145"/>
      <c r="LH60" s="145"/>
      <c r="LI60" s="145"/>
      <c r="LJ60" s="145"/>
      <c r="LK60" s="145"/>
      <c r="LL60" s="145"/>
      <c r="LM60" s="145"/>
      <c r="LN60" s="145"/>
      <c r="LO60" s="145"/>
      <c r="LP60" s="145"/>
      <c r="LQ60" s="145"/>
      <c r="LR60" s="145"/>
      <c r="LS60" s="145"/>
      <c r="LT60" s="145"/>
      <c r="LU60" s="145"/>
      <c r="LV60" s="145"/>
      <c r="LW60" s="145"/>
      <c r="LX60" s="145"/>
      <c r="LY60" s="145"/>
      <c r="LZ60" s="145"/>
      <c r="MA60" s="145"/>
      <c r="MB60" s="145"/>
      <c r="MC60" s="145"/>
      <c r="MD60" s="145"/>
      <c r="ME60" s="145"/>
      <c r="MF60" s="145"/>
      <c r="MG60" s="145"/>
      <c r="MH60" s="145"/>
      <c r="MI60" s="145"/>
      <c r="MJ60" s="145"/>
      <c r="MK60" s="145"/>
      <c r="ML60" s="145"/>
      <c r="MM60" s="145"/>
      <c r="MN60" s="145"/>
      <c r="MO60" s="145"/>
      <c r="MP60" s="145"/>
      <c r="MQ60" s="145"/>
      <c r="MR60" s="145"/>
      <c r="MS60" s="145"/>
      <c r="MT60" s="145"/>
      <c r="MU60" s="145"/>
      <c r="MV60" s="145"/>
      <c r="MW60" s="145"/>
      <c r="MX60" s="145"/>
      <c r="MY60" s="145"/>
      <c r="MZ60" s="145"/>
      <c r="NA60" s="145"/>
      <c r="NB60" s="145"/>
      <c r="NC60" s="145"/>
      <c r="ND60" s="145"/>
      <c r="NE60" s="145"/>
      <c r="NF60" s="145"/>
      <c r="NG60" s="145"/>
      <c r="NH60" s="145"/>
      <c r="NI60" s="145"/>
      <c r="NJ60" s="145"/>
      <c r="NK60" s="145"/>
      <c r="NL60" s="145"/>
      <c r="NM60" s="145"/>
      <c r="NN60" s="145"/>
      <c r="NO60" s="145"/>
      <c r="NP60" s="145"/>
      <c r="NQ60" s="145"/>
      <c r="NR60" s="145"/>
      <c r="NS60" s="145"/>
      <c r="NT60" s="145"/>
      <c r="NU60" s="145"/>
      <c r="NV60" s="145"/>
      <c r="NW60" s="145"/>
      <c r="NX60" s="145"/>
      <c r="NY60" s="145"/>
      <c r="NZ60" s="145"/>
      <c r="OA60" s="145"/>
      <c r="OB60" s="145"/>
      <c r="OC60" s="145"/>
      <c r="OD60" s="145"/>
      <c r="OE60" s="145"/>
      <c r="OF60" s="145"/>
      <c r="OG60" s="145"/>
      <c r="OH60" s="145"/>
      <c r="OI60" s="145"/>
      <c r="OJ60" s="145"/>
      <c r="OK60" s="145"/>
      <c r="OL60" s="145"/>
      <c r="OM60" s="145"/>
      <c r="ON60" s="145"/>
      <c r="OO60" s="145"/>
      <c r="OP60" s="145"/>
      <c r="OQ60" s="145"/>
      <c r="OR60" s="145"/>
      <c r="OS60" s="145"/>
      <c r="OT60" s="145"/>
      <c r="OU60" s="145"/>
      <c r="OV60" s="145"/>
      <c r="OW60" s="145"/>
      <c r="OX60" s="145"/>
      <c r="OY60" s="145"/>
      <c r="OZ60" s="145"/>
      <c r="PA60" s="145"/>
      <c r="PB60" s="145"/>
      <c r="PC60" s="145"/>
      <c r="PD60" s="145"/>
      <c r="PE60" s="145"/>
      <c r="PF60" s="145"/>
      <c r="PG60" s="145"/>
      <c r="PH60" s="145"/>
      <c r="PI60" s="145"/>
      <c r="PJ60" s="145"/>
      <c r="PK60" s="145"/>
      <c r="PL60" s="145"/>
      <c r="PM60" s="145"/>
      <c r="PN60" s="145"/>
      <c r="PO60" s="145"/>
      <c r="PP60" s="145"/>
      <c r="PQ60" s="145"/>
      <c r="PR60" s="145"/>
      <c r="PS60" s="145"/>
      <c r="PT60" s="145"/>
      <c r="PU60" s="145"/>
      <c r="PV60" s="145"/>
      <c r="PW60" s="145"/>
      <c r="PX60" s="145"/>
      <c r="PY60" s="145"/>
      <c r="PZ60" s="145"/>
      <c r="QA60" s="145"/>
      <c r="QB60" s="145"/>
      <c r="QC60" s="145"/>
      <c r="QD60" s="145"/>
      <c r="QE60" s="145"/>
      <c r="QF60" s="145"/>
      <c r="QG60" s="145"/>
      <c r="QH60" s="145"/>
      <c r="QI60" s="145"/>
      <c r="QJ60" s="145"/>
      <c r="QK60" s="145"/>
      <c r="QL60" s="145"/>
      <c r="QM60" s="145"/>
      <c r="QN60" s="145"/>
      <c r="QO60" s="145"/>
      <c r="QP60" s="145"/>
      <c r="QQ60" s="145"/>
      <c r="QR60" s="145"/>
      <c r="QS60" s="145"/>
      <c r="QT60" s="145"/>
      <c r="QU60" s="145"/>
      <c r="QV60" s="145"/>
      <c r="QW60" s="145"/>
      <c r="QX60" s="145"/>
      <c r="QY60" s="145"/>
      <c r="QZ60" s="145"/>
      <c r="RA60" s="145"/>
      <c r="RB60" s="145"/>
      <c r="RC60" s="145"/>
      <c r="RD60" s="145"/>
      <c r="RE60" s="145"/>
      <c r="RF60" s="145"/>
      <c r="RG60" s="145"/>
      <c r="RH60" s="145"/>
      <c r="RI60" s="145"/>
      <c r="RJ60" s="145"/>
      <c r="RK60" s="145"/>
      <c r="RL60" s="145"/>
      <c r="RM60" s="145"/>
      <c r="RN60" s="145"/>
      <c r="RO60" s="145"/>
      <c r="RP60" s="145"/>
      <c r="RQ60" s="145"/>
      <c r="RR60" s="145"/>
      <c r="RS60" s="145"/>
      <c r="RT60" s="145"/>
      <c r="RU60" s="145"/>
      <c r="RV60" s="145"/>
      <c r="RW60" s="145"/>
      <c r="RX60" s="145"/>
      <c r="RY60" s="145"/>
      <c r="RZ60" s="145"/>
      <c r="SA60" s="145"/>
      <c r="SB60" s="145"/>
      <c r="SC60" s="145"/>
      <c r="SD60" s="145"/>
      <c r="SE60" s="145"/>
      <c r="SF60" s="145"/>
      <c r="SG60" s="145"/>
      <c r="SH60" s="145"/>
      <c r="SI60" s="145"/>
      <c r="SJ60" s="145"/>
      <c r="SK60" s="145"/>
      <c r="SL60" s="145"/>
      <c r="SM60" s="145"/>
      <c r="SN60" s="145"/>
      <c r="SO60" s="145"/>
      <c r="SP60" s="145"/>
      <c r="SQ60" s="145"/>
      <c r="SR60" s="145"/>
      <c r="SS60" s="145"/>
      <c r="ST60" s="145"/>
      <c r="SU60" s="145"/>
      <c r="SV60" s="145"/>
      <c r="SW60" s="145"/>
      <c r="SX60" s="145"/>
      <c r="SY60" s="145"/>
      <c r="SZ60" s="145"/>
      <c r="TA60" s="145"/>
      <c r="TB60" s="145"/>
      <c r="TC60" s="145"/>
      <c r="TD60" s="145"/>
      <c r="TE60" s="145"/>
      <c r="TF60" s="145"/>
      <c r="TG60" s="145"/>
      <c r="TH60" s="145"/>
      <c r="TI60" s="145"/>
      <c r="TJ60" s="145"/>
      <c r="TK60" s="145"/>
      <c r="TL60" s="145"/>
      <c r="TM60" s="145"/>
      <c r="TN60" s="145"/>
      <c r="TO60" s="145"/>
      <c r="TP60" s="145"/>
      <c r="TQ60" s="145"/>
      <c r="TR60" s="145"/>
      <c r="TS60" s="145"/>
      <c r="TT60" s="145"/>
      <c r="TU60" s="145"/>
      <c r="TV60" s="145"/>
      <c r="TW60" s="145"/>
      <c r="TX60" s="145"/>
      <c r="TY60" s="145"/>
      <c r="TZ60" s="145"/>
      <c r="UA60" s="145"/>
      <c r="UB60" s="145"/>
      <c r="UC60" s="145"/>
      <c r="UD60" s="145"/>
      <c r="UE60" s="145"/>
      <c r="UF60" s="145"/>
      <c r="UG60" s="145"/>
      <c r="UH60" s="145"/>
      <c r="UI60" s="145"/>
      <c r="UJ60" s="145"/>
      <c r="UK60" s="145"/>
      <c r="UL60" s="145"/>
      <c r="UM60" s="145"/>
      <c r="UN60" s="145"/>
      <c r="UO60" s="145"/>
      <c r="UP60" s="145"/>
      <c r="UQ60" s="145"/>
      <c r="UR60" s="145"/>
      <c r="US60" s="145"/>
      <c r="UT60" s="145"/>
      <c r="UU60" s="145"/>
      <c r="UV60" s="145"/>
      <c r="UW60" s="145"/>
      <c r="UX60" s="145"/>
      <c r="UY60" s="145"/>
      <c r="UZ60" s="145"/>
      <c r="VA60" s="145"/>
      <c r="VB60" s="145"/>
      <c r="VC60" s="145"/>
      <c r="VD60" s="145"/>
      <c r="VE60" s="145"/>
      <c r="VF60" s="145"/>
      <c r="VG60" s="145"/>
      <c r="VH60" s="145"/>
      <c r="VI60" s="145"/>
      <c r="VJ60" s="145"/>
      <c r="VK60" s="145"/>
      <c r="VL60" s="145"/>
      <c r="VM60" s="145"/>
      <c r="VN60" s="145"/>
      <c r="VO60" s="145"/>
      <c r="VP60" s="145"/>
      <c r="VQ60" s="145"/>
      <c r="VR60" s="145"/>
      <c r="VS60" s="145"/>
      <c r="VT60" s="145"/>
      <c r="VU60" s="145"/>
      <c r="VV60" s="145"/>
      <c r="VW60" s="145"/>
      <c r="VX60" s="145"/>
      <c r="VY60" s="145"/>
      <c r="VZ60" s="145"/>
      <c r="WA60" s="145"/>
      <c r="WB60" s="145"/>
      <c r="WC60" s="145"/>
      <c r="WD60" s="145"/>
      <c r="WE60" s="145"/>
      <c r="WF60" s="145"/>
      <c r="WG60" s="145"/>
      <c r="WH60" s="145"/>
      <c r="WI60" s="145"/>
      <c r="WJ60" s="145"/>
      <c r="WK60" s="145"/>
      <c r="WL60" s="145"/>
      <c r="WM60" s="145"/>
      <c r="WN60" s="145"/>
      <c r="WO60" s="145"/>
      <c r="WP60" s="145"/>
      <c r="WQ60" s="145"/>
      <c r="WR60" s="145"/>
      <c r="WS60" s="145"/>
      <c r="WT60" s="145"/>
      <c r="WU60" s="145"/>
      <c r="WV60" s="145"/>
      <c r="WW60" s="145"/>
      <c r="WX60" s="145"/>
      <c r="WY60" s="145"/>
      <c r="WZ60" s="145"/>
      <c r="XA60" s="145"/>
      <c r="XB60" s="145"/>
      <c r="XC60" s="145"/>
      <c r="XD60" s="145"/>
      <c r="XE60" s="145"/>
      <c r="XF60" s="145"/>
      <c r="XG60" s="145"/>
      <c r="XH60" s="145"/>
      <c r="XI60" s="145"/>
      <c r="XJ60" s="145"/>
      <c r="XK60" s="145"/>
      <c r="XL60" s="145"/>
      <c r="XM60" s="145"/>
      <c r="XN60" s="145"/>
      <c r="XO60" s="145"/>
      <c r="XP60" s="145"/>
      <c r="XQ60" s="145"/>
      <c r="XR60" s="145"/>
      <c r="XS60" s="145"/>
      <c r="XT60" s="145"/>
      <c r="XU60" s="145"/>
      <c r="XV60" s="145"/>
      <c r="XW60" s="145"/>
      <c r="XX60" s="145"/>
      <c r="XY60" s="145"/>
      <c r="XZ60" s="145"/>
      <c r="YA60" s="145"/>
      <c r="YB60" s="145"/>
      <c r="YC60" s="145"/>
      <c r="YD60" s="145"/>
      <c r="YE60" s="145"/>
      <c r="YF60" s="145"/>
      <c r="YG60" s="145"/>
      <c r="YH60" s="145"/>
      <c r="YI60" s="145"/>
      <c r="YJ60" s="145"/>
      <c r="YK60" s="145"/>
      <c r="YL60" s="145"/>
      <c r="YM60" s="145"/>
      <c r="YN60" s="145"/>
      <c r="YO60" s="145"/>
      <c r="YP60" s="145"/>
      <c r="YQ60" s="145"/>
      <c r="YR60" s="145"/>
      <c r="YS60" s="145"/>
      <c r="YT60" s="145"/>
      <c r="YU60" s="145"/>
      <c r="YV60" s="145"/>
      <c r="YW60" s="145"/>
      <c r="YX60" s="145"/>
      <c r="YY60" s="145"/>
      <c r="YZ60" s="145"/>
      <c r="ZA60" s="145"/>
      <c r="ZB60" s="145"/>
      <c r="ZC60" s="145"/>
      <c r="ZD60" s="145"/>
      <c r="ZE60" s="145"/>
      <c r="ZF60" s="145"/>
      <c r="ZG60" s="145"/>
      <c r="ZH60" s="145"/>
      <c r="ZI60" s="145"/>
      <c r="ZJ60" s="145"/>
      <c r="ZK60" s="145"/>
      <c r="ZL60" s="145"/>
      <c r="ZM60" s="145"/>
      <c r="ZN60" s="145"/>
      <c r="ZO60" s="145"/>
      <c r="ZP60" s="145"/>
      <c r="ZQ60" s="145"/>
      <c r="ZR60" s="145"/>
      <c r="ZS60" s="145"/>
      <c r="ZT60" s="145"/>
      <c r="ZU60" s="145"/>
      <c r="ZV60" s="145"/>
      <c r="ZW60" s="145"/>
      <c r="ZX60" s="145"/>
      <c r="ZY60" s="145"/>
      <c r="ZZ60" s="145"/>
      <c r="AAA60" s="145"/>
      <c r="AAB60" s="145"/>
      <c r="AAC60" s="145"/>
      <c r="AAD60" s="145"/>
      <c r="AAE60" s="145"/>
      <c r="AAF60" s="145"/>
      <c r="AAG60" s="145"/>
      <c r="AAH60" s="145"/>
      <c r="AAI60" s="145"/>
      <c r="AAJ60" s="145"/>
      <c r="AAK60" s="145"/>
      <c r="AAL60" s="145"/>
      <c r="AAM60" s="145"/>
      <c r="AAN60" s="145"/>
      <c r="AAO60" s="145"/>
      <c r="AAP60" s="145"/>
      <c r="AAQ60" s="145"/>
      <c r="AAR60" s="145"/>
      <c r="AAS60" s="145"/>
      <c r="AAT60" s="145"/>
      <c r="AAU60" s="145"/>
      <c r="AAV60" s="145"/>
      <c r="AAW60" s="145"/>
      <c r="AAX60" s="145"/>
      <c r="AAY60" s="145"/>
      <c r="AAZ60" s="145"/>
      <c r="ABA60" s="145"/>
      <c r="ABB60" s="145"/>
      <c r="ABC60" s="145"/>
      <c r="ABD60" s="145"/>
      <c r="ABE60" s="145"/>
      <c r="ABF60" s="145"/>
      <c r="ABG60" s="145"/>
      <c r="ABH60" s="145"/>
      <c r="ABI60" s="145"/>
      <c r="ABJ60" s="145"/>
      <c r="ABK60" s="145"/>
      <c r="ABL60" s="145"/>
      <c r="ABM60" s="145"/>
      <c r="ABN60" s="145"/>
      <c r="ABO60" s="145"/>
      <c r="ABP60" s="145"/>
      <c r="ABQ60" s="145"/>
      <c r="ABR60" s="145"/>
      <c r="ABS60" s="145"/>
      <c r="ABT60" s="145"/>
      <c r="ABU60" s="145"/>
      <c r="ABV60" s="145"/>
      <c r="ABW60" s="145"/>
      <c r="ABX60" s="145"/>
      <c r="ABY60" s="145"/>
      <c r="ABZ60" s="145"/>
      <c r="ACA60" s="145"/>
      <c r="ACB60" s="145"/>
      <c r="ACC60" s="145"/>
      <c r="ACD60" s="145"/>
      <c r="ACE60" s="145"/>
      <c r="ACF60" s="145"/>
      <c r="ACG60" s="145"/>
      <c r="ACH60" s="145"/>
      <c r="ACI60" s="145"/>
      <c r="ACJ60" s="145"/>
      <c r="ACK60" s="145"/>
      <c r="ACL60" s="145"/>
      <c r="ACM60" s="145"/>
      <c r="ACN60" s="145"/>
      <c r="ACO60" s="145"/>
      <c r="ACP60" s="145"/>
      <c r="ACQ60" s="145"/>
      <c r="ACR60" s="145"/>
      <c r="ACS60" s="145"/>
      <c r="ACT60" s="145"/>
      <c r="ACU60" s="145"/>
      <c r="ACV60" s="145"/>
      <c r="ACW60" s="145"/>
      <c r="ACX60" s="145"/>
      <c r="ACY60" s="145"/>
      <c r="ACZ60" s="145"/>
      <c r="ADA60" s="145"/>
      <c r="ADB60" s="145"/>
      <c r="ADC60" s="145"/>
      <c r="ADD60" s="145"/>
      <c r="ADE60" s="145"/>
      <c r="ADF60" s="145"/>
      <c r="ADG60" s="145"/>
      <c r="ADH60" s="145"/>
      <c r="ADI60" s="145"/>
      <c r="ADJ60" s="145"/>
      <c r="ADK60" s="145"/>
      <c r="ADL60" s="145"/>
      <c r="ADM60" s="145"/>
      <c r="ADN60" s="145"/>
      <c r="ADO60" s="145"/>
      <c r="ADP60" s="145"/>
      <c r="ADQ60" s="145"/>
      <c r="ADR60" s="145"/>
      <c r="ADS60" s="145"/>
      <c r="ADT60" s="145"/>
      <c r="ADU60" s="145"/>
      <c r="ADV60" s="145"/>
      <c r="ADW60" s="145"/>
      <c r="ADX60" s="145"/>
      <c r="ADY60" s="145"/>
      <c r="ADZ60" s="145"/>
      <c r="AEA60" s="145"/>
      <c r="AEB60" s="145"/>
      <c r="AEC60" s="145"/>
      <c r="AED60" s="145"/>
      <c r="AEE60" s="145"/>
      <c r="AEF60" s="145"/>
      <c r="AEG60" s="145"/>
      <c r="AEH60" s="145"/>
      <c r="AEI60" s="145"/>
      <c r="AEJ60" s="145"/>
      <c r="AEK60" s="145"/>
      <c r="AEL60" s="145"/>
      <c r="AEM60" s="145"/>
      <c r="AEN60" s="145"/>
      <c r="AEO60" s="145"/>
      <c r="AEP60" s="145"/>
      <c r="AEQ60" s="145"/>
      <c r="AER60" s="145"/>
      <c r="AES60" s="145"/>
      <c r="AET60" s="145"/>
      <c r="AEU60" s="145"/>
      <c r="AEV60" s="145"/>
      <c r="AEW60" s="145"/>
      <c r="AEX60" s="145"/>
      <c r="AEY60" s="145"/>
      <c r="AEZ60" s="145"/>
      <c r="AFA60" s="145"/>
      <c r="AFB60" s="145"/>
      <c r="AFC60" s="145"/>
      <c r="AFD60" s="145"/>
      <c r="AFE60" s="145"/>
      <c r="AFF60" s="145"/>
      <c r="AFG60" s="145"/>
      <c r="AFH60" s="145"/>
      <c r="AFI60" s="145"/>
      <c r="AFJ60" s="145"/>
      <c r="AFK60" s="145"/>
      <c r="AFL60" s="145"/>
      <c r="AFM60" s="145"/>
      <c r="AFN60" s="145"/>
      <c r="AFO60" s="145"/>
      <c r="AFP60" s="145"/>
      <c r="AFQ60" s="145"/>
      <c r="AFR60" s="145"/>
      <c r="AFS60" s="145"/>
      <c r="AFT60" s="145"/>
      <c r="AFU60" s="145"/>
      <c r="AFV60" s="145"/>
      <c r="AFW60" s="145"/>
      <c r="AFX60" s="145"/>
      <c r="AFY60" s="145"/>
      <c r="AFZ60" s="145"/>
      <c r="AGA60" s="145"/>
      <c r="AGB60" s="145"/>
      <c r="AGC60" s="145"/>
      <c r="AGD60" s="145"/>
      <c r="AGE60" s="145"/>
      <c r="AGF60" s="145"/>
      <c r="AGG60" s="145"/>
      <c r="AGH60" s="145"/>
      <c r="AGI60" s="145"/>
      <c r="AGJ60" s="145"/>
      <c r="AGK60" s="145"/>
      <c r="AGL60" s="145"/>
      <c r="AGM60" s="145"/>
      <c r="AGN60" s="145"/>
      <c r="AGO60" s="145"/>
      <c r="AGP60" s="145"/>
      <c r="AGQ60" s="145"/>
      <c r="AGR60" s="145"/>
      <c r="AGS60" s="145"/>
      <c r="AGT60" s="145"/>
      <c r="AGU60" s="145"/>
      <c r="AGV60" s="145"/>
      <c r="AGW60" s="145"/>
      <c r="AGX60" s="145"/>
      <c r="AGY60" s="145"/>
      <c r="AGZ60" s="145"/>
      <c r="AHA60" s="145"/>
      <c r="AHB60" s="145"/>
      <c r="AHC60" s="145"/>
      <c r="AHD60" s="145"/>
      <c r="AHE60" s="145"/>
      <c r="AHF60" s="145"/>
      <c r="AHG60" s="145"/>
      <c r="AHH60" s="145"/>
      <c r="AHI60" s="145"/>
      <c r="AHJ60" s="145"/>
      <c r="AHK60" s="145"/>
      <c r="AHL60" s="145"/>
      <c r="AHM60" s="145"/>
      <c r="AHN60" s="145"/>
      <c r="AHO60" s="145"/>
      <c r="AHP60" s="145"/>
      <c r="AHQ60" s="145"/>
      <c r="AHR60" s="145"/>
      <c r="AHS60" s="145"/>
      <c r="AHT60" s="145"/>
      <c r="AHU60" s="145"/>
      <c r="AHV60" s="145"/>
      <c r="AHW60" s="145"/>
      <c r="AHX60" s="145"/>
      <c r="AHY60" s="145"/>
      <c r="AHZ60" s="145"/>
      <c r="AIA60" s="145"/>
      <c r="AIB60" s="145"/>
      <c r="AIC60" s="145"/>
      <c r="AID60" s="145"/>
      <c r="AIE60" s="145"/>
      <c r="AIF60" s="145"/>
      <c r="AIG60" s="145"/>
      <c r="AIH60" s="145"/>
      <c r="AII60" s="145"/>
      <c r="AIJ60" s="145"/>
      <c r="AIK60" s="145"/>
      <c r="AIL60" s="145"/>
      <c r="AIM60" s="145"/>
      <c r="AIN60" s="145"/>
      <c r="AIO60" s="145"/>
      <c r="AIP60" s="145"/>
      <c r="AIQ60" s="145"/>
      <c r="AIR60" s="145"/>
      <c r="AIS60" s="145"/>
      <c r="AIT60" s="145"/>
      <c r="AIU60" s="145"/>
      <c r="AIV60" s="145"/>
      <c r="AIW60" s="145"/>
      <c r="AIX60" s="145"/>
      <c r="AIY60" s="145"/>
      <c r="AIZ60" s="145"/>
      <c r="AJA60" s="145"/>
      <c r="AJB60" s="145"/>
      <c r="AJC60" s="145"/>
      <c r="AJD60" s="145"/>
      <c r="AJE60" s="145"/>
      <c r="AJF60" s="145"/>
      <c r="AJG60" s="145"/>
      <c r="AJH60" s="145"/>
      <c r="AJI60" s="145"/>
      <c r="AJJ60" s="145"/>
      <c r="AJK60" s="145"/>
      <c r="AJL60" s="145"/>
      <c r="AJM60" s="145"/>
      <c r="AJN60" s="145"/>
      <c r="AJO60" s="145"/>
      <c r="AJP60" s="145"/>
      <c r="AJQ60" s="145"/>
      <c r="AJR60" s="145"/>
      <c r="AJS60" s="145"/>
      <c r="AJT60" s="145"/>
      <c r="AJU60" s="145"/>
      <c r="AJV60" s="145"/>
      <c r="AJW60" s="145"/>
      <c r="AJX60" s="145"/>
      <c r="AJY60" s="145"/>
      <c r="AJZ60" s="145"/>
      <c r="AKA60" s="145"/>
      <c r="AKB60" s="145"/>
      <c r="AKC60" s="145"/>
      <c r="AKD60" s="145"/>
      <c r="AKE60" s="145"/>
      <c r="AKF60" s="145"/>
      <c r="AKG60" s="145"/>
      <c r="AKH60" s="145"/>
      <c r="AKI60" s="145"/>
      <c r="AKJ60" s="145"/>
      <c r="AKK60" s="145"/>
      <c r="AKL60" s="145"/>
      <c r="AKM60" s="145"/>
      <c r="AKN60" s="145"/>
      <c r="AKO60" s="145"/>
      <c r="AKP60" s="145"/>
      <c r="AKQ60" s="145"/>
      <c r="AKR60" s="145"/>
      <c r="AKS60" s="145"/>
      <c r="AKT60" s="145"/>
      <c r="AKU60" s="145"/>
      <c r="AKV60" s="145"/>
      <c r="AKW60" s="145"/>
      <c r="AKX60" s="145"/>
      <c r="AKY60" s="145"/>
      <c r="AKZ60" s="145"/>
      <c r="ALA60" s="145"/>
      <c r="ALB60" s="145"/>
      <c r="ALC60" s="145"/>
      <c r="ALD60" s="145"/>
      <c r="ALE60" s="145"/>
      <c r="ALF60" s="145"/>
      <c r="ALG60" s="145"/>
      <c r="ALH60" s="145"/>
      <c r="ALI60" s="145"/>
      <c r="ALJ60" s="145"/>
      <c r="ALK60" s="145"/>
      <c r="ALL60" s="145"/>
      <c r="ALM60" s="145"/>
      <c r="ALN60" s="145"/>
      <c r="ALO60" s="145"/>
      <c r="ALP60" s="145"/>
      <c r="ALQ60" s="145"/>
      <c r="ALR60" s="145"/>
      <c r="ALS60" s="145"/>
      <c r="ALT60" s="145"/>
      <c r="ALU60" s="145"/>
      <c r="ALV60" s="145"/>
      <c r="ALW60" s="145"/>
      <c r="ALX60" s="145"/>
      <c r="ALY60" s="145"/>
      <c r="ALZ60" s="145"/>
      <c r="AMA60" s="145"/>
      <c r="AMB60" s="145"/>
      <c r="AMC60" s="145"/>
      <c r="AMD60" s="145"/>
      <c r="AME60" s="145"/>
      <c r="AMF60" s="145"/>
      <c r="AMG60" s="145"/>
      <c r="AMH60" s="145"/>
      <c r="AMI60" s="145"/>
      <c r="AMJ60" s="145"/>
      <c r="AMK60" s="145"/>
      <c r="AML60" s="145"/>
      <c r="AMM60" s="145"/>
      <c r="AMN60" s="145"/>
      <c r="AMO60" s="145"/>
      <c r="AMP60" s="145"/>
      <c r="AMQ60" s="145"/>
      <c r="AMR60" s="145"/>
      <c r="AMS60" s="145"/>
      <c r="AMT60" s="145"/>
      <c r="AMU60" s="145"/>
      <c r="AMV60" s="145"/>
      <c r="AMW60" s="145"/>
      <c r="AMX60" s="145"/>
      <c r="AMY60" s="145"/>
      <c r="AMZ60" s="145"/>
      <c r="ANA60" s="145"/>
      <c r="ANB60" s="145"/>
      <c r="ANC60" s="145"/>
      <c r="AND60" s="145"/>
      <c r="ANE60" s="145"/>
      <c r="ANF60" s="145"/>
      <c r="ANG60" s="145"/>
      <c r="ANH60" s="145"/>
      <c r="ANI60" s="145"/>
      <c r="ANJ60" s="145"/>
      <c r="ANK60" s="145"/>
      <c r="ANL60" s="145"/>
      <c r="ANM60" s="145"/>
      <c r="ANN60" s="145"/>
      <c r="ANO60" s="145"/>
      <c r="ANP60" s="145"/>
      <c r="ANQ60" s="145"/>
      <c r="ANR60" s="145"/>
      <c r="ANS60" s="145"/>
      <c r="ANT60" s="145"/>
      <c r="ANU60" s="145"/>
      <c r="ANV60" s="145"/>
      <c r="ANW60" s="145"/>
      <c r="ANX60" s="145"/>
      <c r="ANY60" s="145"/>
      <c r="ANZ60" s="145"/>
      <c r="AOA60" s="145"/>
      <c r="AOB60" s="145"/>
      <c r="AOC60" s="145"/>
      <c r="AOD60" s="145"/>
      <c r="AOE60" s="145"/>
      <c r="AOF60" s="145"/>
      <c r="AOG60" s="145"/>
      <c r="AOH60" s="145"/>
      <c r="AOI60" s="145"/>
      <c r="AOJ60" s="145"/>
      <c r="AOK60" s="145"/>
      <c r="AOL60" s="145"/>
      <c r="AOM60" s="145"/>
      <c r="AON60" s="145"/>
      <c r="AOO60" s="145"/>
      <c r="AOP60" s="145"/>
      <c r="AOQ60" s="145"/>
      <c r="AOR60" s="145"/>
      <c r="AOS60" s="145"/>
      <c r="AOT60" s="145"/>
      <c r="AOU60" s="145"/>
      <c r="AOV60" s="145"/>
      <c r="AOW60" s="145"/>
      <c r="AOX60" s="145"/>
      <c r="AOY60" s="145"/>
      <c r="AOZ60" s="145"/>
      <c r="APA60" s="145"/>
      <c r="APB60" s="145"/>
      <c r="APC60" s="145"/>
      <c r="APD60" s="145"/>
      <c r="APE60" s="145"/>
      <c r="APF60" s="145"/>
      <c r="APG60" s="145"/>
      <c r="APH60" s="145"/>
      <c r="API60" s="145"/>
      <c r="APJ60" s="145"/>
      <c r="APK60" s="145"/>
      <c r="APL60" s="145"/>
      <c r="APM60" s="145"/>
      <c r="APN60" s="145"/>
      <c r="APO60" s="145"/>
      <c r="APP60" s="145"/>
      <c r="APQ60" s="145"/>
      <c r="APR60" s="145"/>
      <c r="APS60" s="145"/>
      <c r="APT60" s="145"/>
      <c r="APU60" s="145"/>
      <c r="APV60" s="145"/>
      <c r="APW60" s="145"/>
      <c r="APX60" s="145"/>
      <c r="APY60" s="145"/>
      <c r="APZ60" s="145"/>
      <c r="AQA60" s="145"/>
      <c r="AQB60" s="145"/>
      <c r="AQC60" s="145"/>
      <c r="AQD60" s="145"/>
      <c r="AQE60" s="145"/>
      <c r="AQF60" s="145"/>
      <c r="AQG60" s="145"/>
      <c r="AQH60" s="145"/>
      <c r="AQI60" s="145"/>
      <c r="AQJ60" s="145"/>
      <c r="AQK60" s="145"/>
      <c r="AQL60" s="145"/>
      <c r="AQM60" s="145"/>
      <c r="AQN60" s="145"/>
      <c r="AQO60" s="145"/>
      <c r="AQP60" s="145"/>
      <c r="AQQ60" s="145"/>
      <c r="AQR60" s="145"/>
      <c r="AQS60" s="145"/>
      <c r="AQT60" s="145"/>
      <c r="AQU60" s="145"/>
      <c r="AQV60" s="145"/>
      <c r="AQW60" s="145"/>
      <c r="AQX60" s="145"/>
      <c r="AQY60" s="145"/>
      <c r="AQZ60" s="145"/>
      <c r="ARA60" s="145"/>
      <c r="ARB60" s="145"/>
      <c r="ARC60" s="145"/>
      <c r="ARD60" s="145"/>
      <c r="ARE60" s="145"/>
      <c r="ARF60" s="145"/>
      <c r="ARG60" s="145"/>
      <c r="ARH60" s="145"/>
      <c r="ARI60" s="145"/>
      <c r="ARJ60" s="145"/>
      <c r="ARK60" s="145"/>
      <c r="ARL60" s="145"/>
      <c r="ARM60" s="145"/>
      <c r="ARN60" s="145"/>
      <c r="ARO60" s="145"/>
      <c r="ARP60" s="145"/>
      <c r="ARQ60" s="145"/>
      <c r="ARR60" s="145"/>
      <c r="ARS60" s="145"/>
      <c r="ART60" s="145"/>
      <c r="ARU60" s="145"/>
      <c r="ARV60" s="145"/>
      <c r="ARW60" s="145"/>
      <c r="ARX60" s="145"/>
      <c r="ARY60" s="145"/>
      <c r="ARZ60" s="145"/>
      <c r="ASA60" s="145"/>
      <c r="ASB60" s="145"/>
      <c r="ASC60" s="145"/>
      <c r="ASD60" s="145"/>
      <c r="ASE60" s="145"/>
      <c r="ASF60" s="145"/>
      <c r="ASG60" s="145"/>
      <c r="ASH60" s="145"/>
      <c r="ASI60" s="145"/>
      <c r="ASJ60" s="145"/>
      <c r="ASK60" s="145"/>
      <c r="ASL60" s="145"/>
      <c r="ASM60" s="145"/>
      <c r="ASN60" s="145"/>
      <c r="ASO60" s="145"/>
      <c r="ASP60" s="145"/>
      <c r="ASQ60" s="145"/>
      <c r="ASR60" s="145"/>
      <c r="ASS60" s="145"/>
      <c r="AST60" s="145"/>
      <c r="ASU60" s="145"/>
      <c r="ASV60" s="145"/>
      <c r="ASW60" s="145"/>
      <c r="ASX60" s="145"/>
      <c r="ASY60" s="145"/>
      <c r="ASZ60" s="145"/>
      <c r="ATA60" s="145"/>
      <c r="ATB60" s="145"/>
      <c r="ATC60" s="145"/>
      <c r="ATD60" s="145"/>
      <c r="ATE60" s="145"/>
      <c r="ATF60" s="145"/>
      <c r="ATG60" s="145"/>
      <c r="ATH60" s="145"/>
      <c r="ATI60" s="145"/>
      <c r="ATJ60" s="145"/>
      <c r="ATK60" s="145"/>
      <c r="ATL60" s="145"/>
      <c r="ATM60" s="145"/>
      <c r="ATN60" s="145"/>
      <c r="ATO60" s="145"/>
      <c r="ATP60" s="145"/>
      <c r="ATQ60" s="145"/>
      <c r="ATR60" s="145"/>
      <c r="ATS60" s="145"/>
      <c r="ATT60" s="145"/>
      <c r="ATU60" s="145"/>
      <c r="ATV60" s="145"/>
      <c r="ATW60" s="145"/>
      <c r="ATX60" s="145"/>
      <c r="ATY60" s="145"/>
      <c r="ATZ60" s="145"/>
      <c r="AUA60" s="145"/>
      <c r="AUB60" s="145"/>
      <c r="AUC60" s="145"/>
      <c r="AUD60" s="145"/>
      <c r="AUE60" s="145"/>
      <c r="AUF60" s="145"/>
      <c r="AUG60" s="145"/>
      <c r="AUH60" s="145"/>
      <c r="AUI60" s="145"/>
      <c r="AUJ60" s="145"/>
      <c r="AUK60" s="145"/>
      <c r="AUL60" s="145"/>
      <c r="AUM60" s="145"/>
      <c r="AUN60" s="145"/>
      <c r="AUO60" s="145"/>
      <c r="AUP60" s="145"/>
      <c r="AUQ60" s="145"/>
      <c r="AUR60" s="145"/>
      <c r="AUS60" s="145"/>
      <c r="AUT60" s="145"/>
      <c r="AUU60" s="145"/>
      <c r="AUV60" s="145"/>
      <c r="AUW60" s="145"/>
      <c r="AUX60" s="145"/>
      <c r="AUY60" s="145"/>
      <c r="AUZ60" s="145"/>
      <c r="AVA60" s="145"/>
      <c r="AVB60" s="145"/>
      <c r="AVC60" s="145"/>
      <c r="AVD60" s="145"/>
      <c r="AVE60" s="145"/>
      <c r="AVF60" s="145"/>
      <c r="AVG60" s="145"/>
      <c r="AVH60" s="145"/>
      <c r="AVI60" s="145"/>
      <c r="AVJ60" s="145"/>
      <c r="AVK60" s="145"/>
      <c r="AVL60" s="145"/>
      <c r="AVM60" s="145"/>
      <c r="AVN60" s="145"/>
      <c r="AVO60" s="145"/>
      <c r="AVP60" s="145"/>
      <c r="AVQ60" s="145"/>
      <c r="AVR60" s="145"/>
      <c r="AVS60" s="145"/>
      <c r="AVT60" s="145"/>
      <c r="AVU60" s="145"/>
      <c r="AVV60" s="145"/>
      <c r="AVW60" s="145"/>
      <c r="AVX60" s="145"/>
      <c r="AVY60" s="145"/>
      <c r="AVZ60" s="145"/>
      <c r="AWA60" s="145"/>
      <c r="AWB60" s="145"/>
      <c r="AWC60" s="145"/>
      <c r="AWD60" s="145"/>
      <c r="AWE60" s="145"/>
      <c r="AWF60" s="145"/>
      <c r="AWG60" s="145"/>
      <c r="AWH60" s="145"/>
      <c r="AWI60" s="145"/>
      <c r="AWJ60" s="145"/>
      <c r="AWK60" s="145"/>
      <c r="AWL60" s="145"/>
      <c r="AWM60" s="145"/>
      <c r="AWN60" s="145"/>
      <c r="AWO60" s="145"/>
      <c r="AWP60" s="145"/>
      <c r="AWQ60" s="145"/>
      <c r="AWR60" s="145"/>
      <c r="AWS60" s="145"/>
      <c r="AWT60" s="145"/>
      <c r="AWU60" s="145"/>
      <c r="AWV60" s="145"/>
      <c r="AWW60" s="145"/>
      <c r="AWX60" s="145"/>
      <c r="AWY60" s="145"/>
      <c r="AWZ60" s="145"/>
      <c r="AXA60" s="145"/>
      <c r="AXB60" s="145"/>
      <c r="AXC60" s="145"/>
      <c r="AXD60" s="145"/>
      <c r="AXE60" s="145"/>
      <c r="AXF60" s="145"/>
      <c r="AXG60" s="145"/>
      <c r="AXH60" s="145"/>
      <c r="AXI60" s="145"/>
      <c r="AXJ60" s="145"/>
      <c r="AXK60" s="145"/>
      <c r="AXL60" s="145"/>
      <c r="AXM60" s="145"/>
      <c r="AXN60" s="145"/>
      <c r="AXO60" s="145"/>
      <c r="AXP60" s="145"/>
      <c r="AXQ60" s="145"/>
      <c r="AXR60" s="145"/>
      <c r="AXS60" s="145"/>
      <c r="AXT60" s="145"/>
      <c r="AXU60" s="145"/>
      <c r="AXV60" s="145"/>
      <c r="AXW60" s="145"/>
      <c r="AXX60" s="145"/>
      <c r="AXY60" s="145"/>
      <c r="AXZ60" s="145"/>
      <c r="AYA60" s="145"/>
      <c r="AYB60" s="145"/>
      <c r="AYC60" s="145"/>
      <c r="AYD60" s="145"/>
      <c r="AYE60" s="145"/>
      <c r="AYF60" s="145"/>
      <c r="AYG60" s="145"/>
      <c r="AYH60" s="145"/>
      <c r="AYI60" s="145"/>
      <c r="AYJ60" s="145"/>
      <c r="AYK60" s="145"/>
      <c r="AYL60" s="145"/>
      <c r="AYM60" s="145"/>
      <c r="AYN60" s="145"/>
      <c r="AYO60" s="145"/>
      <c r="AYP60" s="145"/>
      <c r="AYQ60" s="145"/>
      <c r="AYR60" s="145"/>
      <c r="AYS60" s="145"/>
      <c r="AYT60" s="145"/>
      <c r="AYU60" s="145"/>
      <c r="AYV60" s="145"/>
      <c r="AYW60" s="145"/>
      <c r="AYX60" s="145"/>
      <c r="AYY60" s="145"/>
      <c r="AYZ60" s="145"/>
      <c r="AZA60" s="145"/>
      <c r="AZB60" s="145"/>
      <c r="AZC60" s="145"/>
      <c r="AZD60" s="145"/>
      <c r="AZE60" s="145"/>
      <c r="AZF60" s="145"/>
      <c r="AZG60" s="145"/>
      <c r="AZH60" s="145"/>
      <c r="AZI60" s="145"/>
      <c r="AZJ60" s="145"/>
      <c r="AZK60" s="145"/>
      <c r="AZL60" s="145"/>
      <c r="AZM60" s="145"/>
      <c r="AZN60" s="145"/>
      <c r="AZO60" s="145"/>
      <c r="AZP60" s="145"/>
      <c r="AZQ60" s="145"/>
      <c r="AZR60" s="145"/>
      <c r="AZS60" s="145"/>
      <c r="AZT60" s="145"/>
      <c r="AZU60" s="145"/>
      <c r="AZV60" s="145"/>
      <c r="AZW60" s="145"/>
      <c r="AZX60" s="145"/>
      <c r="AZY60" s="145"/>
      <c r="AZZ60" s="145"/>
      <c r="BAA60" s="145"/>
      <c r="BAB60" s="145"/>
      <c r="BAC60" s="145"/>
      <c r="BAD60" s="145"/>
      <c r="BAE60" s="145"/>
      <c r="BAF60" s="145"/>
      <c r="BAG60" s="145"/>
      <c r="BAH60" s="145"/>
      <c r="BAI60" s="145"/>
      <c r="BAJ60" s="145"/>
      <c r="BAK60" s="145"/>
      <c r="BAL60" s="145"/>
      <c r="BAM60" s="145"/>
      <c r="BAN60" s="145"/>
      <c r="BAO60" s="145"/>
      <c r="BAP60" s="145"/>
      <c r="BAQ60" s="145"/>
      <c r="BAR60" s="145"/>
      <c r="BAS60" s="145"/>
      <c r="BAT60" s="145"/>
      <c r="BAU60" s="145"/>
      <c r="BAV60" s="145"/>
      <c r="BAW60" s="145"/>
      <c r="BAX60" s="145"/>
      <c r="BAY60" s="145"/>
      <c r="BAZ60" s="145"/>
      <c r="BBA60" s="145"/>
      <c r="BBB60" s="145"/>
      <c r="BBC60" s="145"/>
      <c r="BBD60" s="145"/>
      <c r="BBE60" s="145"/>
      <c r="BBF60" s="145"/>
      <c r="BBG60" s="145"/>
      <c r="BBH60" s="145"/>
      <c r="BBI60" s="145"/>
      <c r="BBJ60" s="145"/>
      <c r="BBK60" s="145"/>
      <c r="BBL60" s="145"/>
      <c r="BBM60" s="145"/>
      <c r="BBN60" s="145"/>
      <c r="BBO60" s="145"/>
      <c r="BBP60" s="145"/>
      <c r="BBQ60" s="145"/>
      <c r="BBR60" s="145"/>
      <c r="BBS60" s="145"/>
      <c r="BBT60" s="145"/>
      <c r="BBU60" s="145"/>
      <c r="BBV60" s="145"/>
      <c r="BBW60" s="145"/>
      <c r="BBX60" s="145"/>
      <c r="BBY60" s="145"/>
      <c r="BBZ60" s="145"/>
      <c r="BCA60" s="145"/>
      <c r="BCB60" s="145"/>
      <c r="BCC60" s="145"/>
      <c r="BCD60" s="145"/>
      <c r="BCE60" s="145"/>
      <c r="BCF60" s="145"/>
      <c r="BCG60" s="145"/>
      <c r="BCH60" s="145"/>
      <c r="BCI60" s="145"/>
      <c r="BCJ60" s="145"/>
      <c r="BCK60" s="145"/>
      <c r="BCL60" s="145"/>
      <c r="BCM60" s="145"/>
      <c r="BCN60" s="145"/>
      <c r="BCO60" s="145"/>
      <c r="BCP60" s="145"/>
      <c r="BCQ60" s="145"/>
      <c r="BCR60" s="145"/>
      <c r="BCS60" s="145"/>
      <c r="BCT60" s="145"/>
      <c r="BCU60" s="145"/>
      <c r="BCV60" s="145"/>
      <c r="BCW60" s="145"/>
      <c r="BCX60" s="145"/>
      <c r="BCY60" s="145"/>
      <c r="BCZ60" s="145"/>
      <c r="BDA60" s="145"/>
      <c r="BDB60" s="145"/>
      <c r="BDC60" s="145"/>
      <c r="BDD60" s="145"/>
      <c r="BDE60" s="145"/>
      <c r="BDF60" s="145"/>
      <c r="BDG60" s="145"/>
      <c r="BDH60" s="145"/>
      <c r="BDI60" s="145"/>
      <c r="BDJ60" s="145"/>
      <c r="BDK60" s="145"/>
      <c r="BDL60" s="145"/>
      <c r="BDM60" s="145"/>
      <c r="BDN60" s="145"/>
      <c r="BDO60" s="145"/>
      <c r="BDP60" s="145"/>
      <c r="BDQ60" s="145"/>
      <c r="BDR60" s="145"/>
      <c r="BDS60" s="145"/>
      <c r="BDT60" s="145"/>
      <c r="BDU60" s="145"/>
      <c r="BDV60" s="145"/>
      <c r="BDW60" s="145"/>
      <c r="BDX60" s="145"/>
      <c r="BDY60" s="145"/>
      <c r="BDZ60" s="145"/>
      <c r="BEA60" s="145"/>
      <c r="BEB60" s="145"/>
      <c r="BEC60" s="145"/>
      <c r="BED60" s="145"/>
      <c r="BEE60" s="145"/>
      <c r="BEF60" s="145"/>
      <c r="BEG60" s="145"/>
      <c r="BEH60" s="145"/>
      <c r="BEI60" s="145"/>
      <c r="BEJ60" s="145"/>
      <c r="BEK60" s="145"/>
      <c r="BEL60" s="145"/>
      <c r="BEM60" s="145"/>
      <c r="BEN60" s="145"/>
      <c r="BEO60" s="145"/>
      <c r="BEP60" s="145"/>
      <c r="BEQ60" s="145"/>
      <c r="BER60" s="145"/>
      <c r="BES60" s="145"/>
      <c r="BET60" s="145"/>
      <c r="BEU60" s="145"/>
      <c r="BEV60" s="145"/>
      <c r="BEW60" s="145"/>
      <c r="BEX60" s="145"/>
      <c r="BEY60" s="145"/>
      <c r="BEZ60" s="145"/>
      <c r="BFA60" s="145"/>
      <c r="BFB60" s="145"/>
      <c r="BFC60" s="145"/>
      <c r="BFD60" s="145"/>
      <c r="BFE60" s="145"/>
      <c r="BFF60" s="145"/>
      <c r="BFG60" s="145"/>
      <c r="BFH60" s="145"/>
      <c r="BFI60" s="145"/>
      <c r="BFJ60" s="145"/>
      <c r="BFK60" s="145"/>
      <c r="BFL60" s="145"/>
      <c r="BFM60" s="145"/>
      <c r="BFN60" s="145"/>
      <c r="BFO60" s="145"/>
      <c r="BFP60" s="145"/>
      <c r="BFQ60" s="145"/>
      <c r="BFR60" s="145"/>
      <c r="BFS60" s="145"/>
      <c r="BFT60" s="145"/>
      <c r="BFU60" s="145"/>
      <c r="BFV60" s="145"/>
      <c r="BFW60" s="145"/>
      <c r="BFX60" s="145"/>
      <c r="BFY60" s="145"/>
      <c r="BFZ60" s="145"/>
      <c r="BGA60" s="145"/>
      <c r="BGB60" s="145"/>
      <c r="BGC60" s="145"/>
      <c r="BGD60" s="145"/>
      <c r="BGE60" s="145"/>
      <c r="BGF60" s="145"/>
      <c r="BGG60" s="145"/>
      <c r="BGH60" s="145"/>
      <c r="BGI60" s="145"/>
      <c r="BGJ60" s="145"/>
      <c r="BGK60" s="145"/>
      <c r="BGL60" s="145"/>
      <c r="BGM60" s="145"/>
      <c r="BGN60" s="145"/>
      <c r="BGO60" s="145"/>
      <c r="BGP60" s="145"/>
      <c r="BGQ60" s="145"/>
      <c r="BGR60" s="145"/>
      <c r="BGS60" s="145"/>
      <c r="BGT60" s="145"/>
      <c r="BGU60" s="145"/>
      <c r="BGV60" s="145"/>
      <c r="BGW60" s="145"/>
      <c r="BGX60" s="145"/>
      <c r="BGY60" s="145"/>
      <c r="BGZ60" s="145"/>
      <c r="BHA60" s="145"/>
      <c r="BHB60" s="145"/>
      <c r="BHC60" s="145"/>
      <c r="BHD60" s="145"/>
      <c r="BHE60" s="145"/>
      <c r="BHF60" s="145"/>
      <c r="BHG60" s="145"/>
      <c r="BHH60" s="145"/>
      <c r="BHI60" s="145"/>
      <c r="BHJ60" s="145"/>
      <c r="BHK60" s="145"/>
      <c r="BHL60" s="145"/>
      <c r="BHM60" s="145"/>
      <c r="BHN60" s="145"/>
      <c r="BHO60" s="145"/>
      <c r="BHP60" s="145"/>
      <c r="BHQ60" s="145"/>
      <c r="BHR60" s="145"/>
      <c r="BHS60" s="145"/>
      <c r="BHT60" s="145"/>
      <c r="BHU60" s="145"/>
      <c r="BHV60" s="145"/>
      <c r="BHW60" s="145"/>
      <c r="BHX60" s="145"/>
      <c r="BHY60" s="145"/>
      <c r="BHZ60" s="145"/>
      <c r="BIA60" s="145"/>
      <c r="BIB60" s="145"/>
      <c r="BIC60" s="145"/>
      <c r="BID60" s="145"/>
      <c r="BIE60" s="145"/>
      <c r="BIF60" s="145"/>
      <c r="BIG60" s="145"/>
      <c r="BIH60" s="145"/>
      <c r="BII60" s="145"/>
      <c r="BIJ60" s="145"/>
      <c r="BIK60" s="145"/>
      <c r="BIL60" s="145"/>
      <c r="BIM60" s="145"/>
      <c r="BIN60" s="145"/>
      <c r="BIO60" s="145"/>
      <c r="BIP60" s="145"/>
      <c r="BIQ60" s="145"/>
      <c r="BIR60" s="145"/>
      <c r="BIS60" s="145"/>
      <c r="BIT60" s="145"/>
      <c r="BIU60" s="145"/>
      <c r="BIV60" s="145"/>
      <c r="BIW60" s="145"/>
      <c r="BIX60" s="145"/>
      <c r="BIY60" s="145"/>
      <c r="BIZ60" s="145"/>
      <c r="BJA60" s="145"/>
      <c r="BJB60" s="145"/>
      <c r="BJC60" s="145"/>
      <c r="BJD60" s="145"/>
      <c r="BJE60" s="145"/>
      <c r="BJF60" s="145"/>
      <c r="BJG60" s="145"/>
      <c r="BJH60" s="145"/>
      <c r="BJI60" s="145"/>
      <c r="BJJ60" s="145"/>
      <c r="BJK60" s="145"/>
      <c r="BJL60" s="145"/>
      <c r="BJM60" s="145"/>
      <c r="BJN60" s="145"/>
      <c r="BJO60" s="145"/>
      <c r="BJP60" s="145"/>
      <c r="BJQ60" s="145"/>
      <c r="BJR60" s="145"/>
      <c r="BJS60" s="145"/>
      <c r="BJT60" s="145"/>
      <c r="BJU60" s="145"/>
      <c r="BJV60" s="145"/>
      <c r="BJW60" s="145"/>
      <c r="BJX60" s="145"/>
      <c r="BJY60" s="145"/>
      <c r="BJZ60" s="145"/>
      <c r="BKA60" s="145"/>
      <c r="BKB60" s="145"/>
      <c r="BKC60" s="145"/>
      <c r="BKD60" s="145"/>
      <c r="BKE60" s="145"/>
      <c r="BKF60" s="145"/>
      <c r="BKG60" s="145"/>
      <c r="BKH60" s="145"/>
      <c r="BKI60" s="145"/>
      <c r="BKJ60" s="145"/>
      <c r="BKK60" s="145"/>
      <c r="BKL60" s="145"/>
      <c r="BKM60" s="145"/>
      <c r="BKN60" s="145"/>
      <c r="BKO60" s="145"/>
      <c r="BKP60" s="145"/>
      <c r="BKQ60" s="145"/>
      <c r="BKR60" s="145"/>
      <c r="BKS60" s="145"/>
      <c r="BKT60" s="145"/>
      <c r="BKU60" s="145"/>
      <c r="BKV60" s="145"/>
      <c r="BKW60" s="145"/>
      <c r="BKX60" s="145"/>
      <c r="BKY60" s="145"/>
      <c r="BKZ60" s="145"/>
      <c r="BLA60" s="145"/>
      <c r="BLB60" s="145"/>
      <c r="BLC60" s="145"/>
      <c r="BLD60" s="145"/>
      <c r="BLE60" s="145"/>
      <c r="BLF60" s="145"/>
      <c r="BLG60" s="145"/>
      <c r="BLH60" s="145"/>
      <c r="BLI60" s="145"/>
      <c r="BLJ60" s="145"/>
      <c r="BLK60" s="145"/>
      <c r="BLL60" s="145"/>
      <c r="BLM60" s="145"/>
      <c r="BLN60" s="145"/>
      <c r="BLO60" s="145"/>
      <c r="BLP60" s="145"/>
      <c r="BLQ60" s="145"/>
      <c r="BLR60" s="145"/>
      <c r="BLS60" s="145"/>
      <c r="BLT60" s="145"/>
      <c r="BLU60" s="145"/>
      <c r="BLV60" s="145"/>
      <c r="BLW60" s="145"/>
      <c r="BLX60" s="145"/>
      <c r="BLY60" s="145"/>
      <c r="BLZ60" s="145"/>
      <c r="BMA60" s="145"/>
      <c r="BMB60" s="145"/>
      <c r="BMC60" s="145"/>
      <c r="BMD60" s="145"/>
      <c r="BME60" s="145"/>
      <c r="BMF60" s="145"/>
      <c r="BMG60" s="145"/>
      <c r="BMH60" s="145"/>
      <c r="BMI60" s="145"/>
      <c r="BMJ60" s="145"/>
      <c r="BMK60" s="145"/>
      <c r="BML60" s="145"/>
      <c r="BMM60" s="145"/>
      <c r="BMN60" s="145"/>
      <c r="BMO60" s="145"/>
      <c r="BMP60" s="145"/>
      <c r="BMQ60" s="145"/>
      <c r="BMR60" s="145"/>
      <c r="BMS60" s="145"/>
      <c r="BMT60" s="145"/>
      <c r="BMU60" s="145"/>
      <c r="BMV60" s="145"/>
      <c r="BMW60" s="145"/>
      <c r="BMX60" s="145"/>
      <c r="BMY60" s="145"/>
      <c r="BMZ60" s="145"/>
      <c r="BNA60" s="145"/>
      <c r="BNB60" s="145"/>
      <c r="BNC60" s="145"/>
      <c r="BND60" s="145"/>
      <c r="BNE60" s="145"/>
      <c r="BNF60" s="145"/>
      <c r="BNG60" s="145"/>
      <c r="BNH60" s="145"/>
      <c r="BNI60" s="145"/>
      <c r="BNJ60" s="145"/>
      <c r="BNK60" s="145"/>
      <c r="BNL60" s="145"/>
      <c r="BNM60" s="145"/>
      <c r="BNN60" s="145"/>
      <c r="BNO60" s="145"/>
      <c r="BNP60" s="145"/>
      <c r="BNQ60" s="145"/>
      <c r="BNR60" s="145"/>
      <c r="BNS60" s="145"/>
      <c r="BNT60" s="145"/>
      <c r="BNU60" s="145"/>
      <c r="BNV60" s="145"/>
      <c r="BNW60" s="145"/>
      <c r="BNX60" s="145"/>
      <c r="BNY60" s="145"/>
      <c r="BNZ60" s="145"/>
      <c r="BOA60" s="145"/>
      <c r="BOB60" s="145"/>
      <c r="BOC60" s="145"/>
      <c r="BOD60" s="145"/>
      <c r="BOE60" s="145"/>
      <c r="BOF60" s="145"/>
      <c r="BOG60" s="145"/>
      <c r="BOH60" s="145"/>
      <c r="BOI60" s="145"/>
      <c r="BOJ60" s="145"/>
      <c r="BOK60" s="145"/>
      <c r="BOL60" s="145"/>
      <c r="BOM60" s="145"/>
      <c r="BON60" s="145"/>
      <c r="BOO60" s="145"/>
      <c r="BOP60" s="145"/>
      <c r="BOQ60" s="145"/>
      <c r="BOR60" s="145"/>
      <c r="BOS60" s="145"/>
      <c r="BOT60" s="145"/>
      <c r="BOU60" s="145"/>
      <c r="BOV60" s="145"/>
      <c r="BOW60" s="145"/>
      <c r="BOX60" s="145"/>
      <c r="BOY60" s="145"/>
      <c r="BOZ60" s="145"/>
      <c r="BPA60" s="145"/>
      <c r="BPB60" s="145"/>
      <c r="BPC60" s="145"/>
      <c r="BPD60" s="145"/>
      <c r="BPE60" s="145"/>
      <c r="BPF60" s="145"/>
      <c r="BPG60" s="145"/>
      <c r="BPH60" s="145"/>
      <c r="BPI60" s="145"/>
      <c r="BPJ60" s="145"/>
      <c r="BPK60" s="145"/>
      <c r="BPL60" s="145"/>
      <c r="BPM60" s="145"/>
      <c r="BPN60" s="145"/>
      <c r="BPO60" s="145"/>
      <c r="BPP60" s="145"/>
      <c r="BPQ60" s="145"/>
      <c r="BPR60" s="145"/>
      <c r="BPS60" s="145"/>
      <c r="BPT60" s="145"/>
      <c r="BPU60" s="145"/>
      <c r="BPV60" s="145"/>
      <c r="BPW60" s="145"/>
      <c r="BPX60" s="145"/>
      <c r="BPY60" s="145"/>
      <c r="BPZ60" s="145"/>
      <c r="BQA60" s="145"/>
      <c r="BQB60" s="145"/>
      <c r="BQC60" s="145"/>
      <c r="BQD60" s="145"/>
      <c r="BQE60" s="145"/>
      <c r="BQF60" s="145"/>
      <c r="BQG60" s="145"/>
      <c r="BQH60" s="145"/>
      <c r="BQI60" s="145"/>
      <c r="BQJ60" s="145"/>
      <c r="BQK60" s="145"/>
      <c r="BQL60" s="145"/>
      <c r="BQM60" s="145"/>
      <c r="BQN60" s="145"/>
      <c r="BQO60" s="145"/>
      <c r="BQP60" s="145"/>
      <c r="BQQ60" s="145"/>
      <c r="BQR60" s="145"/>
      <c r="BQS60" s="145"/>
      <c r="BQT60" s="145"/>
      <c r="BQU60" s="145"/>
      <c r="BQV60" s="145"/>
      <c r="BQW60" s="145"/>
      <c r="BQX60" s="145"/>
      <c r="BQY60" s="145"/>
      <c r="BQZ60" s="145"/>
      <c r="BRA60" s="145"/>
      <c r="BRB60" s="145"/>
      <c r="BRC60" s="145"/>
      <c r="BRD60" s="145"/>
      <c r="BRE60" s="145"/>
      <c r="BRF60" s="145"/>
      <c r="BRG60" s="145"/>
      <c r="BRH60" s="145"/>
      <c r="BRI60" s="145"/>
      <c r="BRJ60" s="145"/>
      <c r="BRK60" s="145"/>
      <c r="BRL60" s="145"/>
      <c r="BRM60" s="145"/>
      <c r="BRN60" s="145"/>
      <c r="BRO60" s="145"/>
      <c r="BRP60" s="145"/>
      <c r="BRQ60" s="145"/>
      <c r="BRR60" s="145"/>
      <c r="BRS60" s="145"/>
      <c r="BRT60" s="145"/>
      <c r="BRU60" s="145"/>
      <c r="BRV60" s="145"/>
      <c r="BRW60" s="145"/>
      <c r="BRX60" s="145"/>
      <c r="BRY60" s="145"/>
      <c r="BRZ60" s="145"/>
      <c r="BSA60" s="145"/>
      <c r="BSB60" s="145"/>
      <c r="BSC60" s="145"/>
      <c r="BSD60" s="145"/>
      <c r="BSE60" s="145"/>
      <c r="BSF60" s="145"/>
      <c r="BSG60" s="145"/>
      <c r="BSH60" s="145"/>
      <c r="BSI60" s="145"/>
      <c r="BSJ60" s="145"/>
      <c r="BSK60" s="145"/>
      <c r="BSL60" s="145"/>
      <c r="BSM60" s="145"/>
      <c r="BSN60" s="145"/>
      <c r="BSO60" s="145"/>
      <c r="BSP60" s="145"/>
      <c r="BSQ60" s="145"/>
      <c r="BSR60" s="145"/>
      <c r="BSS60" s="145"/>
      <c r="BST60" s="145"/>
      <c r="BSU60" s="145"/>
      <c r="BSV60" s="145"/>
      <c r="BSW60" s="145"/>
      <c r="BSX60" s="145"/>
      <c r="BSY60" s="145"/>
      <c r="BSZ60" s="145"/>
      <c r="BTA60" s="145"/>
      <c r="BTB60" s="145"/>
      <c r="BTC60" s="145"/>
      <c r="BTD60" s="145"/>
      <c r="BTE60" s="145"/>
      <c r="BTF60" s="145"/>
      <c r="BTG60" s="145"/>
      <c r="BTH60" s="145"/>
      <c r="BTI60" s="145"/>
      <c r="BTJ60" s="145"/>
      <c r="BTK60" s="145"/>
      <c r="BTL60" s="145"/>
      <c r="BTM60" s="145"/>
      <c r="BTN60" s="145"/>
      <c r="BTO60" s="145"/>
      <c r="BTP60" s="145"/>
      <c r="BTQ60" s="145"/>
      <c r="BTR60" s="145"/>
      <c r="BTS60" s="145"/>
      <c r="BTT60" s="145"/>
      <c r="BTU60" s="145"/>
      <c r="BTV60" s="145"/>
      <c r="BTW60" s="145"/>
      <c r="BTX60" s="145"/>
      <c r="BTY60" s="145"/>
      <c r="BTZ60" s="145"/>
      <c r="BUA60" s="145"/>
      <c r="BUB60" s="145"/>
      <c r="BUC60" s="145"/>
      <c r="BUD60" s="145"/>
      <c r="BUE60" s="145"/>
      <c r="BUF60" s="145"/>
      <c r="BUG60" s="145"/>
      <c r="BUH60" s="145"/>
      <c r="BUI60" s="145"/>
      <c r="BUJ60" s="145"/>
      <c r="BUK60" s="145"/>
      <c r="BUL60" s="145"/>
      <c r="BUM60" s="145"/>
      <c r="BUN60" s="145"/>
      <c r="BUO60" s="145"/>
      <c r="BUP60" s="145"/>
      <c r="BUQ60" s="145"/>
      <c r="BUR60" s="145"/>
      <c r="BUS60" s="145"/>
      <c r="BUT60" s="145"/>
      <c r="BUU60" s="145"/>
      <c r="BUV60" s="145"/>
      <c r="BUW60" s="145"/>
      <c r="BUX60" s="145"/>
      <c r="BUY60" s="145"/>
      <c r="BUZ60" s="145"/>
      <c r="BVA60" s="145"/>
      <c r="BVB60" s="145"/>
      <c r="BVC60" s="145"/>
      <c r="BVD60" s="145"/>
      <c r="BVE60" s="145"/>
      <c r="BVF60" s="145"/>
      <c r="BVG60" s="145"/>
      <c r="BVH60" s="145"/>
      <c r="BVI60" s="145"/>
      <c r="BVJ60" s="145"/>
      <c r="BVK60" s="145"/>
      <c r="BVL60" s="145"/>
      <c r="BVM60" s="145"/>
      <c r="BVN60" s="145"/>
      <c r="BVO60" s="145"/>
      <c r="BVP60" s="145"/>
      <c r="BVQ60" s="145"/>
      <c r="BVR60" s="145"/>
      <c r="BVS60" s="145"/>
      <c r="BVT60" s="145"/>
      <c r="BVU60" s="145"/>
      <c r="BVV60" s="145"/>
      <c r="BVW60" s="145"/>
      <c r="BVX60" s="145"/>
      <c r="BVY60" s="145"/>
      <c r="BVZ60" s="145"/>
      <c r="BWA60" s="145"/>
      <c r="BWB60" s="145"/>
      <c r="BWC60" s="145"/>
      <c r="BWD60" s="145"/>
      <c r="BWE60" s="145"/>
      <c r="BWF60" s="145"/>
      <c r="BWG60" s="145"/>
      <c r="BWH60" s="145"/>
      <c r="BWI60" s="145"/>
      <c r="BWJ60" s="145"/>
      <c r="BWK60" s="145"/>
      <c r="BWL60" s="145"/>
      <c r="BWM60" s="145"/>
      <c r="BWN60" s="145"/>
      <c r="BWO60" s="145"/>
      <c r="BWP60" s="145"/>
      <c r="BWQ60" s="145"/>
      <c r="BWR60" s="145"/>
      <c r="BWS60" s="145"/>
      <c r="BWT60" s="145"/>
      <c r="BWU60" s="145"/>
      <c r="BWV60" s="145"/>
      <c r="BWW60" s="145"/>
      <c r="BWX60" s="145"/>
      <c r="BWY60" s="145"/>
      <c r="BWZ60" s="145"/>
      <c r="BXA60" s="145"/>
      <c r="BXB60" s="145"/>
      <c r="BXC60" s="145"/>
      <c r="BXD60" s="145"/>
      <c r="BXE60" s="145"/>
      <c r="BXF60" s="145"/>
      <c r="BXG60" s="145"/>
      <c r="BXH60" s="145"/>
      <c r="BXI60" s="145"/>
      <c r="BXJ60" s="145"/>
      <c r="BXK60" s="145"/>
      <c r="BXL60" s="145"/>
      <c r="BXM60" s="145"/>
      <c r="BXN60" s="145"/>
      <c r="BXO60" s="145"/>
      <c r="BXP60" s="145"/>
      <c r="BXQ60" s="145"/>
      <c r="BXR60" s="145"/>
      <c r="BXS60" s="145"/>
      <c r="BXT60" s="145"/>
      <c r="BXU60" s="145"/>
      <c r="BXV60" s="145"/>
      <c r="BXW60" s="145"/>
      <c r="BXX60" s="145"/>
      <c r="BXY60" s="145"/>
      <c r="BXZ60" s="145"/>
      <c r="BYA60" s="145"/>
      <c r="BYB60" s="145"/>
      <c r="BYC60" s="145"/>
      <c r="BYD60" s="145"/>
      <c r="BYE60" s="145"/>
      <c r="BYF60" s="145"/>
      <c r="BYG60" s="145"/>
      <c r="BYH60" s="145"/>
      <c r="BYI60" s="145"/>
      <c r="BYJ60" s="145"/>
      <c r="BYK60" s="145"/>
      <c r="BYL60" s="145"/>
      <c r="BYM60" s="145"/>
      <c r="BYN60" s="145"/>
      <c r="BYO60" s="145"/>
      <c r="BYP60" s="145"/>
      <c r="BYQ60" s="145"/>
      <c r="BYR60" s="145"/>
      <c r="BYS60" s="145"/>
      <c r="BYT60" s="145"/>
      <c r="BYU60" s="145"/>
      <c r="BYV60" s="145"/>
      <c r="BYW60" s="145"/>
      <c r="BYX60" s="145"/>
      <c r="BYY60" s="145"/>
      <c r="BYZ60" s="145"/>
      <c r="BZA60" s="145"/>
      <c r="BZB60" s="145"/>
      <c r="BZC60" s="145"/>
      <c r="BZD60" s="145"/>
      <c r="BZE60" s="145"/>
      <c r="BZF60" s="145"/>
      <c r="BZG60" s="145"/>
      <c r="BZH60" s="145"/>
      <c r="BZI60" s="145"/>
      <c r="BZJ60" s="145"/>
      <c r="BZK60" s="145"/>
      <c r="BZL60" s="145"/>
      <c r="BZM60" s="145"/>
      <c r="BZN60" s="145"/>
      <c r="BZO60" s="145"/>
      <c r="BZP60" s="145"/>
      <c r="BZQ60" s="145"/>
      <c r="BZR60" s="145"/>
      <c r="BZS60" s="145"/>
      <c r="BZT60" s="145"/>
      <c r="BZU60" s="145"/>
      <c r="BZV60" s="145"/>
      <c r="BZW60" s="145"/>
      <c r="BZX60" s="145"/>
      <c r="BZY60" s="145"/>
      <c r="BZZ60" s="145"/>
      <c r="CAA60" s="145"/>
      <c r="CAB60" s="145"/>
      <c r="CAC60" s="145"/>
      <c r="CAD60" s="145"/>
      <c r="CAE60" s="145"/>
      <c r="CAF60" s="145"/>
      <c r="CAG60" s="145"/>
      <c r="CAH60" s="145"/>
      <c r="CAI60" s="145"/>
      <c r="CAJ60" s="145"/>
      <c r="CAK60" s="145"/>
      <c r="CAL60" s="145"/>
      <c r="CAM60" s="145"/>
      <c r="CAN60" s="145"/>
      <c r="CAO60" s="145"/>
      <c r="CAP60" s="145"/>
      <c r="CAQ60" s="145"/>
      <c r="CAR60" s="145"/>
      <c r="CAS60" s="145"/>
      <c r="CAT60" s="145"/>
      <c r="CAU60" s="145"/>
      <c r="CAV60" s="145"/>
      <c r="CAW60" s="145"/>
      <c r="CAX60" s="145"/>
      <c r="CAY60" s="145"/>
      <c r="CAZ60" s="145"/>
      <c r="CBA60" s="145"/>
      <c r="CBB60" s="145"/>
      <c r="CBC60" s="145"/>
      <c r="CBD60" s="145"/>
      <c r="CBE60" s="145"/>
      <c r="CBF60" s="145"/>
      <c r="CBG60" s="145"/>
      <c r="CBH60" s="145"/>
      <c r="CBI60" s="145"/>
      <c r="CBJ60" s="145"/>
      <c r="CBK60" s="145"/>
      <c r="CBL60" s="145"/>
      <c r="CBM60" s="145"/>
      <c r="CBN60" s="145"/>
      <c r="CBO60" s="145"/>
      <c r="CBP60" s="145"/>
      <c r="CBQ60" s="145"/>
      <c r="CBR60" s="145"/>
      <c r="CBS60" s="145"/>
      <c r="CBT60" s="145"/>
      <c r="CBU60" s="145"/>
      <c r="CBV60" s="145"/>
      <c r="CBW60" s="145"/>
      <c r="CBX60" s="145"/>
      <c r="CBY60" s="145"/>
      <c r="CBZ60" s="145"/>
      <c r="CCA60" s="145"/>
      <c r="CCB60" s="145"/>
      <c r="CCC60" s="145"/>
      <c r="CCD60" s="145"/>
      <c r="CCE60" s="145"/>
      <c r="CCF60" s="145"/>
      <c r="CCG60" s="145"/>
      <c r="CCH60" s="145"/>
      <c r="CCI60" s="145"/>
      <c r="CCJ60" s="145"/>
      <c r="CCK60" s="145"/>
      <c r="CCL60" s="145"/>
      <c r="CCM60" s="145"/>
      <c r="CCN60" s="145"/>
      <c r="CCO60" s="145"/>
      <c r="CCP60" s="145"/>
      <c r="CCQ60" s="145"/>
      <c r="CCR60" s="145"/>
      <c r="CCS60" s="145"/>
      <c r="CCT60" s="145"/>
      <c r="CCU60" s="145"/>
      <c r="CCV60" s="145"/>
      <c r="CCW60" s="145"/>
      <c r="CCX60" s="145"/>
      <c r="CCY60" s="145"/>
      <c r="CCZ60" s="145"/>
      <c r="CDA60" s="145"/>
      <c r="CDB60" s="145"/>
      <c r="CDC60" s="145"/>
      <c r="CDD60" s="145"/>
      <c r="CDE60" s="145"/>
      <c r="CDF60" s="145"/>
      <c r="CDG60" s="145"/>
      <c r="CDH60" s="145"/>
      <c r="CDI60" s="145"/>
      <c r="CDJ60" s="145"/>
      <c r="CDK60" s="145"/>
      <c r="CDL60" s="145"/>
      <c r="CDM60" s="145"/>
      <c r="CDN60" s="145"/>
      <c r="CDO60" s="145"/>
      <c r="CDP60" s="145"/>
      <c r="CDQ60" s="145"/>
      <c r="CDR60" s="145"/>
      <c r="CDS60" s="145"/>
      <c r="CDT60" s="145"/>
      <c r="CDU60" s="145"/>
      <c r="CDV60" s="145"/>
      <c r="CDW60" s="145"/>
      <c r="CDX60" s="145"/>
      <c r="CDY60" s="145"/>
      <c r="CDZ60" s="145"/>
      <c r="CEA60" s="145"/>
      <c r="CEB60" s="145"/>
      <c r="CEC60" s="145"/>
      <c r="CED60" s="145"/>
      <c r="CEE60" s="145"/>
      <c r="CEF60" s="145"/>
      <c r="CEG60" s="145"/>
      <c r="CEH60" s="145"/>
      <c r="CEI60" s="145"/>
      <c r="CEJ60" s="145"/>
      <c r="CEK60" s="145"/>
      <c r="CEL60" s="145"/>
      <c r="CEM60" s="145"/>
      <c r="CEN60" s="145"/>
      <c r="CEO60" s="145"/>
      <c r="CEP60" s="145"/>
      <c r="CEQ60" s="145"/>
      <c r="CER60" s="145"/>
      <c r="CES60" s="145"/>
      <c r="CET60" s="145"/>
      <c r="CEU60" s="145"/>
      <c r="CEV60" s="145"/>
      <c r="CEW60" s="145"/>
      <c r="CEX60" s="145"/>
      <c r="CEY60" s="145"/>
      <c r="CEZ60" s="145"/>
      <c r="CFA60" s="145"/>
      <c r="CFB60" s="145"/>
      <c r="CFC60" s="145"/>
      <c r="CFD60" s="145"/>
      <c r="CFE60" s="145"/>
      <c r="CFF60" s="145"/>
      <c r="CFG60" s="145"/>
      <c r="CFH60" s="145"/>
      <c r="CFI60" s="145"/>
      <c r="CFJ60" s="145"/>
      <c r="CFK60" s="145"/>
      <c r="CFL60" s="145"/>
      <c r="CFM60" s="145"/>
      <c r="CFN60" s="145"/>
      <c r="CFO60" s="145"/>
      <c r="CFP60" s="145"/>
      <c r="CFQ60" s="145"/>
      <c r="CFR60" s="145"/>
      <c r="CFS60" s="145"/>
      <c r="CFT60" s="145"/>
      <c r="CFU60" s="145"/>
      <c r="CFV60" s="145"/>
      <c r="CFW60" s="145"/>
      <c r="CFX60" s="145"/>
      <c r="CFY60" s="145"/>
      <c r="CFZ60" s="145"/>
      <c r="CGA60" s="145"/>
      <c r="CGB60" s="145"/>
      <c r="CGC60" s="145"/>
      <c r="CGD60" s="145"/>
      <c r="CGE60" s="145"/>
      <c r="CGF60" s="145"/>
      <c r="CGG60" s="145"/>
      <c r="CGH60" s="145"/>
      <c r="CGI60" s="145"/>
      <c r="CGJ60" s="145"/>
      <c r="CGK60" s="145"/>
      <c r="CGL60" s="145"/>
      <c r="CGM60" s="145"/>
      <c r="CGN60" s="145"/>
      <c r="CGO60" s="145"/>
      <c r="CGP60" s="145"/>
      <c r="CGQ60" s="145"/>
      <c r="CGR60" s="145"/>
      <c r="CGS60" s="145"/>
      <c r="CGT60" s="145"/>
      <c r="CGU60" s="145"/>
      <c r="CGV60" s="145"/>
      <c r="CGW60" s="145"/>
      <c r="CGX60" s="145"/>
      <c r="CGY60" s="145"/>
      <c r="CGZ60" s="145"/>
      <c r="CHA60" s="145"/>
      <c r="CHB60" s="145"/>
      <c r="CHC60" s="145"/>
      <c r="CHD60" s="145"/>
      <c r="CHE60" s="145"/>
      <c r="CHF60" s="145"/>
      <c r="CHG60" s="145"/>
      <c r="CHH60" s="145"/>
      <c r="CHI60" s="145"/>
      <c r="CHJ60" s="145"/>
      <c r="CHK60" s="145"/>
      <c r="CHL60" s="145"/>
      <c r="CHM60" s="145"/>
      <c r="CHN60" s="145"/>
      <c r="CHO60" s="145"/>
      <c r="CHP60" s="145"/>
      <c r="CHQ60" s="145"/>
      <c r="CHR60" s="145"/>
      <c r="CHS60" s="145"/>
      <c r="CHT60" s="145"/>
      <c r="CHU60" s="145"/>
      <c r="CHV60" s="145"/>
      <c r="CHW60" s="145"/>
      <c r="CHX60" s="145"/>
      <c r="CHY60" s="145"/>
      <c r="CHZ60" s="145"/>
      <c r="CIA60" s="145"/>
      <c r="CIB60" s="145"/>
      <c r="CIC60" s="145"/>
      <c r="CID60" s="145"/>
      <c r="CIE60" s="145"/>
      <c r="CIF60" s="145"/>
      <c r="CIG60" s="145"/>
      <c r="CIH60" s="145"/>
      <c r="CII60" s="145"/>
      <c r="CIJ60" s="145"/>
      <c r="CIK60" s="145"/>
      <c r="CIL60" s="145"/>
      <c r="CIM60" s="145"/>
      <c r="CIN60" s="145"/>
      <c r="CIO60" s="145"/>
      <c r="CIP60" s="145"/>
      <c r="CIQ60" s="145"/>
      <c r="CIR60" s="145"/>
      <c r="CIS60" s="145"/>
      <c r="CIT60" s="145"/>
      <c r="CIU60" s="145"/>
      <c r="CIV60" s="145"/>
      <c r="CIW60" s="145"/>
      <c r="CIX60" s="145"/>
      <c r="CIY60" s="145"/>
      <c r="CIZ60" s="145"/>
      <c r="CJA60" s="145"/>
      <c r="CJB60" s="145"/>
      <c r="CJC60" s="145"/>
      <c r="CJD60" s="145"/>
      <c r="CJE60" s="145"/>
      <c r="CJF60" s="145"/>
      <c r="CJG60" s="145"/>
      <c r="CJH60" s="145"/>
      <c r="CJI60" s="145"/>
      <c r="CJJ60" s="145"/>
      <c r="CJK60" s="145"/>
      <c r="CJL60" s="145"/>
      <c r="CJM60" s="145"/>
      <c r="CJN60" s="145"/>
      <c r="CJO60" s="145"/>
      <c r="CJP60" s="145"/>
      <c r="CJQ60" s="145"/>
      <c r="CJR60" s="145"/>
      <c r="CJS60" s="145"/>
      <c r="CJT60" s="145"/>
      <c r="CJU60" s="145"/>
      <c r="CJV60" s="145"/>
      <c r="CJW60" s="145"/>
      <c r="CJX60" s="145"/>
      <c r="CJY60" s="145"/>
      <c r="CJZ60" s="145"/>
      <c r="CKA60" s="145"/>
      <c r="CKB60" s="145"/>
      <c r="CKC60" s="145"/>
      <c r="CKD60" s="145"/>
      <c r="CKE60" s="145"/>
      <c r="CKF60" s="145"/>
      <c r="CKG60" s="145"/>
      <c r="CKH60" s="145"/>
      <c r="CKI60" s="145"/>
      <c r="CKJ60" s="145"/>
      <c r="CKK60" s="145"/>
      <c r="CKL60" s="145"/>
      <c r="CKM60" s="145"/>
      <c r="CKN60" s="145"/>
      <c r="CKO60" s="145"/>
      <c r="CKP60" s="145"/>
      <c r="CKQ60" s="145"/>
      <c r="CKR60" s="145"/>
      <c r="CKS60" s="145"/>
      <c r="CKT60" s="145"/>
      <c r="CKU60" s="145"/>
      <c r="CKV60" s="145"/>
      <c r="CKW60" s="145"/>
      <c r="CKX60" s="145"/>
      <c r="CKY60" s="145"/>
      <c r="CKZ60" s="145"/>
      <c r="CLA60" s="145"/>
      <c r="CLB60" s="145"/>
      <c r="CLC60" s="145"/>
      <c r="CLD60" s="145"/>
      <c r="CLE60" s="145"/>
      <c r="CLF60" s="145"/>
      <c r="CLG60" s="145"/>
      <c r="CLH60" s="145"/>
      <c r="CLI60" s="145"/>
      <c r="CLJ60" s="145"/>
      <c r="CLK60" s="145"/>
      <c r="CLL60" s="145"/>
      <c r="CLM60" s="145"/>
      <c r="CLN60" s="145"/>
      <c r="CLO60" s="145"/>
      <c r="CLP60" s="145"/>
      <c r="CLQ60" s="145"/>
      <c r="CLR60" s="145"/>
      <c r="CLS60" s="145"/>
      <c r="CLT60" s="145"/>
      <c r="CLU60" s="145"/>
      <c r="CLV60" s="145"/>
      <c r="CLW60" s="145"/>
      <c r="CLX60" s="145"/>
      <c r="CLY60" s="145"/>
      <c r="CLZ60" s="145"/>
      <c r="CMA60" s="145"/>
      <c r="CMB60" s="145"/>
      <c r="CMC60" s="145"/>
      <c r="CMD60" s="145"/>
      <c r="CME60" s="145"/>
      <c r="CMF60" s="145"/>
      <c r="CMG60" s="145"/>
      <c r="CMH60" s="145"/>
      <c r="CMI60" s="145"/>
      <c r="CMJ60" s="145"/>
      <c r="CMK60" s="145"/>
      <c r="CML60" s="145"/>
      <c r="CMM60" s="145"/>
      <c r="CMN60" s="145"/>
      <c r="CMO60" s="145"/>
      <c r="CMP60" s="145"/>
      <c r="CMQ60" s="145"/>
      <c r="CMR60" s="145"/>
      <c r="CMS60" s="145"/>
      <c r="CMT60" s="145"/>
      <c r="CMU60" s="145"/>
      <c r="CMV60" s="145"/>
      <c r="CMW60" s="145"/>
      <c r="CMX60" s="145"/>
      <c r="CMY60" s="145"/>
      <c r="CMZ60" s="145"/>
      <c r="CNA60" s="145"/>
      <c r="CNB60" s="145"/>
      <c r="CNC60" s="145"/>
      <c r="CND60" s="145"/>
      <c r="CNE60" s="145"/>
      <c r="CNF60" s="145"/>
      <c r="CNG60" s="145"/>
      <c r="CNH60" s="145"/>
      <c r="CNI60" s="145"/>
      <c r="CNJ60" s="145"/>
      <c r="CNK60" s="145"/>
      <c r="CNL60" s="145"/>
      <c r="CNM60" s="145"/>
      <c r="CNN60" s="145"/>
      <c r="CNO60" s="145"/>
      <c r="CNP60" s="145"/>
      <c r="CNQ60" s="145"/>
      <c r="CNR60" s="145"/>
      <c r="CNS60" s="145"/>
      <c r="CNT60" s="145"/>
      <c r="CNU60" s="145"/>
      <c r="CNV60" s="145"/>
      <c r="CNW60" s="145"/>
      <c r="CNX60" s="145"/>
      <c r="CNY60" s="145"/>
      <c r="CNZ60" s="145"/>
      <c r="COA60" s="145"/>
      <c r="COB60" s="145"/>
      <c r="COC60" s="145"/>
      <c r="COD60" s="145"/>
      <c r="COE60" s="145"/>
      <c r="COF60" s="145"/>
      <c r="COG60" s="145"/>
      <c r="COH60" s="145"/>
      <c r="COI60" s="145"/>
      <c r="COJ60" s="145"/>
      <c r="COK60" s="145"/>
      <c r="COL60" s="145"/>
      <c r="COM60" s="145"/>
      <c r="CON60" s="145"/>
      <c r="COO60" s="145"/>
      <c r="COP60" s="145"/>
      <c r="COQ60" s="145"/>
      <c r="COR60" s="145"/>
      <c r="COS60" s="145"/>
      <c r="COT60" s="145"/>
      <c r="COU60" s="145"/>
      <c r="COV60" s="145"/>
      <c r="COW60" s="145"/>
      <c r="COX60" s="145"/>
      <c r="COY60" s="145"/>
      <c r="COZ60" s="145"/>
      <c r="CPA60" s="145"/>
      <c r="CPB60" s="145"/>
      <c r="CPC60" s="145"/>
      <c r="CPD60" s="145"/>
      <c r="CPE60" s="145"/>
      <c r="CPF60" s="145"/>
      <c r="CPG60" s="145"/>
      <c r="CPH60" s="145"/>
      <c r="CPI60" s="145"/>
      <c r="CPJ60" s="145"/>
      <c r="CPK60" s="145"/>
      <c r="CPL60" s="145"/>
      <c r="CPM60" s="145"/>
      <c r="CPN60" s="145"/>
      <c r="CPO60" s="145"/>
      <c r="CPP60" s="145"/>
      <c r="CPQ60" s="145"/>
      <c r="CPR60" s="145"/>
      <c r="CPS60" s="145"/>
      <c r="CPT60" s="145"/>
      <c r="CPU60" s="145"/>
      <c r="CPV60" s="145"/>
      <c r="CPW60" s="145"/>
      <c r="CPX60" s="145"/>
      <c r="CPY60" s="145"/>
      <c r="CPZ60" s="145"/>
      <c r="CQA60" s="145"/>
      <c r="CQB60" s="145"/>
      <c r="CQC60" s="145"/>
      <c r="CQD60" s="145"/>
      <c r="CQE60" s="145"/>
      <c r="CQF60" s="145"/>
      <c r="CQG60" s="145"/>
      <c r="CQH60" s="145"/>
      <c r="CQI60" s="145"/>
      <c r="CQJ60" s="145"/>
      <c r="CQK60" s="145"/>
      <c r="CQL60" s="145"/>
      <c r="CQM60" s="145"/>
      <c r="CQN60" s="145"/>
      <c r="CQO60" s="145"/>
      <c r="CQP60" s="145"/>
      <c r="CQQ60" s="145"/>
      <c r="CQR60" s="145"/>
      <c r="CQS60" s="145"/>
      <c r="CQT60" s="145"/>
      <c r="CQU60" s="145"/>
      <c r="CQV60" s="145"/>
      <c r="CQW60" s="145"/>
      <c r="CQX60" s="145"/>
      <c r="CQY60" s="145"/>
      <c r="CQZ60" s="145"/>
      <c r="CRA60" s="145"/>
      <c r="CRB60" s="145"/>
      <c r="CRC60" s="145"/>
      <c r="CRD60" s="145"/>
      <c r="CRE60" s="145"/>
      <c r="CRF60" s="145"/>
      <c r="CRG60" s="145"/>
      <c r="CRH60" s="145"/>
      <c r="CRI60" s="145"/>
      <c r="CRJ60" s="145"/>
      <c r="CRK60" s="145"/>
      <c r="CRL60" s="145"/>
      <c r="CRM60" s="145"/>
      <c r="CRN60" s="145"/>
      <c r="CRO60" s="145"/>
      <c r="CRP60" s="145"/>
      <c r="CRQ60" s="145"/>
      <c r="CRR60" s="145"/>
      <c r="CRS60" s="145"/>
      <c r="CRT60" s="145"/>
      <c r="CRU60" s="145"/>
      <c r="CRV60" s="145"/>
      <c r="CRW60" s="145"/>
      <c r="CRX60" s="145"/>
      <c r="CRY60" s="145"/>
      <c r="CRZ60" s="145"/>
      <c r="CSA60" s="145"/>
      <c r="CSB60" s="145"/>
      <c r="CSC60" s="145"/>
      <c r="CSD60" s="145"/>
      <c r="CSE60" s="145"/>
      <c r="CSF60" s="145"/>
      <c r="CSG60" s="145"/>
      <c r="CSH60" s="145"/>
      <c r="CSI60" s="145"/>
      <c r="CSJ60" s="145"/>
      <c r="CSK60" s="145"/>
      <c r="CSL60" s="145"/>
      <c r="CSM60" s="145"/>
      <c r="CSN60" s="145"/>
      <c r="CSO60" s="145"/>
      <c r="CSP60" s="145"/>
      <c r="CSQ60" s="145"/>
      <c r="CSR60" s="145"/>
      <c r="CSS60" s="145"/>
      <c r="CST60" s="145"/>
      <c r="CSU60" s="145"/>
      <c r="CSV60" s="145"/>
      <c r="CSW60" s="145"/>
      <c r="CSX60" s="145"/>
      <c r="CSY60" s="145"/>
      <c r="CSZ60" s="145"/>
      <c r="CTA60" s="145"/>
      <c r="CTB60" s="145"/>
      <c r="CTC60" s="145"/>
      <c r="CTD60" s="145"/>
      <c r="CTE60" s="145"/>
      <c r="CTF60" s="145"/>
      <c r="CTG60" s="145"/>
      <c r="CTH60" s="145"/>
      <c r="CTI60" s="145"/>
      <c r="CTJ60" s="145"/>
      <c r="CTK60" s="145"/>
      <c r="CTL60" s="145"/>
      <c r="CTM60" s="145"/>
      <c r="CTN60" s="145"/>
      <c r="CTO60" s="145"/>
      <c r="CTP60" s="145"/>
      <c r="CTQ60" s="145"/>
      <c r="CTR60" s="145"/>
      <c r="CTS60" s="145"/>
      <c r="CTT60" s="145"/>
      <c r="CTU60" s="145"/>
      <c r="CTV60" s="145"/>
      <c r="CTW60" s="145"/>
      <c r="CTX60" s="145"/>
      <c r="CTY60" s="145"/>
      <c r="CTZ60" s="145"/>
      <c r="CUA60" s="145"/>
      <c r="CUB60" s="145"/>
      <c r="CUC60" s="145"/>
      <c r="CUD60" s="145"/>
      <c r="CUE60" s="145"/>
      <c r="CUF60" s="145"/>
      <c r="CUG60" s="145"/>
      <c r="CUH60" s="145"/>
      <c r="CUI60" s="145"/>
      <c r="CUJ60" s="145"/>
      <c r="CUK60" s="145"/>
      <c r="CUL60" s="145"/>
      <c r="CUM60" s="145"/>
      <c r="CUN60" s="145"/>
      <c r="CUO60" s="145"/>
      <c r="CUP60" s="145"/>
      <c r="CUQ60" s="145"/>
      <c r="CUR60" s="145"/>
      <c r="CUS60" s="145"/>
      <c r="CUT60" s="145"/>
      <c r="CUU60" s="145"/>
      <c r="CUV60" s="145"/>
      <c r="CUW60" s="145"/>
      <c r="CUX60" s="145"/>
      <c r="CUY60" s="145"/>
      <c r="CUZ60" s="145"/>
      <c r="CVA60" s="145"/>
      <c r="CVB60" s="145"/>
      <c r="CVC60" s="145"/>
      <c r="CVD60" s="145"/>
      <c r="CVE60" s="145"/>
      <c r="CVF60" s="145"/>
      <c r="CVG60" s="145"/>
      <c r="CVH60" s="145"/>
      <c r="CVI60" s="145"/>
      <c r="CVJ60" s="145"/>
      <c r="CVK60" s="145"/>
      <c r="CVL60" s="145"/>
      <c r="CVM60" s="145"/>
      <c r="CVN60" s="145"/>
      <c r="CVO60" s="145"/>
      <c r="CVP60" s="145"/>
      <c r="CVQ60" s="145"/>
      <c r="CVR60" s="145"/>
      <c r="CVS60" s="145"/>
      <c r="CVT60" s="145"/>
      <c r="CVU60" s="145"/>
      <c r="CVV60" s="145"/>
      <c r="CVW60" s="145"/>
      <c r="CVX60" s="145"/>
      <c r="CVY60" s="145"/>
      <c r="CVZ60" s="145"/>
      <c r="CWA60" s="145"/>
      <c r="CWB60" s="145"/>
      <c r="CWC60" s="145"/>
      <c r="CWD60" s="145"/>
      <c r="CWE60" s="145"/>
      <c r="CWF60" s="145"/>
      <c r="CWG60" s="145"/>
      <c r="CWH60" s="145"/>
      <c r="CWI60" s="145"/>
      <c r="CWJ60" s="145"/>
      <c r="CWK60" s="145"/>
      <c r="CWL60" s="145"/>
      <c r="CWM60" s="145"/>
      <c r="CWN60" s="145"/>
      <c r="CWO60" s="145"/>
      <c r="CWP60" s="145"/>
      <c r="CWQ60" s="145"/>
      <c r="CWR60" s="145"/>
      <c r="CWS60" s="145"/>
      <c r="CWT60" s="145"/>
      <c r="CWU60" s="145"/>
      <c r="CWV60" s="145"/>
      <c r="CWW60" s="145"/>
      <c r="CWX60" s="145"/>
      <c r="CWY60" s="145"/>
      <c r="CWZ60" s="145"/>
      <c r="CXA60" s="145"/>
      <c r="CXB60" s="145"/>
      <c r="CXC60" s="145"/>
      <c r="CXD60" s="145"/>
      <c r="CXE60" s="145"/>
      <c r="CXF60" s="145"/>
      <c r="CXG60" s="145"/>
      <c r="CXH60" s="145"/>
      <c r="CXI60" s="145"/>
      <c r="CXJ60" s="145"/>
      <c r="CXK60" s="145"/>
      <c r="CXL60" s="145"/>
      <c r="CXM60" s="145"/>
      <c r="CXN60" s="145"/>
      <c r="CXO60" s="145"/>
      <c r="CXP60" s="145"/>
      <c r="CXQ60" s="145"/>
      <c r="CXR60" s="145"/>
      <c r="CXS60" s="145"/>
      <c r="CXT60" s="145"/>
      <c r="CXU60" s="145"/>
      <c r="CXV60" s="145"/>
      <c r="CXW60" s="145"/>
      <c r="CXX60" s="145"/>
      <c r="CXY60" s="145"/>
      <c r="CXZ60" s="145"/>
      <c r="CYA60" s="145"/>
      <c r="CYB60" s="145"/>
      <c r="CYC60" s="145"/>
      <c r="CYD60" s="145"/>
      <c r="CYE60" s="145"/>
      <c r="CYF60" s="145"/>
      <c r="CYG60" s="145"/>
      <c r="CYH60" s="145"/>
      <c r="CYI60" s="145"/>
      <c r="CYJ60" s="145"/>
      <c r="CYK60" s="145"/>
      <c r="CYL60" s="145"/>
      <c r="CYM60" s="145"/>
      <c r="CYN60" s="145"/>
      <c r="CYO60" s="145"/>
      <c r="CYP60" s="145"/>
      <c r="CYQ60" s="145"/>
      <c r="CYR60" s="145"/>
      <c r="CYS60" s="145"/>
      <c r="CYT60" s="145"/>
      <c r="CYU60" s="145"/>
      <c r="CYV60" s="145"/>
      <c r="CYW60" s="145"/>
      <c r="CYX60" s="145"/>
      <c r="CYY60" s="145"/>
      <c r="CYZ60" s="145"/>
      <c r="CZA60" s="145"/>
      <c r="CZB60" s="145"/>
      <c r="CZC60" s="145"/>
      <c r="CZD60" s="145"/>
      <c r="CZE60" s="145"/>
      <c r="CZF60" s="145"/>
      <c r="CZG60" s="145"/>
      <c r="CZH60" s="145"/>
      <c r="CZI60" s="145"/>
      <c r="CZJ60" s="145"/>
      <c r="CZK60" s="145"/>
      <c r="CZL60" s="145"/>
      <c r="CZM60" s="145"/>
      <c r="CZN60" s="145"/>
      <c r="CZO60" s="145"/>
      <c r="CZP60" s="145"/>
      <c r="CZQ60" s="145"/>
      <c r="CZR60" s="145"/>
      <c r="CZS60" s="145"/>
      <c r="CZT60" s="145"/>
      <c r="CZU60" s="145"/>
      <c r="CZV60" s="145"/>
      <c r="CZW60" s="145"/>
      <c r="CZX60" s="145"/>
      <c r="CZY60" s="145"/>
      <c r="CZZ60" s="145"/>
      <c r="DAA60" s="145"/>
      <c r="DAB60" s="145"/>
      <c r="DAC60" s="145"/>
      <c r="DAD60" s="145"/>
      <c r="DAE60" s="145"/>
      <c r="DAF60" s="145"/>
      <c r="DAG60" s="145"/>
      <c r="DAH60" s="145"/>
      <c r="DAI60" s="145"/>
      <c r="DAJ60" s="145"/>
      <c r="DAK60" s="145"/>
      <c r="DAL60" s="145"/>
      <c r="DAM60" s="145"/>
      <c r="DAN60" s="145"/>
      <c r="DAO60" s="145"/>
      <c r="DAP60" s="145"/>
      <c r="DAQ60" s="145"/>
      <c r="DAR60" s="145"/>
      <c r="DAS60" s="145"/>
      <c r="DAT60" s="145"/>
      <c r="DAU60" s="145"/>
      <c r="DAV60" s="145"/>
      <c r="DAW60" s="145"/>
      <c r="DAX60" s="145"/>
      <c r="DAY60" s="145"/>
      <c r="DAZ60" s="145"/>
      <c r="DBA60" s="145"/>
      <c r="DBB60" s="145"/>
      <c r="DBC60" s="145"/>
      <c r="DBD60" s="145"/>
      <c r="DBE60" s="145"/>
      <c r="DBF60" s="145"/>
      <c r="DBG60" s="145"/>
      <c r="DBH60" s="145"/>
      <c r="DBI60" s="145"/>
      <c r="DBJ60" s="145"/>
      <c r="DBK60" s="145"/>
      <c r="DBL60" s="145"/>
      <c r="DBM60" s="145"/>
      <c r="DBN60" s="145"/>
      <c r="DBO60" s="145"/>
      <c r="DBP60" s="145"/>
      <c r="DBQ60" s="145"/>
      <c r="DBR60" s="145"/>
      <c r="DBS60" s="145"/>
      <c r="DBT60" s="145"/>
      <c r="DBU60" s="145"/>
      <c r="DBV60" s="145"/>
      <c r="DBW60" s="145"/>
      <c r="DBX60" s="145"/>
      <c r="DBY60" s="145"/>
      <c r="DBZ60" s="145"/>
      <c r="DCA60" s="145"/>
      <c r="DCB60" s="145"/>
      <c r="DCC60" s="145"/>
      <c r="DCD60" s="145"/>
      <c r="DCE60" s="145"/>
      <c r="DCF60" s="145"/>
      <c r="DCG60" s="145"/>
      <c r="DCH60" s="145"/>
      <c r="DCI60" s="145"/>
      <c r="DCJ60" s="145"/>
      <c r="DCK60" s="145"/>
      <c r="DCL60" s="145"/>
      <c r="DCM60" s="145"/>
      <c r="DCN60" s="145"/>
      <c r="DCO60" s="145"/>
      <c r="DCP60" s="145"/>
      <c r="DCQ60" s="145"/>
      <c r="DCR60" s="145"/>
      <c r="DCS60" s="145"/>
      <c r="DCT60" s="145"/>
      <c r="DCU60" s="145"/>
      <c r="DCV60" s="145"/>
      <c r="DCW60" s="145"/>
      <c r="DCX60" s="145"/>
      <c r="DCY60" s="145"/>
      <c r="DCZ60" s="145"/>
      <c r="DDA60" s="145"/>
      <c r="DDB60" s="145"/>
      <c r="DDC60" s="145"/>
      <c r="DDD60" s="145"/>
      <c r="DDE60" s="145"/>
      <c r="DDF60" s="145"/>
      <c r="DDG60" s="145"/>
      <c r="DDH60" s="145"/>
      <c r="DDI60" s="145"/>
      <c r="DDJ60" s="145"/>
      <c r="DDK60" s="145"/>
      <c r="DDL60" s="145"/>
      <c r="DDM60" s="145"/>
      <c r="DDN60" s="145"/>
      <c r="DDO60" s="145"/>
      <c r="DDP60" s="145"/>
      <c r="DDQ60" s="145"/>
      <c r="DDR60" s="145"/>
      <c r="DDS60" s="145"/>
      <c r="DDT60" s="145"/>
      <c r="DDU60" s="145"/>
      <c r="DDV60" s="145"/>
      <c r="DDW60" s="145"/>
      <c r="DDX60" s="145"/>
      <c r="DDY60" s="145"/>
      <c r="DDZ60" s="145"/>
      <c r="DEA60" s="145"/>
      <c r="DEB60" s="145"/>
      <c r="DEC60" s="145"/>
      <c r="DED60" s="145"/>
      <c r="DEE60" s="145"/>
      <c r="DEF60" s="145"/>
      <c r="DEG60" s="145"/>
      <c r="DEH60" s="145"/>
      <c r="DEI60" s="145"/>
      <c r="DEJ60" s="145"/>
      <c r="DEK60" s="145"/>
      <c r="DEL60" s="145"/>
      <c r="DEM60" s="145"/>
      <c r="DEN60" s="145"/>
      <c r="DEO60" s="145"/>
      <c r="DEP60" s="145"/>
      <c r="DEQ60" s="145"/>
      <c r="DER60" s="145"/>
      <c r="DES60" s="145"/>
      <c r="DET60" s="145"/>
      <c r="DEU60" s="145"/>
      <c r="DEV60" s="145"/>
      <c r="DEW60" s="145"/>
      <c r="DEX60" s="145"/>
      <c r="DEY60" s="145"/>
      <c r="DEZ60" s="145"/>
      <c r="DFA60" s="145"/>
      <c r="DFB60" s="145"/>
      <c r="DFC60" s="145"/>
      <c r="DFD60" s="145"/>
      <c r="DFE60" s="145"/>
      <c r="DFF60" s="145"/>
      <c r="DFG60" s="145"/>
      <c r="DFH60" s="145"/>
      <c r="DFI60" s="145"/>
      <c r="DFJ60" s="145"/>
      <c r="DFK60" s="145"/>
      <c r="DFL60" s="145"/>
      <c r="DFM60" s="145"/>
      <c r="DFN60" s="145"/>
      <c r="DFO60" s="145"/>
      <c r="DFP60" s="145"/>
      <c r="DFQ60" s="145"/>
      <c r="DFR60" s="145"/>
      <c r="DFS60" s="145"/>
      <c r="DFT60" s="145"/>
      <c r="DFU60" s="145"/>
      <c r="DFV60" s="145"/>
      <c r="DFW60" s="145"/>
      <c r="DFX60" s="145"/>
      <c r="DFY60" s="145"/>
      <c r="DFZ60" s="145"/>
      <c r="DGA60" s="145"/>
      <c r="DGB60" s="145"/>
      <c r="DGC60" s="145"/>
      <c r="DGD60" s="145"/>
      <c r="DGE60" s="145"/>
      <c r="DGF60" s="145"/>
      <c r="DGG60" s="145"/>
      <c r="DGH60" s="145"/>
      <c r="DGI60" s="145"/>
      <c r="DGJ60" s="145"/>
      <c r="DGK60" s="145"/>
      <c r="DGL60" s="145"/>
      <c r="DGM60" s="145"/>
      <c r="DGN60" s="145"/>
      <c r="DGO60" s="145"/>
      <c r="DGP60" s="145"/>
      <c r="DGQ60" s="145"/>
      <c r="DGR60" s="145"/>
      <c r="DGS60" s="145"/>
      <c r="DGT60" s="145"/>
      <c r="DGU60" s="145"/>
      <c r="DGV60" s="145"/>
      <c r="DGW60" s="145"/>
      <c r="DGX60" s="145"/>
      <c r="DGY60" s="145"/>
      <c r="DGZ60" s="145"/>
      <c r="DHA60" s="145"/>
      <c r="DHB60" s="145"/>
      <c r="DHC60" s="145"/>
      <c r="DHD60" s="145"/>
      <c r="DHE60" s="145"/>
      <c r="DHF60" s="145"/>
      <c r="DHG60" s="145"/>
      <c r="DHH60" s="145"/>
      <c r="DHI60" s="145"/>
      <c r="DHJ60" s="145"/>
      <c r="DHK60" s="145"/>
      <c r="DHL60" s="145"/>
      <c r="DHM60" s="145"/>
      <c r="DHN60" s="145"/>
      <c r="DHO60" s="145"/>
      <c r="DHP60" s="145"/>
      <c r="DHQ60" s="145"/>
      <c r="DHR60" s="145"/>
      <c r="DHS60" s="145"/>
      <c r="DHT60" s="145"/>
      <c r="DHU60" s="145"/>
      <c r="DHV60" s="145"/>
      <c r="DHW60" s="145"/>
      <c r="DHX60" s="145"/>
      <c r="DHY60" s="145"/>
      <c r="DHZ60" s="145"/>
      <c r="DIA60" s="145"/>
      <c r="DIB60" s="145"/>
      <c r="DIC60" s="145"/>
      <c r="DID60" s="145"/>
      <c r="DIE60" s="145"/>
      <c r="DIF60" s="145"/>
      <c r="DIG60" s="145"/>
      <c r="DIH60" s="145"/>
      <c r="DII60" s="145"/>
      <c r="DIJ60" s="145"/>
      <c r="DIK60" s="145"/>
      <c r="DIL60" s="145"/>
      <c r="DIM60" s="145"/>
      <c r="DIN60" s="145"/>
      <c r="DIO60" s="145"/>
      <c r="DIP60" s="145"/>
      <c r="DIQ60" s="145"/>
      <c r="DIR60" s="145"/>
      <c r="DIS60" s="145"/>
      <c r="DIT60" s="145"/>
      <c r="DIU60" s="145"/>
      <c r="DIV60" s="145"/>
      <c r="DIW60" s="145"/>
      <c r="DIX60" s="145"/>
      <c r="DIY60" s="145"/>
      <c r="DIZ60" s="145"/>
      <c r="DJA60" s="145"/>
      <c r="DJB60" s="145"/>
      <c r="DJC60" s="145"/>
      <c r="DJD60" s="145"/>
      <c r="DJE60" s="145"/>
      <c r="DJF60" s="145"/>
      <c r="DJG60" s="145"/>
      <c r="DJH60" s="145"/>
      <c r="DJI60" s="145"/>
      <c r="DJJ60" s="145"/>
      <c r="DJK60" s="145"/>
      <c r="DJL60" s="145"/>
      <c r="DJM60" s="145"/>
      <c r="DJN60" s="145"/>
      <c r="DJO60" s="145"/>
      <c r="DJP60" s="145"/>
      <c r="DJQ60" s="145"/>
      <c r="DJR60" s="145"/>
      <c r="DJS60" s="145"/>
      <c r="DJT60" s="145"/>
      <c r="DJU60" s="145"/>
      <c r="DJV60" s="145"/>
      <c r="DJW60" s="145"/>
      <c r="DJX60" s="145"/>
      <c r="DJY60" s="145"/>
      <c r="DJZ60" s="145"/>
      <c r="DKA60" s="145"/>
      <c r="DKB60" s="145"/>
      <c r="DKC60" s="145"/>
      <c r="DKD60" s="145"/>
      <c r="DKE60" s="145"/>
      <c r="DKF60" s="145"/>
      <c r="DKG60" s="145"/>
      <c r="DKH60" s="145"/>
      <c r="DKI60" s="145"/>
      <c r="DKJ60" s="145"/>
      <c r="DKK60" s="145"/>
      <c r="DKL60" s="145"/>
      <c r="DKM60" s="145"/>
      <c r="DKN60" s="145"/>
      <c r="DKO60" s="145"/>
      <c r="DKP60" s="145"/>
      <c r="DKQ60" s="145"/>
      <c r="DKR60" s="145"/>
      <c r="DKS60" s="145"/>
      <c r="DKT60" s="145"/>
      <c r="DKU60" s="145"/>
      <c r="DKV60" s="145"/>
      <c r="DKW60" s="145"/>
      <c r="DKX60" s="145"/>
      <c r="DKY60" s="145"/>
      <c r="DKZ60" s="145"/>
      <c r="DLA60" s="145"/>
      <c r="DLB60" s="145"/>
      <c r="DLC60" s="145"/>
      <c r="DLD60" s="145"/>
      <c r="DLE60" s="145"/>
      <c r="DLF60" s="145"/>
      <c r="DLG60" s="145"/>
      <c r="DLH60" s="145"/>
      <c r="DLI60" s="145"/>
      <c r="DLJ60" s="145"/>
      <c r="DLK60" s="145"/>
      <c r="DLL60" s="145"/>
      <c r="DLM60" s="145"/>
      <c r="DLN60" s="145"/>
      <c r="DLO60" s="145"/>
      <c r="DLP60" s="145"/>
      <c r="DLQ60" s="145"/>
      <c r="DLR60" s="145"/>
      <c r="DLS60" s="145"/>
      <c r="DLT60" s="145"/>
      <c r="DLU60" s="145"/>
      <c r="DLV60" s="145"/>
      <c r="DLW60" s="145"/>
      <c r="DLX60" s="145"/>
      <c r="DLY60" s="145"/>
      <c r="DLZ60" s="145"/>
      <c r="DMA60" s="145"/>
      <c r="DMB60" s="145"/>
      <c r="DMC60" s="145"/>
      <c r="DMD60" s="145"/>
      <c r="DME60" s="145"/>
      <c r="DMF60" s="145"/>
      <c r="DMG60" s="145"/>
      <c r="DMH60" s="145"/>
      <c r="DMI60" s="145"/>
      <c r="DMJ60" s="145"/>
      <c r="DMK60" s="145"/>
      <c r="DML60" s="145"/>
      <c r="DMM60" s="145"/>
      <c r="DMN60" s="145"/>
      <c r="DMO60" s="145"/>
      <c r="DMP60" s="145"/>
      <c r="DMQ60" s="145"/>
      <c r="DMR60" s="145"/>
      <c r="DMS60" s="145"/>
      <c r="DMT60" s="145"/>
      <c r="DMU60" s="145"/>
      <c r="DMV60" s="145"/>
      <c r="DMW60" s="145"/>
      <c r="DMX60" s="145"/>
      <c r="DMY60" s="145"/>
      <c r="DMZ60" s="145"/>
      <c r="DNA60" s="145"/>
      <c r="DNB60" s="145"/>
      <c r="DNC60" s="145"/>
      <c r="DND60" s="145"/>
      <c r="DNE60" s="145"/>
      <c r="DNF60" s="145"/>
      <c r="DNG60" s="145"/>
      <c r="DNH60" s="145"/>
      <c r="DNI60" s="145"/>
      <c r="DNJ60" s="145"/>
      <c r="DNK60" s="145"/>
      <c r="DNL60" s="145"/>
      <c r="DNM60" s="145"/>
      <c r="DNN60" s="145"/>
      <c r="DNO60" s="145"/>
      <c r="DNP60" s="145"/>
      <c r="DNQ60" s="145"/>
      <c r="DNR60" s="145"/>
      <c r="DNS60" s="145"/>
      <c r="DNT60" s="145"/>
      <c r="DNU60" s="145"/>
      <c r="DNV60" s="145"/>
      <c r="DNW60" s="145"/>
      <c r="DNX60" s="145"/>
      <c r="DNY60" s="145"/>
      <c r="DNZ60" s="145"/>
      <c r="DOA60" s="145"/>
      <c r="DOB60" s="145"/>
      <c r="DOC60" s="145"/>
      <c r="DOD60" s="145"/>
      <c r="DOE60" s="145"/>
      <c r="DOF60" s="145"/>
      <c r="DOG60" s="145"/>
      <c r="DOH60" s="145"/>
      <c r="DOI60" s="145"/>
      <c r="DOJ60" s="145"/>
      <c r="DOK60" s="145"/>
      <c r="DOL60" s="145"/>
      <c r="DOM60" s="145"/>
      <c r="DON60" s="145"/>
      <c r="DOO60" s="145"/>
      <c r="DOP60" s="145"/>
      <c r="DOQ60" s="145"/>
      <c r="DOR60" s="145"/>
      <c r="DOS60" s="145"/>
      <c r="DOT60" s="145"/>
      <c r="DOU60" s="145"/>
      <c r="DOV60" s="145"/>
      <c r="DOW60" s="145"/>
      <c r="DOX60" s="145"/>
      <c r="DOY60" s="145"/>
      <c r="DOZ60" s="145"/>
      <c r="DPA60" s="145"/>
      <c r="DPB60" s="145"/>
      <c r="DPC60" s="145"/>
      <c r="DPD60" s="145"/>
      <c r="DPE60" s="145"/>
      <c r="DPF60" s="145"/>
      <c r="DPG60" s="145"/>
      <c r="DPH60" s="145"/>
      <c r="DPI60" s="145"/>
      <c r="DPJ60" s="145"/>
      <c r="DPK60" s="145"/>
      <c r="DPL60" s="145"/>
      <c r="DPM60" s="145"/>
      <c r="DPN60" s="145"/>
      <c r="DPO60" s="145"/>
      <c r="DPP60" s="145"/>
      <c r="DPQ60" s="145"/>
      <c r="DPR60" s="145"/>
      <c r="DPS60" s="145"/>
      <c r="DPT60" s="145"/>
      <c r="DPU60" s="145"/>
      <c r="DPV60" s="145"/>
      <c r="DPW60" s="145"/>
      <c r="DPX60" s="145"/>
      <c r="DPY60" s="145"/>
      <c r="DPZ60" s="145"/>
      <c r="DQA60" s="145"/>
      <c r="DQB60" s="145"/>
      <c r="DQC60" s="145"/>
      <c r="DQD60" s="145"/>
      <c r="DQE60" s="145"/>
      <c r="DQF60" s="145"/>
      <c r="DQG60" s="145"/>
      <c r="DQH60" s="145"/>
      <c r="DQI60" s="145"/>
      <c r="DQJ60" s="145"/>
      <c r="DQK60" s="145"/>
      <c r="DQL60" s="145"/>
      <c r="DQM60" s="145"/>
      <c r="DQN60" s="145"/>
      <c r="DQO60" s="145"/>
      <c r="DQP60" s="145"/>
      <c r="DQQ60" s="145"/>
      <c r="DQR60" s="145"/>
      <c r="DQS60" s="145"/>
      <c r="DQT60" s="145"/>
      <c r="DQU60" s="145"/>
      <c r="DQV60" s="145"/>
      <c r="DQW60" s="145"/>
      <c r="DQX60" s="145"/>
      <c r="DQY60" s="145"/>
      <c r="DQZ60" s="145"/>
      <c r="DRA60" s="145"/>
      <c r="DRB60" s="145"/>
      <c r="DRC60" s="145"/>
      <c r="DRD60" s="145"/>
      <c r="DRE60" s="145"/>
      <c r="DRF60" s="145"/>
      <c r="DRG60" s="145"/>
      <c r="DRH60" s="145"/>
      <c r="DRI60" s="145"/>
      <c r="DRJ60" s="145"/>
      <c r="DRK60" s="145"/>
      <c r="DRL60" s="145"/>
      <c r="DRM60" s="145"/>
      <c r="DRN60" s="145"/>
      <c r="DRO60" s="145"/>
      <c r="DRP60" s="145"/>
      <c r="DRQ60" s="145"/>
      <c r="DRR60" s="145"/>
      <c r="DRS60" s="145"/>
      <c r="DRT60" s="145"/>
      <c r="DRU60" s="145"/>
      <c r="DRV60" s="145"/>
      <c r="DRW60" s="145"/>
      <c r="DRX60" s="145"/>
      <c r="DRY60" s="145"/>
      <c r="DRZ60" s="145"/>
      <c r="DSA60" s="145"/>
      <c r="DSB60" s="145"/>
      <c r="DSC60" s="145"/>
      <c r="DSD60" s="145"/>
      <c r="DSE60" s="145"/>
      <c r="DSF60" s="145"/>
      <c r="DSG60" s="145"/>
      <c r="DSH60" s="145"/>
      <c r="DSI60" s="145"/>
      <c r="DSJ60" s="145"/>
      <c r="DSK60" s="145"/>
      <c r="DSL60" s="145"/>
      <c r="DSM60" s="145"/>
      <c r="DSN60" s="145"/>
      <c r="DSO60" s="145"/>
      <c r="DSP60" s="145"/>
      <c r="DSQ60" s="145"/>
      <c r="DSR60" s="145"/>
      <c r="DSS60" s="145"/>
      <c r="DST60" s="145"/>
      <c r="DSU60" s="145"/>
      <c r="DSV60" s="145"/>
      <c r="DSW60" s="145"/>
      <c r="DSX60" s="145"/>
      <c r="DSY60" s="145"/>
      <c r="DSZ60" s="145"/>
      <c r="DTA60" s="145"/>
      <c r="DTB60" s="145"/>
      <c r="DTC60" s="145"/>
      <c r="DTD60" s="145"/>
      <c r="DTE60" s="145"/>
      <c r="DTF60" s="145"/>
      <c r="DTG60" s="145"/>
      <c r="DTH60" s="145"/>
      <c r="DTI60" s="145"/>
      <c r="DTJ60" s="145"/>
      <c r="DTK60" s="145"/>
      <c r="DTL60" s="145"/>
      <c r="DTM60" s="145"/>
      <c r="DTN60" s="145"/>
      <c r="DTO60" s="145"/>
      <c r="DTP60" s="145"/>
      <c r="DTQ60" s="145"/>
      <c r="DTR60" s="145"/>
      <c r="DTS60" s="145"/>
      <c r="DTT60" s="145"/>
      <c r="DTU60" s="145"/>
      <c r="DTV60" s="145"/>
      <c r="DTW60" s="145"/>
      <c r="DTX60" s="145"/>
      <c r="DTY60" s="145"/>
      <c r="DTZ60" s="145"/>
      <c r="DUA60" s="145"/>
      <c r="DUB60" s="145"/>
      <c r="DUC60" s="145"/>
      <c r="DUD60" s="145"/>
      <c r="DUE60" s="145"/>
      <c r="DUF60" s="145"/>
      <c r="DUG60" s="145"/>
      <c r="DUH60" s="145"/>
      <c r="DUI60" s="145"/>
      <c r="DUJ60" s="145"/>
      <c r="DUK60" s="145"/>
      <c r="DUL60" s="145"/>
      <c r="DUM60" s="145"/>
      <c r="DUN60" s="145"/>
      <c r="DUO60" s="145"/>
      <c r="DUP60" s="145"/>
      <c r="DUQ60" s="145"/>
      <c r="DUR60" s="145"/>
      <c r="DUS60" s="145"/>
      <c r="DUT60" s="145"/>
      <c r="DUU60" s="145"/>
      <c r="DUV60" s="145"/>
      <c r="DUW60" s="145"/>
      <c r="DUX60" s="145"/>
      <c r="DUY60" s="145"/>
      <c r="DUZ60" s="145"/>
      <c r="DVA60" s="145"/>
      <c r="DVB60" s="145"/>
      <c r="DVC60" s="145"/>
      <c r="DVD60" s="145"/>
      <c r="DVE60" s="145"/>
      <c r="DVF60" s="145"/>
      <c r="DVG60" s="145"/>
      <c r="DVH60" s="145"/>
      <c r="DVI60" s="145"/>
      <c r="DVJ60" s="145"/>
      <c r="DVK60" s="145"/>
      <c r="DVL60" s="145"/>
      <c r="DVM60" s="145"/>
      <c r="DVN60" s="145"/>
      <c r="DVO60" s="145"/>
      <c r="DVP60" s="145"/>
      <c r="DVQ60" s="145"/>
      <c r="DVR60" s="145"/>
      <c r="DVS60" s="145"/>
      <c r="DVT60" s="145"/>
      <c r="DVU60" s="145"/>
      <c r="DVV60" s="145"/>
      <c r="DVW60" s="145"/>
      <c r="DVX60" s="145"/>
      <c r="DVY60" s="145"/>
      <c r="DVZ60" s="145"/>
      <c r="DWA60" s="145"/>
      <c r="DWB60" s="145"/>
      <c r="DWC60" s="145"/>
      <c r="DWD60" s="145"/>
      <c r="DWE60" s="145"/>
      <c r="DWF60" s="145"/>
      <c r="DWG60" s="145"/>
      <c r="DWH60" s="145"/>
      <c r="DWI60" s="145"/>
      <c r="DWJ60" s="145"/>
      <c r="DWK60" s="145"/>
      <c r="DWL60" s="145"/>
      <c r="DWM60" s="145"/>
      <c r="DWN60" s="145"/>
      <c r="DWO60" s="145"/>
      <c r="DWP60" s="145"/>
      <c r="DWQ60" s="145"/>
      <c r="DWR60" s="145"/>
      <c r="DWS60" s="145"/>
      <c r="DWT60" s="145"/>
      <c r="DWU60" s="145"/>
      <c r="DWV60" s="145"/>
      <c r="DWW60" s="145"/>
      <c r="DWX60" s="145"/>
      <c r="DWY60" s="145"/>
      <c r="DWZ60" s="145"/>
      <c r="DXA60" s="145"/>
      <c r="DXB60" s="145"/>
      <c r="DXC60" s="145"/>
      <c r="DXD60" s="145"/>
      <c r="DXE60" s="145"/>
      <c r="DXF60" s="145"/>
      <c r="DXG60" s="145"/>
      <c r="DXH60" s="145"/>
      <c r="DXI60" s="145"/>
      <c r="DXJ60" s="145"/>
      <c r="DXK60" s="145"/>
      <c r="DXL60" s="145"/>
      <c r="DXM60" s="145"/>
      <c r="DXN60" s="145"/>
      <c r="DXO60" s="145"/>
      <c r="DXP60" s="145"/>
      <c r="DXQ60" s="145"/>
      <c r="DXR60" s="145"/>
      <c r="DXS60" s="145"/>
      <c r="DXT60" s="145"/>
      <c r="DXU60" s="145"/>
      <c r="DXV60" s="145"/>
      <c r="DXW60" s="145"/>
      <c r="DXX60" s="145"/>
      <c r="DXY60" s="145"/>
      <c r="DXZ60" s="145"/>
      <c r="DYA60" s="145"/>
      <c r="DYB60" s="145"/>
      <c r="DYC60" s="145"/>
      <c r="DYD60" s="145"/>
      <c r="DYE60" s="145"/>
      <c r="DYF60" s="145"/>
      <c r="DYG60" s="145"/>
      <c r="DYH60" s="145"/>
      <c r="DYI60" s="145"/>
      <c r="DYJ60" s="145"/>
      <c r="DYK60" s="145"/>
      <c r="DYL60" s="145"/>
      <c r="DYM60" s="145"/>
      <c r="DYN60" s="145"/>
      <c r="DYO60" s="145"/>
      <c r="DYP60" s="145"/>
      <c r="DYQ60" s="145"/>
      <c r="DYR60" s="145"/>
      <c r="DYS60" s="145"/>
      <c r="DYT60" s="145"/>
      <c r="DYU60" s="145"/>
      <c r="DYV60" s="145"/>
      <c r="DYW60" s="145"/>
      <c r="DYX60" s="145"/>
      <c r="DYY60" s="145"/>
      <c r="DYZ60" s="145"/>
      <c r="DZA60" s="145"/>
      <c r="DZB60" s="145"/>
      <c r="DZC60" s="145"/>
      <c r="DZD60" s="145"/>
      <c r="DZE60" s="145"/>
      <c r="DZF60" s="145"/>
      <c r="DZG60" s="145"/>
      <c r="DZH60" s="145"/>
      <c r="DZI60" s="145"/>
      <c r="DZJ60" s="145"/>
      <c r="DZK60" s="145"/>
      <c r="DZL60" s="145"/>
      <c r="DZM60" s="145"/>
      <c r="DZN60" s="145"/>
      <c r="DZO60" s="145"/>
      <c r="DZP60" s="145"/>
      <c r="DZQ60" s="145"/>
      <c r="DZR60" s="145"/>
      <c r="DZS60" s="145"/>
      <c r="DZT60" s="145"/>
      <c r="DZU60" s="145"/>
      <c r="DZV60" s="145"/>
      <c r="DZW60" s="145"/>
      <c r="DZX60" s="145"/>
      <c r="DZY60" s="145"/>
      <c r="DZZ60" s="145"/>
      <c r="EAA60" s="145"/>
      <c r="EAB60" s="145"/>
      <c r="EAC60" s="145"/>
      <c r="EAD60" s="145"/>
      <c r="EAE60" s="145"/>
      <c r="EAF60" s="145"/>
      <c r="EAG60" s="145"/>
      <c r="EAH60" s="145"/>
      <c r="EAI60" s="145"/>
      <c r="EAJ60" s="145"/>
      <c r="EAK60" s="145"/>
      <c r="EAL60" s="145"/>
      <c r="EAM60" s="145"/>
      <c r="EAN60" s="145"/>
      <c r="EAO60" s="145"/>
      <c r="EAP60" s="145"/>
      <c r="EAQ60" s="145"/>
      <c r="EAR60" s="145"/>
      <c r="EAS60" s="145"/>
      <c r="EAT60" s="145"/>
      <c r="EAU60" s="145"/>
      <c r="EAV60" s="145"/>
      <c r="EAW60" s="145"/>
      <c r="EAX60" s="145"/>
      <c r="EAY60" s="145"/>
      <c r="EAZ60" s="145"/>
      <c r="EBA60" s="145"/>
      <c r="EBB60" s="145"/>
      <c r="EBC60" s="145"/>
      <c r="EBD60" s="145"/>
      <c r="EBE60" s="145"/>
      <c r="EBF60" s="145"/>
      <c r="EBG60" s="145"/>
      <c r="EBH60" s="145"/>
      <c r="EBI60" s="145"/>
      <c r="EBJ60" s="145"/>
      <c r="EBK60" s="145"/>
      <c r="EBL60" s="145"/>
      <c r="EBM60" s="145"/>
      <c r="EBN60" s="145"/>
      <c r="EBO60" s="145"/>
      <c r="EBP60" s="145"/>
      <c r="EBQ60" s="145"/>
      <c r="EBR60" s="145"/>
      <c r="EBS60" s="145"/>
      <c r="EBT60" s="145"/>
      <c r="EBU60" s="145"/>
      <c r="EBV60" s="145"/>
      <c r="EBW60" s="145"/>
      <c r="EBX60" s="145"/>
      <c r="EBY60" s="145"/>
      <c r="EBZ60" s="145"/>
      <c r="ECA60" s="145"/>
      <c r="ECB60" s="145"/>
      <c r="ECC60" s="145"/>
      <c r="ECD60" s="145"/>
      <c r="ECE60" s="145"/>
      <c r="ECF60" s="145"/>
      <c r="ECG60" s="145"/>
      <c r="ECH60" s="145"/>
      <c r="ECI60" s="145"/>
      <c r="ECJ60" s="145"/>
      <c r="ECK60" s="145"/>
      <c r="ECL60" s="145"/>
      <c r="ECM60" s="145"/>
      <c r="ECN60" s="145"/>
      <c r="ECO60" s="145"/>
      <c r="ECP60" s="145"/>
      <c r="ECQ60" s="145"/>
      <c r="ECR60" s="145"/>
      <c r="ECS60" s="145"/>
      <c r="ECT60" s="145"/>
      <c r="ECU60" s="145"/>
      <c r="ECV60" s="145"/>
      <c r="ECW60" s="145"/>
      <c r="ECX60" s="145"/>
      <c r="ECY60" s="145"/>
      <c r="ECZ60" s="145"/>
      <c r="EDA60" s="145"/>
      <c r="EDB60" s="145"/>
      <c r="EDC60" s="145"/>
      <c r="EDD60" s="145"/>
      <c r="EDE60" s="145"/>
      <c r="EDF60" s="145"/>
      <c r="EDG60" s="145"/>
      <c r="EDH60" s="145"/>
      <c r="EDI60" s="145"/>
      <c r="EDJ60" s="145"/>
      <c r="EDK60" s="145"/>
      <c r="EDL60" s="145"/>
      <c r="EDM60" s="145"/>
      <c r="EDN60" s="145"/>
      <c r="EDO60" s="145"/>
      <c r="EDP60" s="145"/>
      <c r="EDQ60" s="145"/>
      <c r="EDR60" s="145"/>
      <c r="EDS60" s="145"/>
      <c r="EDT60" s="145"/>
      <c r="EDU60" s="145"/>
      <c r="EDV60" s="145"/>
      <c r="EDW60" s="145"/>
      <c r="EDX60" s="145"/>
      <c r="EDY60" s="145"/>
      <c r="EDZ60" s="145"/>
      <c r="EEA60" s="145"/>
      <c r="EEB60" s="145"/>
      <c r="EEC60" s="145"/>
      <c r="EED60" s="145"/>
      <c r="EEE60" s="145"/>
      <c r="EEF60" s="145"/>
      <c r="EEG60" s="145"/>
      <c r="EEH60" s="145"/>
      <c r="EEI60" s="145"/>
      <c r="EEJ60" s="145"/>
      <c r="EEK60" s="145"/>
      <c r="EEL60" s="145"/>
      <c r="EEM60" s="145"/>
      <c r="EEN60" s="145"/>
      <c r="EEO60" s="145"/>
      <c r="EEP60" s="145"/>
      <c r="EEQ60" s="145"/>
      <c r="EER60" s="145"/>
      <c r="EES60" s="145"/>
      <c r="EET60" s="145"/>
      <c r="EEU60" s="145"/>
      <c r="EEV60" s="145"/>
      <c r="EEW60" s="145"/>
      <c r="EEX60" s="145"/>
      <c r="EEY60" s="145"/>
      <c r="EEZ60" s="145"/>
      <c r="EFA60" s="145"/>
      <c r="EFB60" s="145"/>
      <c r="EFC60" s="145"/>
      <c r="EFD60" s="145"/>
      <c r="EFE60" s="145"/>
      <c r="EFF60" s="145"/>
      <c r="EFG60" s="145"/>
      <c r="EFH60" s="145"/>
      <c r="EFI60" s="145"/>
      <c r="EFJ60" s="145"/>
      <c r="EFK60" s="145"/>
      <c r="EFL60" s="145"/>
      <c r="EFM60" s="145"/>
      <c r="EFN60" s="145"/>
      <c r="EFO60" s="145"/>
      <c r="EFP60" s="145"/>
      <c r="EFQ60" s="145"/>
      <c r="EFR60" s="145"/>
      <c r="EFS60" s="145"/>
      <c r="EFT60" s="145"/>
      <c r="EFU60" s="145"/>
      <c r="EFV60" s="145"/>
      <c r="EFW60" s="145"/>
      <c r="EFX60" s="145"/>
      <c r="EFY60" s="145"/>
      <c r="EFZ60" s="145"/>
      <c r="EGA60" s="145"/>
      <c r="EGB60" s="145"/>
      <c r="EGC60" s="145"/>
      <c r="EGD60" s="145"/>
      <c r="EGE60" s="145"/>
      <c r="EGF60" s="145"/>
      <c r="EGG60" s="145"/>
      <c r="EGH60" s="145"/>
      <c r="EGI60" s="145"/>
      <c r="EGJ60" s="145"/>
      <c r="EGK60" s="145"/>
      <c r="EGL60" s="145"/>
      <c r="EGM60" s="145"/>
      <c r="EGN60" s="145"/>
      <c r="EGO60" s="145"/>
      <c r="EGP60" s="145"/>
      <c r="EGQ60" s="145"/>
      <c r="EGR60" s="145"/>
      <c r="EGS60" s="145"/>
      <c r="EGT60" s="145"/>
      <c r="EGU60" s="145"/>
      <c r="EGV60" s="145"/>
      <c r="EGW60" s="145"/>
      <c r="EGX60" s="145"/>
      <c r="EGY60" s="145"/>
      <c r="EGZ60" s="145"/>
      <c r="EHA60" s="145"/>
      <c r="EHB60" s="145"/>
      <c r="EHC60" s="145"/>
      <c r="EHD60" s="145"/>
      <c r="EHE60" s="145"/>
      <c r="EHF60" s="145"/>
      <c r="EHG60" s="145"/>
      <c r="EHH60" s="145"/>
      <c r="EHI60" s="145"/>
      <c r="EHJ60" s="145"/>
      <c r="EHK60" s="145"/>
      <c r="EHL60" s="145"/>
      <c r="EHM60" s="145"/>
      <c r="EHN60" s="145"/>
      <c r="EHO60" s="145"/>
      <c r="EHP60" s="145"/>
      <c r="EHQ60" s="145"/>
      <c r="EHR60" s="145"/>
      <c r="EHS60" s="145"/>
      <c r="EHT60" s="145"/>
      <c r="EHU60" s="145"/>
      <c r="EHV60" s="145"/>
      <c r="EHW60" s="145"/>
      <c r="EHX60" s="145"/>
      <c r="EHY60" s="145"/>
      <c r="EHZ60" s="145"/>
      <c r="EIA60" s="145"/>
      <c r="EIB60" s="145"/>
      <c r="EIC60" s="145"/>
      <c r="EID60" s="145"/>
      <c r="EIE60" s="145"/>
      <c r="EIF60" s="145"/>
      <c r="EIG60" s="145"/>
      <c r="EIH60" s="145"/>
      <c r="EII60" s="145"/>
      <c r="EIJ60" s="145"/>
      <c r="EIK60" s="145"/>
      <c r="EIL60" s="145"/>
      <c r="EIM60" s="145"/>
      <c r="EIN60" s="145"/>
      <c r="EIO60" s="145"/>
      <c r="EIP60" s="145"/>
      <c r="EIQ60" s="145"/>
      <c r="EIR60" s="145"/>
      <c r="EIS60" s="145"/>
      <c r="EIT60" s="145"/>
      <c r="EIU60" s="145"/>
      <c r="EIV60" s="145"/>
      <c r="EIW60" s="145"/>
      <c r="EIX60" s="145"/>
      <c r="EIY60" s="145"/>
      <c r="EIZ60" s="145"/>
      <c r="EJA60" s="145"/>
      <c r="EJB60" s="145"/>
      <c r="EJC60" s="145"/>
      <c r="EJD60" s="145"/>
      <c r="EJE60" s="145"/>
      <c r="EJF60" s="145"/>
      <c r="EJG60" s="145"/>
      <c r="EJH60" s="145"/>
      <c r="EJI60" s="145"/>
      <c r="EJJ60" s="145"/>
      <c r="EJK60" s="145"/>
      <c r="EJL60" s="145"/>
      <c r="EJM60" s="145"/>
      <c r="EJN60" s="145"/>
      <c r="EJO60" s="145"/>
      <c r="EJP60" s="145"/>
      <c r="EJQ60" s="145"/>
      <c r="EJR60" s="145"/>
      <c r="EJS60" s="145"/>
      <c r="EJT60" s="145"/>
      <c r="EJU60" s="145"/>
      <c r="EJV60" s="145"/>
      <c r="EJW60" s="145"/>
      <c r="EJX60" s="145"/>
      <c r="EJY60" s="145"/>
      <c r="EJZ60" s="145"/>
      <c r="EKA60" s="145"/>
      <c r="EKB60" s="145"/>
      <c r="EKC60" s="145"/>
      <c r="EKD60" s="145"/>
      <c r="EKE60" s="145"/>
      <c r="EKF60" s="145"/>
      <c r="EKG60" s="145"/>
      <c r="EKH60" s="145"/>
      <c r="EKI60" s="145"/>
      <c r="EKJ60" s="145"/>
      <c r="EKK60" s="145"/>
      <c r="EKL60" s="145"/>
      <c r="EKM60" s="145"/>
      <c r="EKN60" s="145"/>
      <c r="EKO60" s="145"/>
      <c r="EKP60" s="145"/>
      <c r="EKQ60" s="145"/>
      <c r="EKR60" s="145"/>
      <c r="EKS60" s="145"/>
      <c r="EKT60" s="145"/>
      <c r="EKU60" s="145"/>
      <c r="EKV60" s="145"/>
      <c r="EKW60" s="145"/>
      <c r="EKX60" s="145"/>
      <c r="EKY60" s="145"/>
      <c r="EKZ60" s="145"/>
      <c r="ELA60" s="145"/>
      <c r="ELB60" s="145"/>
      <c r="ELC60" s="145"/>
      <c r="ELD60" s="145"/>
      <c r="ELE60" s="145"/>
      <c r="ELF60" s="145"/>
      <c r="ELG60" s="145"/>
      <c r="ELH60" s="145"/>
      <c r="ELI60" s="145"/>
      <c r="ELJ60" s="145"/>
      <c r="ELK60" s="145"/>
      <c r="ELL60" s="145"/>
      <c r="ELM60" s="145"/>
      <c r="ELN60" s="145"/>
      <c r="ELO60" s="145"/>
      <c r="ELP60" s="145"/>
      <c r="ELQ60" s="145"/>
      <c r="ELR60" s="145"/>
      <c r="ELS60" s="145"/>
      <c r="ELT60" s="145"/>
      <c r="ELU60" s="145"/>
      <c r="ELV60" s="145"/>
      <c r="ELW60" s="145"/>
      <c r="ELX60" s="145"/>
      <c r="ELY60" s="145"/>
      <c r="ELZ60" s="145"/>
      <c r="EMA60" s="145"/>
      <c r="EMB60" s="145"/>
      <c r="EMC60" s="145"/>
      <c r="EMD60" s="145"/>
      <c r="EME60" s="145"/>
      <c r="EMF60" s="145"/>
      <c r="EMG60" s="145"/>
      <c r="EMH60" s="145"/>
      <c r="EMI60" s="145"/>
      <c r="EMJ60" s="145"/>
      <c r="EMK60" s="145"/>
      <c r="EML60" s="145"/>
      <c r="EMM60" s="145"/>
      <c r="EMN60" s="145"/>
      <c r="EMO60" s="145"/>
      <c r="EMP60" s="145"/>
      <c r="EMQ60" s="145"/>
      <c r="EMR60" s="145"/>
      <c r="EMS60" s="145"/>
      <c r="EMT60" s="145"/>
      <c r="EMU60" s="145"/>
      <c r="EMV60" s="145"/>
      <c r="EMW60" s="145"/>
      <c r="EMX60" s="145"/>
      <c r="EMY60" s="145"/>
      <c r="EMZ60" s="145"/>
      <c r="ENA60" s="145"/>
      <c r="ENB60" s="145"/>
      <c r="ENC60" s="145"/>
      <c r="END60" s="145"/>
      <c r="ENE60" s="145"/>
      <c r="ENF60" s="145"/>
      <c r="ENG60" s="145"/>
      <c r="ENH60" s="145"/>
      <c r="ENI60" s="145"/>
      <c r="ENJ60" s="145"/>
      <c r="ENK60" s="145"/>
      <c r="ENL60" s="145"/>
      <c r="ENM60" s="145"/>
      <c r="ENN60" s="145"/>
      <c r="ENO60" s="145"/>
      <c r="ENP60" s="145"/>
      <c r="ENQ60" s="145"/>
      <c r="ENR60" s="145"/>
      <c r="ENS60" s="145"/>
      <c r="ENT60" s="145"/>
      <c r="ENU60" s="145"/>
      <c r="ENV60" s="145"/>
      <c r="ENW60" s="145"/>
      <c r="ENX60" s="145"/>
      <c r="ENY60" s="145"/>
      <c r="ENZ60" s="145"/>
      <c r="EOA60" s="145"/>
      <c r="EOB60" s="145"/>
      <c r="EOC60" s="145"/>
      <c r="EOD60" s="145"/>
      <c r="EOE60" s="145"/>
      <c r="EOF60" s="145"/>
      <c r="EOG60" s="145"/>
      <c r="EOH60" s="145"/>
      <c r="EOI60" s="145"/>
      <c r="EOJ60" s="145"/>
      <c r="EOK60" s="145"/>
      <c r="EOL60" s="145"/>
      <c r="EOM60" s="145"/>
      <c r="EON60" s="145"/>
      <c r="EOO60" s="145"/>
      <c r="EOP60" s="145"/>
      <c r="EOQ60" s="145"/>
      <c r="EOR60" s="145"/>
      <c r="EOS60" s="145"/>
      <c r="EOT60" s="145"/>
      <c r="EOU60" s="145"/>
      <c r="EOV60" s="145"/>
      <c r="EOW60" s="145"/>
      <c r="EOX60" s="145"/>
      <c r="EOY60" s="145"/>
      <c r="EOZ60" s="145"/>
      <c r="EPA60" s="145"/>
      <c r="EPB60" s="145"/>
      <c r="EPC60" s="145"/>
      <c r="EPD60" s="145"/>
      <c r="EPE60" s="145"/>
      <c r="EPF60" s="145"/>
      <c r="EPG60" s="145"/>
      <c r="EPH60" s="145"/>
      <c r="EPI60" s="145"/>
      <c r="EPJ60" s="145"/>
      <c r="EPK60" s="145"/>
      <c r="EPL60" s="145"/>
      <c r="EPM60" s="145"/>
      <c r="EPN60" s="145"/>
      <c r="EPO60" s="145"/>
      <c r="EPP60" s="145"/>
      <c r="EPQ60" s="145"/>
      <c r="EPR60" s="145"/>
      <c r="EPS60" s="145"/>
      <c r="EPT60" s="145"/>
      <c r="EPU60" s="145"/>
      <c r="EPV60" s="145"/>
      <c r="EPW60" s="145"/>
      <c r="EPX60" s="145"/>
      <c r="EPY60" s="145"/>
      <c r="EPZ60" s="145"/>
      <c r="EQA60" s="145"/>
      <c r="EQB60" s="145"/>
      <c r="EQC60" s="145"/>
      <c r="EQD60" s="145"/>
      <c r="EQE60" s="145"/>
      <c r="EQF60" s="145"/>
      <c r="EQG60" s="145"/>
      <c r="EQH60" s="145"/>
      <c r="EQI60" s="145"/>
      <c r="EQJ60" s="145"/>
      <c r="EQK60" s="145"/>
      <c r="EQL60" s="145"/>
      <c r="EQM60" s="145"/>
      <c r="EQN60" s="145"/>
      <c r="EQO60" s="145"/>
      <c r="EQP60" s="145"/>
      <c r="EQQ60" s="145"/>
      <c r="EQR60" s="145"/>
      <c r="EQS60" s="145"/>
      <c r="EQT60" s="145"/>
      <c r="EQU60" s="145"/>
      <c r="EQV60" s="145"/>
      <c r="EQW60" s="145"/>
      <c r="EQX60" s="145"/>
      <c r="EQY60" s="145"/>
      <c r="EQZ60" s="145"/>
      <c r="ERA60" s="145"/>
      <c r="ERB60" s="145"/>
      <c r="ERC60" s="145"/>
      <c r="ERD60" s="145"/>
      <c r="ERE60" s="145"/>
      <c r="ERF60" s="145"/>
      <c r="ERG60" s="145"/>
      <c r="ERH60" s="145"/>
      <c r="ERI60" s="145"/>
      <c r="ERJ60" s="145"/>
      <c r="ERK60" s="145"/>
      <c r="ERL60" s="145"/>
      <c r="ERM60" s="145"/>
      <c r="ERN60" s="145"/>
      <c r="ERO60" s="145"/>
      <c r="ERP60" s="145"/>
      <c r="ERQ60" s="145"/>
      <c r="ERR60" s="145"/>
      <c r="ERS60" s="145"/>
      <c r="ERT60" s="145"/>
      <c r="ERU60" s="145"/>
      <c r="ERV60" s="145"/>
      <c r="ERW60" s="145"/>
      <c r="ERX60" s="145"/>
      <c r="ERY60" s="145"/>
      <c r="ERZ60" s="145"/>
      <c r="ESA60" s="145"/>
      <c r="ESB60" s="145"/>
      <c r="ESC60" s="145"/>
      <c r="ESD60" s="145"/>
      <c r="ESE60" s="145"/>
      <c r="ESF60" s="145"/>
      <c r="ESG60" s="145"/>
      <c r="ESH60" s="145"/>
      <c r="ESI60" s="145"/>
      <c r="ESJ60" s="145"/>
      <c r="ESK60" s="145"/>
      <c r="ESL60" s="145"/>
      <c r="ESM60" s="145"/>
      <c r="ESN60" s="145"/>
      <c r="ESO60" s="145"/>
      <c r="ESP60" s="145"/>
      <c r="ESQ60" s="145"/>
      <c r="ESR60" s="145"/>
      <c r="ESS60" s="145"/>
      <c r="EST60" s="145"/>
      <c r="ESU60" s="145"/>
      <c r="ESV60" s="145"/>
      <c r="ESW60" s="145"/>
      <c r="ESX60" s="145"/>
      <c r="ESY60" s="145"/>
      <c r="ESZ60" s="145"/>
      <c r="ETA60" s="145"/>
      <c r="ETB60" s="145"/>
      <c r="ETC60" s="145"/>
      <c r="ETD60" s="145"/>
      <c r="ETE60" s="145"/>
      <c r="ETF60" s="145"/>
      <c r="ETG60" s="145"/>
      <c r="ETH60" s="145"/>
      <c r="ETI60" s="145"/>
      <c r="ETJ60" s="145"/>
      <c r="ETK60" s="145"/>
      <c r="ETL60" s="145"/>
      <c r="ETM60" s="145"/>
      <c r="ETN60" s="145"/>
      <c r="ETO60" s="145"/>
      <c r="ETP60" s="145"/>
      <c r="ETQ60" s="145"/>
      <c r="ETR60" s="145"/>
      <c r="ETS60" s="145"/>
      <c r="ETT60" s="145"/>
      <c r="ETU60" s="145"/>
      <c r="ETV60" s="145"/>
      <c r="ETW60" s="145"/>
      <c r="ETX60" s="145"/>
      <c r="ETY60" s="145"/>
      <c r="ETZ60" s="145"/>
      <c r="EUA60" s="145"/>
      <c r="EUB60" s="145"/>
      <c r="EUC60" s="145"/>
      <c r="EUD60" s="145"/>
      <c r="EUE60" s="145"/>
      <c r="EUF60" s="145"/>
      <c r="EUG60" s="145"/>
      <c r="EUH60" s="145"/>
      <c r="EUI60" s="145"/>
      <c r="EUJ60" s="145"/>
      <c r="EUK60" s="145"/>
      <c r="EUL60" s="145"/>
      <c r="EUM60" s="145"/>
      <c r="EUN60" s="145"/>
      <c r="EUO60" s="145"/>
      <c r="EUP60" s="145"/>
      <c r="EUQ60" s="145"/>
      <c r="EUR60" s="145"/>
      <c r="EUS60" s="145"/>
      <c r="EUT60" s="145"/>
      <c r="EUU60" s="145"/>
      <c r="EUV60" s="145"/>
      <c r="EUW60" s="145"/>
      <c r="EUX60" s="145"/>
      <c r="EUY60" s="145"/>
      <c r="EUZ60" s="145"/>
      <c r="EVA60" s="145"/>
      <c r="EVB60" s="145"/>
      <c r="EVC60" s="145"/>
      <c r="EVD60" s="145"/>
      <c r="EVE60" s="145"/>
      <c r="EVF60" s="145"/>
      <c r="EVG60" s="145"/>
      <c r="EVH60" s="145"/>
      <c r="EVI60" s="145"/>
      <c r="EVJ60" s="145"/>
      <c r="EVK60" s="145"/>
      <c r="EVL60" s="145"/>
      <c r="EVM60" s="145"/>
      <c r="EVN60" s="145"/>
      <c r="EVO60" s="145"/>
      <c r="EVP60" s="145"/>
      <c r="EVQ60" s="145"/>
      <c r="EVR60" s="145"/>
      <c r="EVS60" s="145"/>
      <c r="EVT60" s="145"/>
      <c r="EVU60" s="145"/>
      <c r="EVV60" s="145"/>
      <c r="EVW60" s="145"/>
      <c r="EVX60" s="145"/>
      <c r="EVY60" s="145"/>
      <c r="EVZ60" s="145"/>
      <c r="EWA60" s="145"/>
      <c r="EWB60" s="145"/>
      <c r="EWC60" s="145"/>
      <c r="EWD60" s="145"/>
      <c r="EWE60" s="145"/>
      <c r="EWF60" s="145"/>
      <c r="EWG60" s="145"/>
      <c r="EWH60" s="145"/>
      <c r="EWI60" s="145"/>
      <c r="EWJ60" s="145"/>
      <c r="EWK60" s="145"/>
      <c r="EWL60" s="145"/>
      <c r="EWM60" s="145"/>
      <c r="EWN60" s="145"/>
      <c r="EWO60" s="145"/>
      <c r="EWP60" s="145"/>
      <c r="EWQ60" s="145"/>
      <c r="EWR60" s="145"/>
      <c r="EWS60" s="145"/>
      <c r="EWT60" s="145"/>
      <c r="EWU60" s="145"/>
      <c r="EWV60" s="145"/>
      <c r="EWW60" s="145"/>
      <c r="EWX60" s="145"/>
      <c r="EWY60" s="145"/>
      <c r="EWZ60" s="145"/>
      <c r="EXA60" s="145"/>
      <c r="EXB60" s="145"/>
      <c r="EXC60" s="145"/>
      <c r="EXD60" s="145"/>
      <c r="EXE60" s="145"/>
      <c r="EXF60" s="145"/>
      <c r="EXG60" s="145"/>
      <c r="EXH60" s="145"/>
      <c r="EXI60" s="145"/>
      <c r="EXJ60" s="145"/>
      <c r="EXK60" s="145"/>
      <c r="EXL60" s="145"/>
      <c r="EXM60" s="145"/>
      <c r="EXN60" s="145"/>
      <c r="EXO60" s="145"/>
      <c r="EXP60" s="145"/>
      <c r="EXQ60" s="145"/>
      <c r="EXR60" s="145"/>
      <c r="EXS60" s="145"/>
      <c r="EXT60" s="145"/>
      <c r="EXU60" s="145"/>
      <c r="EXV60" s="145"/>
      <c r="EXW60" s="145"/>
      <c r="EXX60" s="145"/>
      <c r="EXY60" s="145"/>
      <c r="EXZ60" s="145"/>
      <c r="EYA60" s="145"/>
      <c r="EYB60" s="145"/>
      <c r="EYC60" s="145"/>
      <c r="EYD60" s="145"/>
      <c r="EYE60" s="145"/>
      <c r="EYF60" s="145"/>
      <c r="EYG60" s="145"/>
      <c r="EYH60" s="145"/>
      <c r="EYI60" s="145"/>
      <c r="EYJ60" s="145"/>
      <c r="EYK60" s="145"/>
      <c r="EYL60" s="145"/>
      <c r="EYM60" s="145"/>
      <c r="EYN60" s="145"/>
      <c r="EYO60" s="145"/>
      <c r="EYP60" s="145"/>
      <c r="EYQ60" s="145"/>
      <c r="EYR60" s="145"/>
      <c r="EYS60" s="145"/>
      <c r="EYT60" s="145"/>
      <c r="EYU60" s="145"/>
      <c r="EYV60" s="145"/>
      <c r="EYW60" s="145"/>
      <c r="EYX60" s="145"/>
      <c r="EYY60" s="145"/>
      <c r="EYZ60" s="145"/>
      <c r="EZA60" s="145"/>
      <c r="EZB60" s="145"/>
      <c r="EZC60" s="145"/>
      <c r="EZD60" s="145"/>
      <c r="EZE60" s="145"/>
      <c r="EZF60" s="145"/>
      <c r="EZG60" s="145"/>
      <c r="EZH60" s="145"/>
      <c r="EZI60" s="145"/>
      <c r="EZJ60" s="145"/>
      <c r="EZK60" s="145"/>
      <c r="EZL60" s="145"/>
      <c r="EZM60" s="145"/>
      <c r="EZN60" s="145"/>
      <c r="EZO60" s="145"/>
      <c r="EZP60" s="145"/>
      <c r="EZQ60" s="145"/>
      <c r="EZR60" s="145"/>
      <c r="EZS60" s="145"/>
      <c r="EZT60" s="145"/>
      <c r="EZU60" s="145"/>
      <c r="EZV60" s="145"/>
      <c r="EZW60" s="145"/>
      <c r="EZX60" s="145"/>
      <c r="EZY60" s="145"/>
      <c r="EZZ60" s="145"/>
      <c r="FAA60" s="145"/>
      <c r="FAB60" s="145"/>
      <c r="FAC60" s="145"/>
      <c r="FAD60" s="145"/>
      <c r="FAE60" s="145"/>
      <c r="FAF60" s="145"/>
      <c r="FAG60" s="145"/>
      <c r="FAH60" s="145"/>
      <c r="FAI60" s="145"/>
      <c r="FAJ60" s="145"/>
      <c r="FAK60" s="145"/>
      <c r="FAL60" s="145"/>
      <c r="FAM60" s="145"/>
      <c r="FAN60" s="145"/>
      <c r="FAO60" s="145"/>
      <c r="FAP60" s="145"/>
      <c r="FAQ60" s="145"/>
      <c r="FAR60" s="145"/>
      <c r="FAS60" s="145"/>
      <c r="FAT60" s="145"/>
      <c r="FAU60" s="145"/>
      <c r="FAV60" s="145"/>
      <c r="FAW60" s="145"/>
      <c r="FAX60" s="145"/>
      <c r="FAY60" s="145"/>
      <c r="FAZ60" s="145"/>
      <c r="FBA60" s="145"/>
      <c r="FBB60" s="145"/>
      <c r="FBC60" s="145"/>
      <c r="FBD60" s="145"/>
      <c r="FBE60" s="145"/>
      <c r="FBF60" s="145"/>
      <c r="FBG60" s="145"/>
      <c r="FBH60" s="145"/>
      <c r="FBI60" s="145"/>
      <c r="FBJ60" s="145"/>
      <c r="FBK60" s="145"/>
      <c r="FBL60" s="145"/>
      <c r="FBM60" s="145"/>
      <c r="FBN60" s="145"/>
      <c r="FBO60" s="145"/>
      <c r="FBP60" s="145"/>
      <c r="FBQ60" s="145"/>
      <c r="FBR60" s="145"/>
      <c r="FBS60" s="145"/>
      <c r="FBT60" s="145"/>
      <c r="FBU60" s="145"/>
      <c r="FBV60" s="145"/>
      <c r="FBW60" s="145"/>
      <c r="FBX60" s="145"/>
      <c r="FBY60" s="145"/>
      <c r="FBZ60" s="145"/>
      <c r="FCA60" s="145"/>
      <c r="FCB60" s="145"/>
      <c r="FCC60" s="145"/>
      <c r="FCD60" s="145"/>
      <c r="FCE60" s="145"/>
      <c r="FCF60" s="145"/>
      <c r="FCG60" s="145"/>
      <c r="FCH60" s="145"/>
      <c r="FCI60" s="145"/>
      <c r="FCJ60" s="145"/>
      <c r="FCK60" s="145"/>
      <c r="FCL60" s="145"/>
      <c r="FCM60" s="145"/>
      <c r="FCN60" s="145"/>
      <c r="FCO60" s="145"/>
      <c r="FCP60" s="145"/>
      <c r="FCQ60" s="145"/>
      <c r="FCR60" s="145"/>
      <c r="FCS60" s="145"/>
      <c r="FCT60" s="145"/>
      <c r="FCU60" s="145"/>
      <c r="FCV60" s="145"/>
      <c r="FCW60" s="145"/>
      <c r="FCX60" s="145"/>
      <c r="FCY60" s="145"/>
      <c r="FCZ60" s="145"/>
      <c r="FDA60" s="145"/>
      <c r="FDB60" s="145"/>
      <c r="FDC60" s="145"/>
      <c r="FDD60" s="145"/>
      <c r="FDE60" s="145"/>
      <c r="FDF60" s="145"/>
      <c r="FDG60" s="145"/>
      <c r="FDH60" s="145"/>
      <c r="FDI60" s="145"/>
      <c r="FDJ60" s="145"/>
      <c r="FDK60" s="145"/>
      <c r="FDL60" s="145"/>
      <c r="FDM60" s="145"/>
      <c r="FDN60" s="145"/>
      <c r="FDO60" s="145"/>
      <c r="FDP60" s="145"/>
      <c r="FDQ60" s="145"/>
      <c r="FDR60" s="145"/>
      <c r="FDS60" s="145"/>
      <c r="FDT60" s="145"/>
      <c r="FDU60" s="145"/>
      <c r="FDV60" s="145"/>
      <c r="FDW60" s="145"/>
      <c r="FDX60" s="145"/>
      <c r="FDY60" s="145"/>
      <c r="FDZ60" s="145"/>
      <c r="FEA60" s="145"/>
      <c r="FEB60" s="145"/>
      <c r="FEC60" s="145"/>
      <c r="FED60" s="145"/>
      <c r="FEE60" s="145"/>
      <c r="FEF60" s="145"/>
      <c r="FEG60" s="145"/>
      <c r="FEH60" s="145"/>
      <c r="FEI60" s="145"/>
      <c r="FEJ60" s="145"/>
      <c r="FEK60" s="145"/>
      <c r="FEL60" s="145"/>
      <c r="FEM60" s="145"/>
      <c r="FEN60" s="145"/>
      <c r="FEO60" s="145"/>
      <c r="FEP60" s="145"/>
      <c r="FEQ60" s="145"/>
      <c r="FER60" s="145"/>
      <c r="FES60" s="145"/>
      <c r="FET60" s="145"/>
      <c r="FEU60" s="145"/>
      <c r="FEV60" s="145"/>
      <c r="FEW60" s="145"/>
      <c r="FEX60" s="145"/>
      <c r="FEY60" s="145"/>
      <c r="FEZ60" s="145"/>
      <c r="FFA60" s="145"/>
      <c r="FFB60" s="145"/>
      <c r="FFC60" s="145"/>
      <c r="FFD60" s="145"/>
      <c r="FFE60" s="145"/>
      <c r="FFF60" s="145"/>
      <c r="FFG60" s="145"/>
      <c r="FFH60" s="145"/>
      <c r="FFI60" s="145"/>
      <c r="FFJ60" s="145"/>
      <c r="FFK60" s="145"/>
      <c r="FFL60" s="145"/>
      <c r="FFM60" s="145"/>
      <c r="FFN60" s="145"/>
      <c r="FFO60" s="145"/>
      <c r="FFP60" s="145"/>
      <c r="FFQ60" s="145"/>
      <c r="FFR60" s="145"/>
      <c r="FFS60" s="145"/>
      <c r="FFT60" s="145"/>
      <c r="FFU60" s="145"/>
      <c r="FFV60" s="145"/>
      <c r="FFW60" s="145"/>
      <c r="FFX60" s="145"/>
      <c r="FFY60" s="145"/>
      <c r="FFZ60" s="145"/>
      <c r="FGA60" s="145"/>
      <c r="FGB60" s="145"/>
      <c r="FGC60" s="145"/>
      <c r="FGD60" s="145"/>
      <c r="FGE60" s="145"/>
      <c r="FGF60" s="145"/>
      <c r="FGG60" s="145"/>
      <c r="FGH60" s="145"/>
      <c r="FGI60" s="145"/>
      <c r="FGJ60" s="145"/>
      <c r="FGK60" s="145"/>
      <c r="FGL60" s="145"/>
      <c r="FGM60" s="145"/>
      <c r="FGN60" s="145"/>
      <c r="FGO60" s="145"/>
      <c r="FGP60" s="145"/>
      <c r="FGQ60" s="145"/>
      <c r="FGR60" s="145"/>
      <c r="FGS60" s="145"/>
      <c r="FGT60" s="145"/>
      <c r="FGU60" s="145"/>
      <c r="FGV60" s="145"/>
      <c r="FGW60" s="145"/>
      <c r="FGX60" s="145"/>
      <c r="FGY60" s="145"/>
      <c r="FGZ60" s="145"/>
      <c r="FHA60" s="145"/>
      <c r="FHB60" s="145"/>
      <c r="FHC60" s="145"/>
      <c r="FHD60" s="145"/>
      <c r="FHE60" s="145"/>
      <c r="FHF60" s="145"/>
      <c r="FHG60" s="145"/>
      <c r="FHH60" s="145"/>
      <c r="FHI60" s="145"/>
      <c r="FHJ60" s="145"/>
      <c r="FHK60" s="145"/>
      <c r="FHL60" s="145"/>
      <c r="FHM60" s="145"/>
      <c r="FHN60" s="145"/>
      <c r="FHO60" s="145"/>
      <c r="FHP60" s="145"/>
      <c r="FHQ60" s="145"/>
      <c r="FHR60" s="145"/>
      <c r="FHS60" s="145"/>
      <c r="FHT60" s="145"/>
      <c r="FHU60" s="145"/>
      <c r="FHV60" s="145"/>
      <c r="FHW60" s="145"/>
      <c r="FHX60" s="145"/>
      <c r="FHY60" s="145"/>
      <c r="FHZ60" s="145"/>
      <c r="FIA60" s="145"/>
      <c r="FIB60" s="145"/>
      <c r="FIC60" s="145"/>
      <c r="FID60" s="145"/>
      <c r="FIE60" s="145"/>
      <c r="FIF60" s="145"/>
      <c r="FIG60" s="145"/>
      <c r="FIH60" s="145"/>
      <c r="FII60" s="145"/>
      <c r="FIJ60" s="145"/>
      <c r="FIK60" s="145"/>
      <c r="FIL60" s="145"/>
      <c r="FIM60" s="145"/>
      <c r="FIN60" s="145"/>
      <c r="FIO60" s="145"/>
      <c r="FIP60" s="145"/>
      <c r="FIQ60" s="145"/>
      <c r="FIR60" s="145"/>
      <c r="FIS60" s="145"/>
      <c r="FIT60" s="145"/>
      <c r="FIU60" s="145"/>
      <c r="FIV60" s="145"/>
      <c r="FIW60" s="145"/>
      <c r="FIX60" s="145"/>
      <c r="FIY60" s="145"/>
      <c r="FIZ60" s="145"/>
      <c r="FJA60" s="145"/>
      <c r="FJB60" s="145"/>
      <c r="FJC60" s="145"/>
      <c r="FJD60" s="145"/>
      <c r="FJE60" s="145"/>
      <c r="FJF60" s="145"/>
      <c r="FJG60" s="145"/>
      <c r="FJH60" s="145"/>
      <c r="FJI60" s="145"/>
      <c r="FJJ60" s="145"/>
      <c r="FJK60" s="145"/>
      <c r="FJL60" s="145"/>
      <c r="FJM60" s="145"/>
      <c r="FJN60" s="145"/>
      <c r="FJO60" s="145"/>
      <c r="FJP60" s="145"/>
      <c r="FJQ60" s="145"/>
      <c r="FJR60" s="145"/>
      <c r="FJS60" s="145"/>
      <c r="FJT60" s="145"/>
      <c r="FJU60" s="145"/>
      <c r="FJV60" s="145"/>
      <c r="FJW60" s="145"/>
      <c r="FJX60" s="145"/>
      <c r="FJY60" s="145"/>
      <c r="FJZ60" s="145"/>
      <c r="FKA60" s="145"/>
      <c r="FKB60" s="145"/>
      <c r="FKC60" s="145"/>
      <c r="FKD60" s="145"/>
      <c r="FKE60" s="145"/>
      <c r="FKF60" s="145"/>
      <c r="FKG60" s="145"/>
      <c r="FKH60" s="145"/>
      <c r="FKI60" s="145"/>
      <c r="FKJ60" s="145"/>
      <c r="FKK60" s="145"/>
      <c r="FKL60" s="145"/>
      <c r="FKM60" s="145"/>
      <c r="FKN60" s="145"/>
      <c r="FKO60" s="145"/>
      <c r="FKP60" s="145"/>
      <c r="FKQ60" s="145"/>
      <c r="FKR60" s="145"/>
      <c r="FKS60" s="145"/>
      <c r="FKT60" s="145"/>
      <c r="FKU60" s="145"/>
      <c r="FKV60" s="145"/>
      <c r="FKW60" s="145"/>
      <c r="FKX60" s="145"/>
      <c r="FKY60" s="145"/>
      <c r="FKZ60" s="145"/>
      <c r="FLA60" s="145"/>
      <c r="FLB60" s="145"/>
      <c r="FLC60" s="145"/>
      <c r="FLD60" s="145"/>
      <c r="FLE60" s="145"/>
      <c r="FLF60" s="145"/>
      <c r="FLG60" s="145"/>
      <c r="FLH60" s="145"/>
      <c r="FLI60" s="145"/>
      <c r="FLJ60" s="145"/>
      <c r="FLK60" s="145"/>
      <c r="FLL60" s="145"/>
      <c r="FLM60" s="145"/>
      <c r="FLN60" s="145"/>
      <c r="FLO60" s="145"/>
      <c r="FLP60" s="145"/>
      <c r="FLQ60" s="145"/>
      <c r="FLR60" s="145"/>
      <c r="FLS60" s="145"/>
      <c r="FLT60" s="145"/>
      <c r="FLU60" s="145"/>
      <c r="FLV60" s="145"/>
      <c r="FLW60" s="145"/>
      <c r="FLX60" s="145"/>
      <c r="FLY60" s="145"/>
      <c r="FLZ60" s="145"/>
      <c r="FMA60" s="145"/>
      <c r="FMB60" s="145"/>
      <c r="FMC60" s="145"/>
      <c r="FMD60" s="145"/>
      <c r="FME60" s="145"/>
      <c r="FMF60" s="145"/>
      <c r="FMG60" s="145"/>
      <c r="FMH60" s="145"/>
      <c r="FMI60" s="145"/>
      <c r="FMJ60" s="145"/>
      <c r="FMK60" s="145"/>
      <c r="FML60" s="145"/>
      <c r="FMM60" s="145"/>
      <c r="FMN60" s="145"/>
      <c r="FMO60" s="145"/>
      <c r="FMP60" s="145"/>
      <c r="FMQ60" s="145"/>
      <c r="FMR60" s="145"/>
      <c r="FMS60" s="145"/>
      <c r="FMT60" s="145"/>
      <c r="FMU60" s="145"/>
      <c r="FMV60" s="145"/>
      <c r="FMW60" s="145"/>
      <c r="FMX60" s="145"/>
      <c r="FMY60" s="145"/>
      <c r="FMZ60" s="145"/>
      <c r="FNA60" s="145"/>
      <c r="FNB60" s="145"/>
      <c r="FNC60" s="145"/>
      <c r="FND60" s="145"/>
      <c r="FNE60" s="145"/>
      <c r="FNF60" s="145"/>
      <c r="FNG60" s="145"/>
      <c r="FNH60" s="145"/>
      <c r="FNI60" s="145"/>
      <c r="FNJ60" s="145"/>
      <c r="FNK60" s="145"/>
      <c r="FNL60" s="145"/>
      <c r="FNM60" s="145"/>
      <c r="FNN60" s="145"/>
      <c r="FNO60" s="145"/>
      <c r="FNP60" s="145"/>
      <c r="FNQ60" s="145"/>
      <c r="FNR60" s="145"/>
      <c r="FNS60" s="145"/>
      <c r="FNT60" s="145"/>
      <c r="FNU60" s="145"/>
      <c r="FNV60" s="145"/>
      <c r="FNW60" s="145"/>
      <c r="FNX60" s="145"/>
      <c r="FNY60" s="145"/>
      <c r="FNZ60" s="145"/>
      <c r="FOA60" s="145"/>
      <c r="FOB60" s="145"/>
      <c r="FOC60" s="145"/>
      <c r="FOD60" s="145"/>
      <c r="FOE60" s="145"/>
      <c r="FOF60" s="145"/>
      <c r="FOG60" s="145"/>
      <c r="FOH60" s="145"/>
      <c r="FOI60" s="145"/>
      <c r="FOJ60" s="145"/>
      <c r="FOK60" s="145"/>
      <c r="FOL60" s="145"/>
      <c r="FOM60" s="145"/>
      <c r="FON60" s="145"/>
      <c r="FOO60" s="145"/>
      <c r="FOP60" s="145"/>
      <c r="FOQ60" s="145"/>
      <c r="FOR60" s="145"/>
      <c r="FOS60" s="145"/>
      <c r="FOT60" s="145"/>
      <c r="FOU60" s="145"/>
      <c r="FOV60" s="145"/>
      <c r="FOW60" s="145"/>
      <c r="FOX60" s="145"/>
      <c r="FOY60" s="145"/>
      <c r="FOZ60" s="145"/>
      <c r="FPA60" s="145"/>
      <c r="FPB60" s="145"/>
      <c r="FPC60" s="145"/>
      <c r="FPD60" s="145"/>
      <c r="FPE60" s="145"/>
      <c r="FPF60" s="145"/>
      <c r="FPG60" s="145"/>
      <c r="FPH60" s="145"/>
      <c r="FPI60" s="145"/>
      <c r="FPJ60" s="145"/>
      <c r="FPK60" s="145"/>
      <c r="FPL60" s="145"/>
      <c r="FPM60" s="145"/>
      <c r="FPN60" s="145"/>
      <c r="FPO60" s="145"/>
      <c r="FPP60" s="145"/>
      <c r="FPQ60" s="145"/>
      <c r="FPR60" s="145"/>
      <c r="FPS60" s="145"/>
      <c r="FPT60" s="145"/>
      <c r="FPU60" s="145"/>
      <c r="FPV60" s="145"/>
      <c r="FPW60" s="145"/>
      <c r="FPX60" s="145"/>
      <c r="FPY60" s="145"/>
      <c r="FPZ60" s="145"/>
      <c r="FQA60" s="145"/>
      <c r="FQB60" s="145"/>
      <c r="FQC60" s="145"/>
      <c r="FQD60" s="145"/>
      <c r="FQE60" s="145"/>
      <c r="FQF60" s="145"/>
      <c r="FQG60" s="145"/>
      <c r="FQH60" s="145"/>
      <c r="FQI60" s="145"/>
      <c r="FQJ60" s="145"/>
      <c r="FQK60" s="145"/>
      <c r="FQL60" s="145"/>
      <c r="FQM60" s="145"/>
      <c r="FQN60" s="145"/>
      <c r="FQO60" s="145"/>
      <c r="FQP60" s="145"/>
      <c r="FQQ60" s="145"/>
      <c r="FQR60" s="145"/>
      <c r="FQS60" s="145"/>
      <c r="FQT60" s="145"/>
      <c r="FQU60" s="145"/>
      <c r="FQV60" s="145"/>
      <c r="FQW60" s="145"/>
      <c r="FQX60" s="145"/>
      <c r="FQY60" s="145"/>
      <c r="FQZ60" s="145"/>
      <c r="FRA60" s="145"/>
      <c r="FRB60" s="145"/>
      <c r="FRC60" s="145"/>
      <c r="FRD60" s="145"/>
      <c r="FRE60" s="145"/>
      <c r="FRF60" s="145"/>
      <c r="FRG60" s="145"/>
      <c r="FRH60" s="145"/>
      <c r="FRI60" s="145"/>
      <c r="FRJ60" s="145"/>
      <c r="FRK60" s="145"/>
      <c r="FRL60" s="145"/>
      <c r="FRM60" s="145"/>
      <c r="FRN60" s="145"/>
      <c r="FRO60" s="145"/>
      <c r="FRP60" s="145"/>
      <c r="FRQ60" s="145"/>
      <c r="FRR60" s="145"/>
      <c r="FRS60" s="145"/>
      <c r="FRT60" s="145"/>
      <c r="FRU60" s="145"/>
      <c r="FRV60" s="145"/>
      <c r="FRW60" s="145"/>
      <c r="FRX60" s="145"/>
      <c r="FRY60" s="145"/>
      <c r="FRZ60" s="145"/>
      <c r="FSA60" s="145"/>
      <c r="FSB60" s="145"/>
      <c r="FSC60" s="145"/>
      <c r="FSD60" s="145"/>
      <c r="FSE60" s="145"/>
      <c r="FSF60" s="145"/>
      <c r="FSG60" s="145"/>
      <c r="FSH60" s="145"/>
      <c r="FSI60" s="145"/>
      <c r="FSJ60" s="145"/>
      <c r="FSK60" s="145"/>
      <c r="FSL60" s="145"/>
      <c r="FSM60" s="145"/>
      <c r="FSN60" s="145"/>
      <c r="FSO60" s="145"/>
      <c r="FSP60" s="145"/>
      <c r="FSQ60" s="145"/>
      <c r="FSR60" s="145"/>
      <c r="FSS60" s="145"/>
      <c r="FST60" s="145"/>
      <c r="FSU60" s="145"/>
      <c r="FSV60" s="145"/>
      <c r="FSW60" s="145"/>
      <c r="FSX60" s="145"/>
      <c r="FSY60" s="145"/>
      <c r="FSZ60" s="145"/>
      <c r="FTA60" s="145"/>
      <c r="FTB60" s="145"/>
      <c r="FTC60" s="145"/>
      <c r="FTD60" s="145"/>
      <c r="FTE60" s="145"/>
      <c r="FTF60" s="145"/>
      <c r="FTG60" s="145"/>
      <c r="FTH60" s="145"/>
      <c r="FTI60" s="145"/>
      <c r="FTJ60" s="145"/>
      <c r="FTK60" s="145"/>
      <c r="FTL60" s="145"/>
      <c r="FTM60" s="145"/>
      <c r="FTN60" s="145"/>
      <c r="FTO60" s="145"/>
      <c r="FTP60" s="145"/>
      <c r="FTQ60" s="145"/>
      <c r="FTR60" s="145"/>
      <c r="FTS60" s="145"/>
      <c r="FTT60" s="145"/>
      <c r="FTU60" s="145"/>
      <c r="FTV60" s="145"/>
      <c r="FTW60" s="145"/>
      <c r="FTX60" s="145"/>
      <c r="FTY60" s="145"/>
      <c r="FTZ60" s="145"/>
      <c r="FUA60" s="145"/>
      <c r="FUB60" s="145"/>
      <c r="FUC60" s="145"/>
      <c r="FUD60" s="145"/>
      <c r="FUE60" s="145"/>
      <c r="FUF60" s="145"/>
      <c r="FUG60" s="145"/>
      <c r="FUH60" s="145"/>
      <c r="FUI60" s="145"/>
      <c r="FUJ60" s="145"/>
      <c r="FUK60" s="145"/>
      <c r="FUL60" s="145"/>
      <c r="FUM60" s="145"/>
      <c r="FUN60" s="145"/>
      <c r="FUO60" s="145"/>
      <c r="FUP60" s="145"/>
      <c r="FUQ60" s="145"/>
      <c r="FUR60" s="145"/>
      <c r="FUS60" s="145"/>
      <c r="FUT60" s="145"/>
      <c r="FUU60" s="145"/>
      <c r="FUV60" s="145"/>
      <c r="FUW60" s="145"/>
      <c r="FUX60" s="145"/>
      <c r="FUY60" s="145"/>
      <c r="FUZ60" s="145"/>
      <c r="FVA60" s="145"/>
      <c r="FVB60" s="145"/>
      <c r="FVC60" s="145"/>
      <c r="FVD60" s="145"/>
      <c r="FVE60" s="145"/>
      <c r="FVF60" s="145"/>
      <c r="FVG60" s="145"/>
      <c r="FVH60" s="145"/>
      <c r="FVI60" s="145"/>
      <c r="FVJ60" s="145"/>
      <c r="FVK60" s="145"/>
      <c r="FVL60" s="145"/>
      <c r="FVM60" s="145"/>
      <c r="FVN60" s="145"/>
      <c r="FVO60" s="145"/>
      <c r="FVP60" s="145"/>
      <c r="FVQ60" s="145"/>
      <c r="FVR60" s="145"/>
      <c r="FVS60" s="145"/>
      <c r="FVT60" s="145"/>
      <c r="FVU60" s="145"/>
      <c r="FVV60" s="145"/>
      <c r="FVW60" s="145"/>
      <c r="FVX60" s="145"/>
      <c r="FVY60" s="145"/>
      <c r="FVZ60" s="145"/>
      <c r="FWA60" s="145"/>
      <c r="FWB60" s="145"/>
      <c r="FWC60" s="145"/>
      <c r="FWD60" s="145"/>
      <c r="FWE60" s="145"/>
      <c r="FWF60" s="145"/>
      <c r="FWG60" s="145"/>
      <c r="FWH60" s="145"/>
      <c r="FWI60" s="145"/>
      <c r="FWJ60" s="145"/>
      <c r="FWK60" s="145"/>
      <c r="FWL60" s="145"/>
      <c r="FWM60" s="145"/>
      <c r="FWN60" s="145"/>
      <c r="FWO60" s="145"/>
      <c r="FWP60" s="145"/>
      <c r="FWQ60" s="145"/>
      <c r="FWR60" s="145"/>
      <c r="FWS60" s="145"/>
      <c r="FWT60" s="145"/>
      <c r="FWU60" s="145"/>
      <c r="FWV60" s="145"/>
      <c r="FWW60" s="145"/>
      <c r="FWX60" s="145"/>
      <c r="FWY60" s="145"/>
      <c r="FWZ60" s="145"/>
      <c r="FXA60" s="145"/>
      <c r="FXB60" s="145"/>
      <c r="FXC60" s="145"/>
      <c r="FXD60" s="145"/>
      <c r="FXE60" s="145"/>
      <c r="FXF60" s="145"/>
      <c r="FXG60" s="145"/>
      <c r="FXH60" s="145"/>
      <c r="FXI60" s="145"/>
      <c r="FXJ60" s="145"/>
      <c r="FXK60" s="145"/>
      <c r="FXL60" s="145"/>
      <c r="FXM60" s="145"/>
      <c r="FXN60" s="145"/>
      <c r="FXO60" s="145"/>
      <c r="FXP60" s="145"/>
      <c r="FXQ60" s="145"/>
      <c r="FXR60" s="145"/>
      <c r="FXS60" s="145"/>
      <c r="FXT60" s="145"/>
      <c r="FXU60" s="145"/>
      <c r="FXV60" s="145"/>
      <c r="FXW60" s="145"/>
      <c r="FXX60" s="145"/>
      <c r="FXY60" s="145"/>
      <c r="FXZ60" s="145"/>
      <c r="FYA60" s="145"/>
      <c r="FYB60" s="145"/>
      <c r="FYC60" s="145"/>
      <c r="FYD60" s="145"/>
      <c r="FYE60" s="145"/>
      <c r="FYF60" s="145"/>
      <c r="FYG60" s="145"/>
      <c r="FYH60" s="145"/>
      <c r="FYI60" s="145"/>
      <c r="FYJ60" s="145"/>
      <c r="FYK60" s="145"/>
      <c r="FYL60" s="145"/>
      <c r="FYM60" s="145"/>
      <c r="FYN60" s="145"/>
      <c r="FYO60" s="145"/>
      <c r="FYP60" s="145"/>
      <c r="FYQ60" s="145"/>
      <c r="FYR60" s="145"/>
      <c r="FYS60" s="145"/>
      <c r="FYT60" s="145"/>
      <c r="FYU60" s="145"/>
      <c r="FYV60" s="145"/>
      <c r="FYW60" s="145"/>
      <c r="FYX60" s="145"/>
      <c r="FYY60" s="145"/>
      <c r="FYZ60" s="145"/>
      <c r="FZA60" s="145"/>
      <c r="FZB60" s="145"/>
      <c r="FZC60" s="145"/>
      <c r="FZD60" s="145"/>
      <c r="FZE60" s="145"/>
      <c r="FZF60" s="145"/>
      <c r="FZG60" s="145"/>
      <c r="FZH60" s="145"/>
      <c r="FZI60" s="145"/>
      <c r="FZJ60" s="145"/>
      <c r="FZK60" s="145"/>
      <c r="FZL60" s="145"/>
      <c r="FZM60" s="145"/>
      <c r="FZN60" s="145"/>
      <c r="FZO60" s="145"/>
      <c r="FZP60" s="145"/>
      <c r="FZQ60" s="145"/>
      <c r="FZR60" s="145"/>
      <c r="FZS60" s="145"/>
      <c r="FZT60" s="145"/>
      <c r="FZU60" s="145"/>
      <c r="FZV60" s="145"/>
      <c r="FZW60" s="145"/>
      <c r="FZX60" s="145"/>
      <c r="FZY60" s="145"/>
      <c r="FZZ60" s="145"/>
      <c r="GAA60" s="145"/>
      <c r="GAB60" s="145"/>
      <c r="GAC60" s="145"/>
      <c r="GAD60" s="145"/>
      <c r="GAE60" s="145"/>
      <c r="GAF60" s="145"/>
      <c r="GAG60" s="145"/>
      <c r="GAH60" s="145"/>
      <c r="GAI60" s="145"/>
      <c r="GAJ60" s="145"/>
      <c r="GAK60" s="145"/>
      <c r="GAL60" s="145"/>
      <c r="GAM60" s="145"/>
      <c r="GAN60" s="145"/>
      <c r="GAO60" s="145"/>
      <c r="GAP60" s="145"/>
      <c r="GAQ60" s="145"/>
      <c r="GAR60" s="145"/>
      <c r="GAS60" s="145"/>
      <c r="GAT60" s="145"/>
      <c r="GAU60" s="145"/>
      <c r="GAV60" s="145"/>
      <c r="GAW60" s="145"/>
      <c r="GAX60" s="145"/>
      <c r="GAY60" s="145"/>
      <c r="GAZ60" s="145"/>
      <c r="GBA60" s="145"/>
      <c r="GBB60" s="145"/>
      <c r="GBC60" s="145"/>
      <c r="GBD60" s="145"/>
      <c r="GBE60" s="145"/>
      <c r="GBF60" s="145"/>
      <c r="GBG60" s="145"/>
      <c r="GBH60" s="145"/>
      <c r="GBI60" s="145"/>
      <c r="GBJ60" s="145"/>
      <c r="GBK60" s="145"/>
      <c r="GBL60" s="145"/>
      <c r="GBM60" s="145"/>
      <c r="GBN60" s="145"/>
      <c r="GBO60" s="145"/>
      <c r="GBP60" s="145"/>
      <c r="GBQ60" s="145"/>
      <c r="GBR60" s="145"/>
      <c r="GBS60" s="145"/>
      <c r="GBT60" s="145"/>
      <c r="GBU60" s="145"/>
      <c r="GBV60" s="145"/>
      <c r="GBW60" s="145"/>
      <c r="GBX60" s="145"/>
      <c r="GBY60" s="145"/>
      <c r="GBZ60" s="145"/>
      <c r="GCA60" s="145"/>
      <c r="GCB60" s="145"/>
      <c r="GCC60" s="145"/>
      <c r="GCD60" s="145"/>
      <c r="GCE60" s="145"/>
      <c r="GCF60" s="145"/>
      <c r="GCG60" s="145"/>
      <c r="GCH60" s="145"/>
      <c r="GCI60" s="145"/>
      <c r="GCJ60" s="145"/>
      <c r="GCK60" s="145"/>
      <c r="GCL60" s="145"/>
      <c r="GCM60" s="145"/>
      <c r="GCN60" s="145"/>
      <c r="GCO60" s="145"/>
      <c r="GCP60" s="145"/>
      <c r="GCQ60" s="145"/>
      <c r="GCR60" s="145"/>
      <c r="GCS60" s="145"/>
      <c r="GCT60" s="145"/>
      <c r="GCU60" s="145"/>
      <c r="GCV60" s="145"/>
      <c r="GCW60" s="145"/>
      <c r="GCX60" s="145"/>
      <c r="GCY60" s="145"/>
      <c r="GCZ60" s="145"/>
      <c r="GDA60" s="145"/>
      <c r="GDB60" s="145"/>
      <c r="GDC60" s="145"/>
      <c r="GDD60" s="145"/>
      <c r="GDE60" s="145"/>
      <c r="GDF60" s="145"/>
      <c r="GDG60" s="145"/>
      <c r="GDH60" s="145"/>
      <c r="GDI60" s="145"/>
      <c r="GDJ60" s="145"/>
      <c r="GDK60" s="145"/>
      <c r="GDL60" s="145"/>
      <c r="GDM60" s="145"/>
      <c r="GDN60" s="145"/>
      <c r="GDO60" s="145"/>
      <c r="GDP60" s="145"/>
      <c r="GDQ60" s="145"/>
      <c r="GDR60" s="145"/>
      <c r="GDS60" s="145"/>
      <c r="GDT60" s="145"/>
      <c r="GDU60" s="145"/>
      <c r="GDV60" s="145"/>
      <c r="GDW60" s="145"/>
      <c r="GDX60" s="145"/>
      <c r="GDY60" s="145"/>
      <c r="GDZ60" s="145"/>
      <c r="GEA60" s="145"/>
      <c r="GEB60" s="145"/>
      <c r="GEC60" s="145"/>
      <c r="GED60" s="145"/>
      <c r="GEE60" s="145"/>
      <c r="GEF60" s="145"/>
      <c r="GEG60" s="145"/>
      <c r="GEH60" s="145"/>
      <c r="GEI60" s="145"/>
      <c r="GEJ60" s="145"/>
      <c r="GEK60" s="145"/>
      <c r="GEL60" s="145"/>
      <c r="GEM60" s="145"/>
      <c r="GEN60" s="145"/>
      <c r="GEO60" s="145"/>
      <c r="GEP60" s="145"/>
      <c r="GEQ60" s="145"/>
      <c r="GER60" s="145"/>
      <c r="GES60" s="145"/>
      <c r="GET60" s="145"/>
      <c r="GEU60" s="145"/>
      <c r="GEV60" s="145"/>
      <c r="GEW60" s="145"/>
      <c r="GEX60" s="145"/>
      <c r="GEY60" s="145"/>
      <c r="GEZ60" s="145"/>
      <c r="GFA60" s="145"/>
      <c r="GFB60" s="145"/>
      <c r="GFC60" s="145"/>
      <c r="GFD60" s="145"/>
      <c r="GFE60" s="145"/>
      <c r="GFF60" s="145"/>
      <c r="GFG60" s="145"/>
      <c r="GFH60" s="145"/>
      <c r="GFI60" s="145"/>
      <c r="GFJ60" s="145"/>
      <c r="GFK60" s="145"/>
      <c r="GFL60" s="145"/>
      <c r="GFM60" s="145"/>
      <c r="GFN60" s="145"/>
      <c r="GFO60" s="145"/>
      <c r="GFP60" s="145"/>
      <c r="GFQ60" s="145"/>
      <c r="GFR60" s="145"/>
      <c r="GFS60" s="145"/>
      <c r="GFT60" s="145"/>
      <c r="GFU60" s="145"/>
      <c r="GFV60" s="145"/>
      <c r="GFW60" s="145"/>
      <c r="GFX60" s="145"/>
      <c r="GFY60" s="145"/>
      <c r="GFZ60" s="145"/>
      <c r="GGA60" s="145"/>
      <c r="GGB60" s="145"/>
      <c r="GGC60" s="145"/>
      <c r="GGD60" s="145"/>
      <c r="GGE60" s="145"/>
      <c r="GGF60" s="145"/>
      <c r="GGG60" s="145"/>
      <c r="GGH60" s="145"/>
      <c r="GGI60" s="145"/>
      <c r="GGJ60" s="145"/>
      <c r="GGK60" s="145"/>
      <c r="GGL60" s="145"/>
      <c r="GGM60" s="145"/>
      <c r="GGN60" s="145"/>
      <c r="GGO60" s="145"/>
      <c r="GGP60" s="145"/>
      <c r="GGQ60" s="145"/>
      <c r="GGR60" s="145"/>
      <c r="GGS60" s="145"/>
      <c r="GGT60" s="145"/>
      <c r="GGU60" s="145"/>
      <c r="GGV60" s="145"/>
      <c r="GGW60" s="145"/>
      <c r="GGX60" s="145"/>
      <c r="GGY60" s="145"/>
      <c r="GGZ60" s="145"/>
      <c r="GHA60" s="145"/>
      <c r="GHB60" s="145"/>
      <c r="GHC60" s="145"/>
      <c r="GHD60" s="145"/>
      <c r="GHE60" s="145"/>
      <c r="GHF60" s="145"/>
      <c r="GHG60" s="145"/>
      <c r="GHH60" s="145"/>
      <c r="GHI60" s="145"/>
      <c r="GHJ60" s="145"/>
      <c r="GHK60" s="145"/>
      <c r="GHL60" s="145"/>
      <c r="GHM60" s="145"/>
      <c r="GHN60" s="145"/>
      <c r="GHO60" s="145"/>
      <c r="GHP60" s="145"/>
      <c r="GHQ60" s="145"/>
      <c r="GHR60" s="145"/>
      <c r="GHS60" s="145"/>
      <c r="GHT60" s="145"/>
      <c r="GHU60" s="145"/>
      <c r="GHV60" s="145"/>
      <c r="GHW60" s="145"/>
      <c r="GHX60" s="145"/>
      <c r="GHY60" s="145"/>
      <c r="GHZ60" s="145"/>
      <c r="GIA60" s="145"/>
      <c r="GIB60" s="145"/>
      <c r="GIC60" s="145"/>
      <c r="GID60" s="145"/>
      <c r="GIE60" s="145"/>
      <c r="GIF60" s="145"/>
      <c r="GIG60" s="145"/>
      <c r="GIH60" s="145"/>
      <c r="GII60" s="145"/>
      <c r="GIJ60" s="145"/>
      <c r="GIK60" s="145"/>
      <c r="GIL60" s="145"/>
      <c r="GIM60" s="145"/>
      <c r="GIN60" s="145"/>
      <c r="GIO60" s="145"/>
      <c r="GIP60" s="145"/>
      <c r="GIQ60" s="145"/>
      <c r="GIR60" s="145"/>
      <c r="GIS60" s="145"/>
      <c r="GIT60" s="145"/>
      <c r="GIU60" s="145"/>
      <c r="GIV60" s="145"/>
      <c r="GIW60" s="145"/>
      <c r="GIX60" s="145"/>
      <c r="GIY60" s="145"/>
      <c r="GIZ60" s="145"/>
      <c r="GJA60" s="145"/>
      <c r="GJB60" s="145"/>
      <c r="GJC60" s="145"/>
      <c r="GJD60" s="145"/>
      <c r="GJE60" s="145"/>
      <c r="GJF60" s="145"/>
      <c r="GJG60" s="145"/>
      <c r="GJH60" s="145"/>
      <c r="GJI60" s="145"/>
      <c r="GJJ60" s="145"/>
      <c r="GJK60" s="145"/>
      <c r="GJL60" s="145"/>
      <c r="GJM60" s="145"/>
      <c r="GJN60" s="145"/>
      <c r="GJO60" s="145"/>
      <c r="GJP60" s="145"/>
      <c r="GJQ60" s="145"/>
      <c r="GJR60" s="145"/>
      <c r="GJS60" s="145"/>
      <c r="GJT60" s="145"/>
      <c r="GJU60" s="145"/>
      <c r="GJV60" s="145"/>
      <c r="GJW60" s="145"/>
      <c r="GJX60" s="145"/>
      <c r="GJY60" s="145"/>
      <c r="GJZ60" s="145"/>
      <c r="GKA60" s="145"/>
      <c r="GKB60" s="145"/>
      <c r="GKC60" s="145"/>
      <c r="GKD60" s="145"/>
      <c r="GKE60" s="145"/>
      <c r="GKF60" s="145"/>
      <c r="GKG60" s="145"/>
      <c r="GKH60" s="145"/>
      <c r="GKI60" s="145"/>
      <c r="GKJ60" s="145"/>
      <c r="GKK60" s="145"/>
      <c r="GKL60" s="145"/>
      <c r="GKM60" s="145"/>
      <c r="GKN60" s="145"/>
      <c r="GKO60" s="145"/>
      <c r="GKP60" s="145"/>
      <c r="GKQ60" s="145"/>
      <c r="GKR60" s="145"/>
      <c r="GKS60" s="145"/>
      <c r="GKT60" s="145"/>
      <c r="GKU60" s="145"/>
      <c r="GKV60" s="145"/>
      <c r="GKW60" s="145"/>
      <c r="GKX60" s="145"/>
      <c r="GKY60" s="145"/>
      <c r="GKZ60" s="145"/>
      <c r="GLA60" s="145"/>
      <c r="GLB60" s="145"/>
      <c r="GLC60" s="145"/>
      <c r="GLD60" s="145"/>
      <c r="GLE60" s="145"/>
      <c r="GLF60" s="145"/>
      <c r="GLG60" s="145"/>
      <c r="GLH60" s="145"/>
      <c r="GLI60" s="145"/>
      <c r="GLJ60" s="145"/>
      <c r="GLK60" s="145"/>
      <c r="GLL60" s="145"/>
      <c r="GLM60" s="145"/>
      <c r="GLN60" s="145"/>
      <c r="GLO60" s="145"/>
      <c r="GLP60" s="145"/>
      <c r="GLQ60" s="145"/>
      <c r="GLR60" s="145"/>
      <c r="GLS60" s="145"/>
      <c r="GLT60" s="145"/>
      <c r="GLU60" s="145"/>
      <c r="GLV60" s="145"/>
      <c r="GLW60" s="145"/>
      <c r="GLX60" s="145"/>
      <c r="GLY60" s="145"/>
      <c r="GLZ60" s="145"/>
      <c r="GMA60" s="145"/>
      <c r="GMB60" s="145"/>
      <c r="GMC60" s="145"/>
      <c r="GMD60" s="145"/>
      <c r="GME60" s="145"/>
      <c r="GMF60" s="145"/>
      <c r="GMG60" s="145"/>
      <c r="GMH60" s="145"/>
      <c r="GMI60" s="145"/>
      <c r="GMJ60" s="145"/>
      <c r="GMK60" s="145"/>
      <c r="GML60" s="145"/>
      <c r="GMM60" s="145"/>
      <c r="GMN60" s="145"/>
      <c r="GMO60" s="145"/>
      <c r="GMP60" s="145"/>
      <c r="GMQ60" s="145"/>
      <c r="GMR60" s="145"/>
      <c r="GMS60" s="145"/>
      <c r="GMT60" s="145"/>
      <c r="GMU60" s="145"/>
      <c r="GMV60" s="145"/>
      <c r="GMW60" s="145"/>
      <c r="GMX60" s="145"/>
      <c r="GMY60" s="145"/>
      <c r="GMZ60" s="145"/>
      <c r="GNA60" s="145"/>
      <c r="GNB60" s="145"/>
      <c r="GNC60" s="145"/>
      <c r="GND60" s="145"/>
      <c r="GNE60" s="145"/>
      <c r="GNF60" s="145"/>
      <c r="GNG60" s="145"/>
      <c r="GNH60" s="145"/>
      <c r="GNI60" s="145"/>
      <c r="GNJ60" s="145"/>
      <c r="GNK60" s="145"/>
      <c r="GNL60" s="145"/>
      <c r="GNM60" s="145"/>
      <c r="GNN60" s="145"/>
      <c r="GNO60" s="145"/>
      <c r="GNP60" s="145"/>
      <c r="GNQ60" s="145"/>
      <c r="GNR60" s="145"/>
      <c r="GNS60" s="145"/>
      <c r="GNT60" s="145"/>
      <c r="GNU60" s="145"/>
      <c r="GNV60" s="145"/>
      <c r="GNW60" s="145"/>
      <c r="GNX60" s="145"/>
      <c r="GNY60" s="145"/>
      <c r="GNZ60" s="145"/>
      <c r="GOA60" s="145"/>
      <c r="GOB60" s="145"/>
      <c r="GOC60" s="145"/>
      <c r="GOD60" s="145"/>
      <c r="GOE60" s="145"/>
      <c r="GOF60" s="145"/>
      <c r="GOG60" s="145"/>
      <c r="GOH60" s="145"/>
      <c r="GOI60" s="145"/>
      <c r="GOJ60" s="145"/>
      <c r="GOK60" s="145"/>
      <c r="GOL60" s="145"/>
      <c r="GOM60" s="145"/>
      <c r="GON60" s="145"/>
      <c r="GOO60" s="145"/>
      <c r="GOP60" s="145"/>
      <c r="GOQ60" s="145"/>
      <c r="GOR60" s="145"/>
      <c r="GOS60" s="145"/>
      <c r="GOT60" s="145"/>
      <c r="GOU60" s="145"/>
      <c r="GOV60" s="145"/>
      <c r="GOW60" s="145"/>
      <c r="GOX60" s="145"/>
      <c r="GOY60" s="145"/>
      <c r="GOZ60" s="145"/>
      <c r="GPA60" s="145"/>
      <c r="GPB60" s="145"/>
      <c r="GPC60" s="145"/>
      <c r="GPD60" s="145"/>
      <c r="GPE60" s="145"/>
      <c r="GPF60" s="145"/>
      <c r="GPG60" s="145"/>
      <c r="GPH60" s="145"/>
      <c r="GPI60" s="145"/>
      <c r="GPJ60" s="145"/>
      <c r="GPK60" s="145"/>
      <c r="GPL60" s="145"/>
      <c r="GPM60" s="145"/>
      <c r="GPN60" s="145"/>
      <c r="GPO60" s="145"/>
      <c r="GPP60" s="145"/>
      <c r="GPQ60" s="145"/>
      <c r="GPR60" s="145"/>
      <c r="GPS60" s="145"/>
      <c r="GPT60" s="145"/>
      <c r="GPU60" s="145"/>
      <c r="GPV60" s="145"/>
      <c r="GPW60" s="145"/>
      <c r="GPX60" s="145"/>
      <c r="GPY60" s="145"/>
      <c r="GPZ60" s="145"/>
      <c r="GQA60" s="145"/>
      <c r="GQB60" s="145"/>
      <c r="GQC60" s="145"/>
      <c r="GQD60" s="145"/>
      <c r="GQE60" s="145"/>
      <c r="GQF60" s="145"/>
      <c r="GQG60" s="145"/>
      <c r="GQH60" s="145"/>
      <c r="GQI60" s="145"/>
      <c r="GQJ60" s="145"/>
      <c r="GQK60" s="145"/>
      <c r="GQL60" s="145"/>
      <c r="GQM60" s="145"/>
      <c r="GQN60" s="145"/>
      <c r="GQO60" s="145"/>
      <c r="GQP60" s="145"/>
      <c r="GQQ60" s="145"/>
      <c r="GQR60" s="145"/>
      <c r="GQS60" s="145"/>
      <c r="GQT60" s="145"/>
      <c r="GQU60" s="145"/>
      <c r="GQV60" s="145"/>
      <c r="GQW60" s="145"/>
      <c r="GQX60" s="145"/>
      <c r="GQY60" s="145"/>
      <c r="GQZ60" s="145"/>
      <c r="GRA60" s="145"/>
      <c r="GRB60" s="145"/>
      <c r="GRC60" s="145"/>
      <c r="GRD60" s="145"/>
      <c r="GRE60" s="145"/>
      <c r="GRF60" s="145"/>
      <c r="GRG60" s="145"/>
      <c r="GRH60" s="145"/>
      <c r="GRI60" s="145"/>
      <c r="GRJ60" s="145"/>
      <c r="GRK60" s="145"/>
      <c r="GRL60" s="145"/>
      <c r="GRM60" s="145"/>
      <c r="GRN60" s="145"/>
      <c r="GRO60" s="145"/>
      <c r="GRP60" s="145"/>
      <c r="GRQ60" s="145"/>
      <c r="GRR60" s="145"/>
      <c r="GRS60" s="145"/>
      <c r="GRT60" s="145"/>
      <c r="GRU60" s="145"/>
      <c r="GRV60" s="145"/>
      <c r="GRW60" s="145"/>
      <c r="GRX60" s="145"/>
      <c r="GRY60" s="145"/>
      <c r="GRZ60" s="145"/>
      <c r="GSA60" s="145"/>
      <c r="GSB60" s="145"/>
      <c r="GSC60" s="145"/>
      <c r="GSD60" s="145"/>
      <c r="GSE60" s="145"/>
      <c r="GSF60" s="145"/>
      <c r="GSG60" s="145"/>
      <c r="GSH60" s="145"/>
      <c r="GSI60" s="145"/>
      <c r="GSJ60" s="145"/>
      <c r="GSK60" s="145"/>
      <c r="GSL60" s="145"/>
      <c r="GSM60" s="145"/>
      <c r="GSN60" s="145"/>
      <c r="GSO60" s="145"/>
      <c r="GSP60" s="145"/>
      <c r="GSQ60" s="145"/>
      <c r="GSR60" s="145"/>
      <c r="GSS60" s="145"/>
      <c r="GST60" s="145"/>
      <c r="GSU60" s="145"/>
      <c r="GSV60" s="145"/>
      <c r="GSW60" s="145"/>
      <c r="GSX60" s="145"/>
      <c r="GSY60" s="145"/>
      <c r="GSZ60" s="145"/>
      <c r="GTA60" s="145"/>
      <c r="GTB60" s="145"/>
      <c r="GTC60" s="145"/>
      <c r="GTD60" s="145"/>
      <c r="GTE60" s="145"/>
      <c r="GTF60" s="145"/>
      <c r="GTG60" s="145"/>
      <c r="GTH60" s="145"/>
      <c r="GTI60" s="145"/>
      <c r="GTJ60" s="145"/>
      <c r="GTK60" s="145"/>
      <c r="GTL60" s="145"/>
      <c r="GTM60" s="145"/>
      <c r="GTN60" s="145"/>
      <c r="GTO60" s="145"/>
      <c r="GTP60" s="145"/>
      <c r="GTQ60" s="145"/>
      <c r="GTR60" s="145"/>
      <c r="GTS60" s="145"/>
      <c r="GTT60" s="145"/>
      <c r="GTU60" s="145"/>
      <c r="GTV60" s="145"/>
      <c r="GTW60" s="145"/>
      <c r="GTX60" s="145"/>
      <c r="GTY60" s="145"/>
      <c r="GTZ60" s="145"/>
      <c r="GUA60" s="145"/>
      <c r="GUB60" s="145"/>
      <c r="GUC60" s="145"/>
      <c r="GUD60" s="145"/>
      <c r="GUE60" s="145"/>
      <c r="GUF60" s="145"/>
      <c r="GUG60" s="145"/>
      <c r="GUH60" s="145"/>
      <c r="GUI60" s="145"/>
      <c r="GUJ60" s="145"/>
      <c r="GUK60" s="145"/>
      <c r="GUL60" s="145"/>
      <c r="GUM60" s="145"/>
      <c r="GUN60" s="145"/>
      <c r="GUO60" s="145"/>
      <c r="GUP60" s="145"/>
      <c r="GUQ60" s="145"/>
      <c r="GUR60" s="145"/>
      <c r="GUS60" s="145"/>
      <c r="GUT60" s="145"/>
      <c r="GUU60" s="145"/>
      <c r="GUV60" s="145"/>
      <c r="GUW60" s="145"/>
      <c r="GUX60" s="145"/>
      <c r="GUY60" s="145"/>
      <c r="GUZ60" s="145"/>
      <c r="GVA60" s="145"/>
      <c r="GVB60" s="145"/>
      <c r="GVC60" s="145"/>
      <c r="GVD60" s="145"/>
      <c r="GVE60" s="145"/>
      <c r="GVF60" s="145"/>
      <c r="GVG60" s="145"/>
      <c r="GVH60" s="145"/>
      <c r="GVI60" s="145"/>
      <c r="GVJ60" s="145"/>
      <c r="GVK60" s="145"/>
      <c r="GVL60" s="145"/>
      <c r="GVM60" s="145"/>
      <c r="GVN60" s="145"/>
      <c r="GVO60" s="145"/>
      <c r="GVP60" s="145"/>
      <c r="GVQ60" s="145"/>
      <c r="GVR60" s="145"/>
      <c r="GVS60" s="145"/>
      <c r="GVT60" s="145"/>
      <c r="GVU60" s="145"/>
      <c r="GVV60" s="145"/>
      <c r="GVW60" s="145"/>
      <c r="GVX60" s="145"/>
      <c r="GVY60" s="145"/>
      <c r="GVZ60" s="145"/>
      <c r="GWA60" s="145"/>
      <c r="GWB60" s="145"/>
      <c r="GWC60" s="145"/>
      <c r="GWD60" s="145"/>
      <c r="GWE60" s="145"/>
      <c r="GWF60" s="145"/>
      <c r="GWG60" s="145"/>
      <c r="GWH60" s="145"/>
      <c r="GWI60" s="145"/>
      <c r="GWJ60" s="145"/>
      <c r="GWK60" s="145"/>
      <c r="GWL60" s="145"/>
      <c r="GWM60" s="145"/>
      <c r="GWN60" s="145"/>
      <c r="GWO60" s="145"/>
      <c r="GWP60" s="145"/>
      <c r="GWQ60" s="145"/>
      <c r="GWR60" s="145"/>
      <c r="GWS60" s="145"/>
      <c r="GWT60" s="145"/>
      <c r="GWU60" s="145"/>
      <c r="GWV60" s="145"/>
      <c r="GWW60" s="145"/>
      <c r="GWX60" s="145"/>
      <c r="GWY60" s="145"/>
      <c r="GWZ60" s="145"/>
      <c r="GXA60" s="145"/>
      <c r="GXB60" s="145"/>
      <c r="GXC60" s="145"/>
      <c r="GXD60" s="145"/>
      <c r="GXE60" s="145"/>
      <c r="GXF60" s="145"/>
      <c r="GXG60" s="145"/>
      <c r="GXH60" s="145"/>
      <c r="GXI60" s="145"/>
      <c r="GXJ60" s="145"/>
      <c r="GXK60" s="145"/>
      <c r="GXL60" s="145"/>
      <c r="GXM60" s="145"/>
      <c r="GXN60" s="145"/>
      <c r="GXO60" s="145"/>
      <c r="GXP60" s="145"/>
      <c r="GXQ60" s="145"/>
      <c r="GXR60" s="145"/>
      <c r="GXS60" s="145"/>
      <c r="GXT60" s="145"/>
      <c r="GXU60" s="145"/>
      <c r="GXV60" s="145"/>
      <c r="GXW60" s="145"/>
      <c r="GXX60" s="145"/>
      <c r="GXY60" s="145"/>
      <c r="GXZ60" s="145"/>
      <c r="GYA60" s="145"/>
      <c r="GYB60" s="145"/>
      <c r="GYC60" s="145"/>
      <c r="GYD60" s="145"/>
      <c r="GYE60" s="145"/>
      <c r="GYF60" s="145"/>
      <c r="GYG60" s="145"/>
      <c r="GYH60" s="145"/>
      <c r="GYI60" s="145"/>
      <c r="GYJ60" s="145"/>
      <c r="GYK60" s="145"/>
      <c r="GYL60" s="145"/>
      <c r="GYM60" s="145"/>
      <c r="GYN60" s="145"/>
      <c r="GYO60" s="145"/>
      <c r="GYP60" s="145"/>
      <c r="GYQ60" s="145"/>
      <c r="GYR60" s="145"/>
      <c r="GYS60" s="145"/>
      <c r="GYT60" s="145"/>
      <c r="GYU60" s="145"/>
      <c r="GYV60" s="145"/>
      <c r="GYW60" s="145"/>
      <c r="GYX60" s="145"/>
      <c r="GYY60" s="145"/>
      <c r="GYZ60" s="145"/>
      <c r="GZA60" s="145"/>
      <c r="GZB60" s="145"/>
      <c r="GZC60" s="145"/>
      <c r="GZD60" s="145"/>
      <c r="GZE60" s="145"/>
      <c r="GZF60" s="145"/>
      <c r="GZG60" s="145"/>
      <c r="GZH60" s="145"/>
      <c r="GZI60" s="145"/>
      <c r="GZJ60" s="145"/>
      <c r="GZK60" s="145"/>
      <c r="GZL60" s="145"/>
      <c r="GZM60" s="145"/>
      <c r="GZN60" s="145"/>
      <c r="GZO60" s="145"/>
      <c r="GZP60" s="145"/>
      <c r="GZQ60" s="145"/>
      <c r="GZR60" s="145"/>
      <c r="GZS60" s="145"/>
      <c r="GZT60" s="145"/>
      <c r="GZU60" s="145"/>
      <c r="GZV60" s="145"/>
      <c r="GZW60" s="145"/>
      <c r="GZX60" s="145"/>
      <c r="GZY60" s="145"/>
      <c r="GZZ60" s="145"/>
      <c r="HAA60" s="145"/>
      <c r="HAB60" s="145"/>
      <c r="HAC60" s="145"/>
      <c r="HAD60" s="145"/>
      <c r="HAE60" s="145"/>
      <c r="HAF60" s="145"/>
      <c r="HAG60" s="145"/>
      <c r="HAH60" s="145"/>
      <c r="HAI60" s="145"/>
      <c r="HAJ60" s="145"/>
      <c r="HAK60" s="145"/>
      <c r="HAL60" s="145"/>
      <c r="HAM60" s="145"/>
      <c r="HAN60" s="145"/>
      <c r="HAO60" s="145"/>
      <c r="HAP60" s="145"/>
      <c r="HAQ60" s="145"/>
      <c r="HAR60" s="145"/>
      <c r="HAS60" s="145"/>
      <c r="HAT60" s="145"/>
      <c r="HAU60" s="145"/>
      <c r="HAV60" s="145"/>
      <c r="HAW60" s="145"/>
      <c r="HAX60" s="145"/>
      <c r="HAY60" s="145"/>
      <c r="HAZ60" s="145"/>
      <c r="HBA60" s="145"/>
      <c r="HBB60" s="145"/>
      <c r="HBC60" s="145"/>
      <c r="HBD60" s="145"/>
      <c r="HBE60" s="145"/>
      <c r="HBF60" s="145"/>
      <c r="HBG60" s="145"/>
      <c r="HBH60" s="145"/>
      <c r="HBI60" s="145"/>
      <c r="HBJ60" s="145"/>
      <c r="HBK60" s="145"/>
      <c r="HBL60" s="145"/>
      <c r="HBM60" s="145"/>
      <c r="HBN60" s="145"/>
      <c r="HBO60" s="145"/>
      <c r="HBP60" s="145"/>
      <c r="HBQ60" s="145"/>
      <c r="HBR60" s="145"/>
      <c r="HBS60" s="145"/>
      <c r="HBT60" s="145"/>
      <c r="HBU60" s="145"/>
      <c r="HBV60" s="145"/>
      <c r="HBW60" s="145"/>
      <c r="HBX60" s="145"/>
      <c r="HBY60" s="145"/>
      <c r="HBZ60" s="145"/>
      <c r="HCA60" s="145"/>
      <c r="HCB60" s="145"/>
      <c r="HCC60" s="145"/>
      <c r="HCD60" s="145"/>
      <c r="HCE60" s="145"/>
      <c r="HCF60" s="145"/>
      <c r="HCG60" s="145"/>
      <c r="HCH60" s="145"/>
      <c r="HCI60" s="145"/>
      <c r="HCJ60" s="145"/>
      <c r="HCK60" s="145"/>
      <c r="HCL60" s="145"/>
      <c r="HCM60" s="145"/>
      <c r="HCN60" s="145"/>
      <c r="HCO60" s="145"/>
      <c r="HCP60" s="145"/>
      <c r="HCQ60" s="145"/>
      <c r="HCR60" s="145"/>
      <c r="HCS60" s="145"/>
      <c r="HCT60" s="145"/>
      <c r="HCU60" s="145"/>
      <c r="HCV60" s="145"/>
      <c r="HCW60" s="145"/>
      <c r="HCX60" s="145"/>
      <c r="HCY60" s="145"/>
      <c r="HCZ60" s="145"/>
      <c r="HDA60" s="145"/>
      <c r="HDB60" s="145"/>
      <c r="HDC60" s="145"/>
      <c r="HDD60" s="145"/>
      <c r="HDE60" s="145"/>
      <c r="HDF60" s="145"/>
      <c r="HDG60" s="145"/>
      <c r="HDH60" s="145"/>
      <c r="HDI60" s="145"/>
      <c r="HDJ60" s="145"/>
      <c r="HDK60" s="145"/>
      <c r="HDL60" s="145"/>
      <c r="HDM60" s="145"/>
      <c r="HDN60" s="145"/>
      <c r="HDO60" s="145"/>
      <c r="HDP60" s="145"/>
      <c r="HDQ60" s="145"/>
      <c r="HDR60" s="145"/>
      <c r="HDS60" s="145"/>
      <c r="HDT60" s="145"/>
      <c r="HDU60" s="145"/>
      <c r="HDV60" s="145"/>
      <c r="HDW60" s="145"/>
      <c r="HDX60" s="145"/>
      <c r="HDY60" s="145"/>
      <c r="HDZ60" s="145"/>
      <c r="HEA60" s="145"/>
      <c r="HEB60" s="145"/>
      <c r="HEC60" s="145"/>
      <c r="HED60" s="145"/>
      <c r="HEE60" s="145"/>
      <c r="HEF60" s="145"/>
      <c r="HEG60" s="145"/>
      <c r="HEH60" s="145"/>
      <c r="HEI60" s="145"/>
      <c r="HEJ60" s="145"/>
      <c r="HEK60" s="145"/>
      <c r="HEL60" s="145"/>
      <c r="HEM60" s="145"/>
      <c r="HEN60" s="145"/>
      <c r="HEO60" s="145"/>
      <c r="HEP60" s="145"/>
      <c r="HEQ60" s="145"/>
      <c r="HER60" s="145"/>
      <c r="HES60" s="145"/>
      <c r="HET60" s="145"/>
      <c r="HEU60" s="145"/>
      <c r="HEV60" s="145"/>
      <c r="HEW60" s="145"/>
      <c r="HEX60" s="145"/>
      <c r="HEY60" s="145"/>
      <c r="HEZ60" s="145"/>
      <c r="HFA60" s="145"/>
      <c r="HFB60" s="145"/>
      <c r="HFC60" s="145"/>
      <c r="HFD60" s="145"/>
      <c r="HFE60" s="145"/>
      <c r="HFF60" s="145"/>
      <c r="HFG60" s="145"/>
      <c r="HFH60" s="145"/>
      <c r="HFI60" s="145"/>
      <c r="HFJ60" s="145"/>
      <c r="HFK60" s="145"/>
      <c r="HFL60" s="145"/>
      <c r="HFM60" s="145"/>
      <c r="HFN60" s="145"/>
      <c r="HFO60" s="145"/>
      <c r="HFP60" s="145"/>
      <c r="HFQ60" s="145"/>
      <c r="HFR60" s="145"/>
      <c r="HFS60" s="145"/>
      <c r="HFT60" s="145"/>
      <c r="HFU60" s="145"/>
      <c r="HFV60" s="145"/>
      <c r="HFW60" s="145"/>
      <c r="HFX60" s="145"/>
      <c r="HFY60" s="145"/>
      <c r="HFZ60" s="145"/>
      <c r="HGA60" s="145"/>
      <c r="HGB60" s="145"/>
      <c r="HGC60" s="145"/>
      <c r="HGD60" s="145"/>
      <c r="HGE60" s="145"/>
      <c r="HGF60" s="145"/>
      <c r="HGG60" s="145"/>
      <c r="HGH60" s="145"/>
      <c r="HGI60" s="145"/>
      <c r="HGJ60" s="145"/>
      <c r="HGK60" s="145"/>
      <c r="HGL60" s="145"/>
      <c r="HGM60" s="145"/>
      <c r="HGN60" s="145"/>
      <c r="HGO60" s="145"/>
      <c r="HGP60" s="145"/>
      <c r="HGQ60" s="145"/>
      <c r="HGR60" s="145"/>
      <c r="HGS60" s="145"/>
      <c r="HGT60" s="145"/>
      <c r="HGU60" s="145"/>
      <c r="HGV60" s="145"/>
      <c r="HGW60" s="145"/>
      <c r="HGX60" s="145"/>
      <c r="HGY60" s="145"/>
      <c r="HGZ60" s="145"/>
      <c r="HHA60" s="145"/>
      <c r="HHB60" s="145"/>
      <c r="HHC60" s="145"/>
      <c r="HHD60" s="145"/>
      <c r="HHE60" s="145"/>
      <c r="HHF60" s="145"/>
      <c r="HHG60" s="145"/>
      <c r="HHH60" s="145"/>
      <c r="HHI60" s="145"/>
      <c r="HHJ60" s="145"/>
      <c r="HHK60" s="145"/>
      <c r="HHL60" s="145"/>
      <c r="HHM60" s="145"/>
      <c r="HHN60" s="145"/>
      <c r="HHO60" s="145"/>
      <c r="HHP60" s="145"/>
      <c r="HHQ60" s="145"/>
      <c r="HHR60" s="145"/>
      <c r="HHS60" s="145"/>
      <c r="HHT60" s="145"/>
      <c r="HHU60" s="145"/>
      <c r="HHV60" s="145"/>
      <c r="HHW60" s="145"/>
      <c r="HHX60" s="145"/>
      <c r="HHY60" s="145"/>
      <c r="HHZ60" s="145"/>
      <c r="HIA60" s="145"/>
      <c r="HIB60" s="145"/>
      <c r="HIC60" s="145"/>
      <c r="HID60" s="145"/>
      <c r="HIE60" s="145"/>
      <c r="HIF60" s="145"/>
      <c r="HIG60" s="145"/>
      <c r="HIH60" s="145"/>
      <c r="HII60" s="145"/>
      <c r="HIJ60" s="145"/>
      <c r="HIK60" s="145"/>
      <c r="HIL60" s="145"/>
      <c r="HIM60" s="145"/>
      <c r="HIN60" s="145"/>
      <c r="HIO60" s="145"/>
      <c r="HIP60" s="145"/>
      <c r="HIQ60" s="145"/>
      <c r="HIR60" s="145"/>
      <c r="HIS60" s="145"/>
      <c r="HIT60" s="145"/>
      <c r="HIU60" s="145"/>
      <c r="HIV60" s="145"/>
      <c r="HIW60" s="145"/>
      <c r="HIX60" s="145"/>
      <c r="HIY60" s="145"/>
      <c r="HIZ60" s="145"/>
      <c r="HJA60" s="145"/>
      <c r="HJB60" s="145"/>
      <c r="HJC60" s="145"/>
      <c r="HJD60" s="145"/>
      <c r="HJE60" s="145"/>
      <c r="HJF60" s="145"/>
      <c r="HJG60" s="145"/>
      <c r="HJH60" s="145"/>
      <c r="HJI60" s="145"/>
      <c r="HJJ60" s="145"/>
      <c r="HJK60" s="145"/>
      <c r="HJL60" s="145"/>
      <c r="HJM60" s="145"/>
      <c r="HJN60" s="145"/>
      <c r="HJO60" s="145"/>
      <c r="HJP60" s="145"/>
      <c r="HJQ60" s="145"/>
      <c r="HJR60" s="145"/>
      <c r="HJS60" s="145"/>
      <c r="HJT60" s="145"/>
      <c r="HJU60" s="145"/>
      <c r="HJV60" s="145"/>
      <c r="HJW60" s="145"/>
      <c r="HJX60" s="145"/>
      <c r="HJY60" s="145"/>
      <c r="HJZ60" s="145"/>
      <c r="HKA60" s="145"/>
      <c r="HKB60" s="145"/>
      <c r="HKC60" s="145"/>
      <c r="HKD60" s="145"/>
      <c r="HKE60" s="145"/>
      <c r="HKF60" s="145"/>
      <c r="HKG60" s="145"/>
      <c r="HKH60" s="145"/>
      <c r="HKI60" s="145"/>
      <c r="HKJ60" s="145"/>
      <c r="HKK60" s="145"/>
      <c r="HKL60" s="145"/>
      <c r="HKM60" s="145"/>
      <c r="HKN60" s="145"/>
      <c r="HKO60" s="145"/>
      <c r="HKP60" s="145"/>
      <c r="HKQ60" s="145"/>
      <c r="HKR60" s="145"/>
      <c r="HKS60" s="145"/>
      <c r="HKT60" s="145"/>
      <c r="HKU60" s="145"/>
      <c r="HKV60" s="145"/>
      <c r="HKW60" s="145"/>
      <c r="HKX60" s="145"/>
      <c r="HKY60" s="145"/>
      <c r="HKZ60" s="145"/>
      <c r="HLA60" s="145"/>
      <c r="HLB60" s="145"/>
      <c r="HLC60" s="145"/>
      <c r="HLD60" s="145"/>
      <c r="HLE60" s="145"/>
      <c r="HLF60" s="145"/>
      <c r="HLG60" s="145"/>
      <c r="HLH60" s="145"/>
      <c r="HLI60" s="145"/>
      <c r="HLJ60" s="145"/>
      <c r="HLK60" s="145"/>
      <c r="HLL60" s="145"/>
      <c r="HLM60" s="145"/>
      <c r="HLN60" s="145"/>
      <c r="HLO60" s="145"/>
      <c r="HLP60" s="145"/>
      <c r="HLQ60" s="145"/>
      <c r="HLR60" s="145"/>
      <c r="HLS60" s="145"/>
      <c r="HLT60" s="145"/>
      <c r="HLU60" s="145"/>
      <c r="HLV60" s="145"/>
      <c r="HLW60" s="145"/>
      <c r="HLX60" s="145"/>
      <c r="HLY60" s="145"/>
      <c r="HLZ60" s="145"/>
      <c r="HMA60" s="145"/>
      <c r="HMB60" s="145"/>
      <c r="HMC60" s="145"/>
      <c r="HMD60" s="145"/>
      <c r="HME60" s="145"/>
      <c r="HMF60" s="145"/>
      <c r="HMG60" s="145"/>
      <c r="HMH60" s="145"/>
      <c r="HMI60" s="145"/>
      <c r="HMJ60" s="145"/>
      <c r="HMK60" s="145"/>
      <c r="HML60" s="145"/>
      <c r="HMM60" s="145"/>
      <c r="HMN60" s="145"/>
      <c r="HMO60" s="145"/>
      <c r="HMP60" s="145"/>
      <c r="HMQ60" s="145"/>
      <c r="HMR60" s="145"/>
      <c r="HMS60" s="145"/>
      <c r="HMT60" s="145"/>
      <c r="HMU60" s="145"/>
      <c r="HMV60" s="145"/>
      <c r="HMW60" s="145"/>
      <c r="HMX60" s="145"/>
      <c r="HMY60" s="145"/>
      <c r="HMZ60" s="145"/>
      <c r="HNA60" s="145"/>
      <c r="HNB60" s="145"/>
      <c r="HNC60" s="145"/>
      <c r="HND60" s="145"/>
      <c r="HNE60" s="145"/>
      <c r="HNF60" s="145"/>
      <c r="HNG60" s="145"/>
      <c r="HNH60" s="145"/>
      <c r="HNI60" s="145"/>
      <c r="HNJ60" s="145"/>
      <c r="HNK60" s="145"/>
      <c r="HNL60" s="145"/>
      <c r="HNM60" s="145"/>
      <c r="HNN60" s="145"/>
      <c r="HNO60" s="145"/>
      <c r="HNP60" s="145"/>
      <c r="HNQ60" s="145"/>
      <c r="HNR60" s="145"/>
      <c r="HNS60" s="145"/>
      <c r="HNT60" s="145"/>
      <c r="HNU60" s="145"/>
      <c r="HNV60" s="145"/>
      <c r="HNW60" s="145"/>
      <c r="HNX60" s="145"/>
      <c r="HNY60" s="145"/>
      <c r="HNZ60" s="145"/>
      <c r="HOA60" s="145"/>
      <c r="HOB60" s="145"/>
      <c r="HOC60" s="145"/>
      <c r="HOD60" s="145"/>
      <c r="HOE60" s="145"/>
      <c r="HOF60" s="145"/>
      <c r="HOG60" s="145"/>
      <c r="HOH60" s="145"/>
      <c r="HOI60" s="145"/>
      <c r="HOJ60" s="145"/>
      <c r="HOK60" s="145"/>
      <c r="HOL60" s="145"/>
      <c r="HOM60" s="145"/>
      <c r="HON60" s="145"/>
      <c r="HOO60" s="145"/>
      <c r="HOP60" s="145"/>
      <c r="HOQ60" s="145"/>
      <c r="HOR60" s="145"/>
      <c r="HOS60" s="145"/>
      <c r="HOT60" s="145"/>
      <c r="HOU60" s="145"/>
      <c r="HOV60" s="145"/>
      <c r="HOW60" s="145"/>
      <c r="HOX60" s="145"/>
      <c r="HOY60" s="145"/>
      <c r="HOZ60" s="145"/>
      <c r="HPA60" s="145"/>
      <c r="HPB60" s="145"/>
      <c r="HPC60" s="145"/>
      <c r="HPD60" s="145"/>
      <c r="HPE60" s="145"/>
      <c r="HPF60" s="145"/>
      <c r="HPG60" s="145"/>
      <c r="HPH60" s="145"/>
      <c r="HPI60" s="145"/>
      <c r="HPJ60" s="145"/>
      <c r="HPK60" s="145"/>
      <c r="HPL60" s="145"/>
      <c r="HPM60" s="145"/>
      <c r="HPN60" s="145"/>
      <c r="HPO60" s="145"/>
      <c r="HPP60" s="145"/>
      <c r="HPQ60" s="145"/>
      <c r="HPR60" s="145"/>
      <c r="HPS60" s="145"/>
      <c r="HPT60" s="145"/>
      <c r="HPU60" s="145"/>
      <c r="HPV60" s="145"/>
      <c r="HPW60" s="145"/>
      <c r="HPX60" s="145"/>
      <c r="HPY60" s="145"/>
      <c r="HPZ60" s="145"/>
      <c r="HQA60" s="145"/>
      <c r="HQB60" s="145"/>
      <c r="HQC60" s="145"/>
      <c r="HQD60" s="145"/>
      <c r="HQE60" s="145"/>
      <c r="HQF60" s="145"/>
      <c r="HQG60" s="145"/>
      <c r="HQH60" s="145"/>
      <c r="HQI60" s="145"/>
      <c r="HQJ60" s="145"/>
      <c r="HQK60" s="145"/>
      <c r="HQL60" s="145"/>
      <c r="HQM60" s="145"/>
      <c r="HQN60" s="145"/>
      <c r="HQO60" s="145"/>
      <c r="HQP60" s="145"/>
      <c r="HQQ60" s="145"/>
      <c r="HQR60" s="145"/>
      <c r="HQS60" s="145"/>
      <c r="HQT60" s="145"/>
      <c r="HQU60" s="145"/>
      <c r="HQV60" s="145"/>
      <c r="HQW60" s="145"/>
      <c r="HQX60" s="145"/>
      <c r="HQY60" s="145"/>
      <c r="HQZ60" s="145"/>
      <c r="HRA60" s="145"/>
      <c r="HRB60" s="145"/>
      <c r="HRC60" s="145"/>
      <c r="HRD60" s="145"/>
      <c r="HRE60" s="145"/>
      <c r="HRF60" s="145"/>
      <c r="HRG60" s="145"/>
      <c r="HRH60" s="145"/>
      <c r="HRI60" s="145"/>
      <c r="HRJ60" s="145"/>
      <c r="HRK60" s="145"/>
      <c r="HRL60" s="145"/>
      <c r="HRM60" s="145"/>
      <c r="HRN60" s="145"/>
      <c r="HRO60" s="145"/>
      <c r="HRP60" s="145"/>
      <c r="HRQ60" s="145"/>
      <c r="HRR60" s="145"/>
      <c r="HRS60" s="145"/>
      <c r="HRT60" s="145"/>
      <c r="HRU60" s="145"/>
      <c r="HRV60" s="145"/>
      <c r="HRW60" s="145"/>
      <c r="HRX60" s="145"/>
      <c r="HRY60" s="145"/>
      <c r="HRZ60" s="145"/>
      <c r="HSA60" s="145"/>
      <c r="HSB60" s="145"/>
      <c r="HSC60" s="145"/>
      <c r="HSD60" s="145"/>
      <c r="HSE60" s="145"/>
      <c r="HSF60" s="145"/>
      <c r="HSG60" s="145"/>
      <c r="HSH60" s="145"/>
      <c r="HSI60" s="145"/>
      <c r="HSJ60" s="145"/>
      <c r="HSK60" s="145"/>
      <c r="HSL60" s="145"/>
      <c r="HSM60" s="145"/>
      <c r="HSN60" s="145"/>
      <c r="HSO60" s="145"/>
      <c r="HSP60" s="145"/>
      <c r="HSQ60" s="145"/>
      <c r="HSR60" s="145"/>
      <c r="HSS60" s="145"/>
      <c r="HST60" s="145"/>
      <c r="HSU60" s="145"/>
      <c r="HSV60" s="145"/>
      <c r="HSW60" s="145"/>
      <c r="HSX60" s="145"/>
      <c r="HSY60" s="145"/>
      <c r="HSZ60" s="145"/>
      <c r="HTA60" s="145"/>
      <c r="HTB60" s="145"/>
      <c r="HTC60" s="145"/>
      <c r="HTD60" s="145"/>
      <c r="HTE60" s="145"/>
      <c r="HTF60" s="145"/>
      <c r="HTG60" s="145"/>
      <c r="HTH60" s="145"/>
      <c r="HTI60" s="145"/>
      <c r="HTJ60" s="145"/>
      <c r="HTK60" s="145"/>
      <c r="HTL60" s="145"/>
      <c r="HTM60" s="145"/>
      <c r="HTN60" s="145"/>
      <c r="HTO60" s="145"/>
      <c r="HTP60" s="145"/>
      <c r="HTQ60" s="145"/>
      <c r="HTR60" s="145"/>
      <c r="HTS60" s="145"/>
      <c r="HTT60" s="145"/>
      <c r="HTU60" s="145"/>
      <c r="HTV60" s="145"/>
      <c r="HTW60" s="145"/>
      <c r="HTX60" s="145"/>
      <c r="HTY60" s="145"/>
      <c r="HTZ60" s="145"/>
      <c r="HUA60" s="145"/>
      <c r="HUB60" s="145"/>
      <c r="HUC60" s="145"/>
      <c r="HUD60" s="145"/>
      <c r="HUE60" s="145"/>
      <c r="HUF60" s="145"/>
      <c r="HUG60" s="145"/>
      <c r="HUH60" s="145"/>
      <c r="HUI60" s="145"/>
      <c r="HUJ60" s="145"/>
      <c r="HUK60" s="145"/>
      <c r="HUL60" s="145"/>
      <c r="HUM60" s="145"/>
      <c r="HUN60" s="145"/>
      <c r="HUO60" s="145"/>
      <c r="HUP60" s="145"/>
      <c r="HUQ60" s="145"/>
      <c r="HUR60" s="145"/>
      <c r="HUS60" s="145"/>
      <c r="HUT60" s="145"/>
      <c r="HUU60" s="145"/>
      <c r="HUV60" s="145"/>
      <c r="HUW60" s="145"/>
      <c r="HUX60" s="145"/>
      <c r="HUY60" s="145"/>
      <c r="HUZ60" s="145"/>
      <c r="HVA60" s="145"/>
      <c r="HVB60" s="145"/>
      <c r="HVC60" s="145"/>
      <c r="HVD60" s="145"/>
      <c r="HVE60" s="145"/>
      <c r="HVF60" s="145"/>
      <c r="HVG60" s="145"/>
      <c r="HVH60" s="145"/>
      <c r="HVI60" s="145"/>
      <c r="HVJ60" s="145"/>
      <c r="HVK60" s="145"/>
      <c r="HVL60" s="145"/>
      <c r="HVM60" s="145"/>
      <c r="HVN60" s="145"/>
      <c r="HVO60" s="145"/>
      <c r="HVP60" s="145"/>
      <c r="HVQ60" s="145"/>
      <c r="HVR60" s="145"/>
      <c r="HVS60" s="145"/>
      <c r="HVT60" s="145"/>
      <c r="HVU60" s="145"/>
      <c r="HVV60" s="145"/>
      <c r="HVW60" s="145"/>
      <c r="HVX60" s="145"/>
      <c r="HVY60" s="145"/>
      <c r="HVZ60" s="145"/>
      <c r="HWA60" s="145"/>
      <c r="HWB60" s="145"/>
      <c r="HWC60" s="145"/>
      <c r="HWD60" s="145"/>
      <c r="HWE60" s="145"/>
      <c r="HWF60" s="145"/>
      <c r="HWG60" s="145"/>
      <c r="HWH60" s="145"/>
      <c r="HWI60" s="145"/>
      <c r="HWJ60" s="145"/>
      <c r="HWK60" s="145"/>
      <c r="HWL60" s="145"/>
      <c r="HWM60" s="145"/>
      <c r="HWN60" s="145"/>
      <c r="HWO60" s="145"/>
      <c r="HWP60" s="145"/>
      <c r="HWQ60" s="145"/>
      <c r="HWR60" s="145"/>
      <c r="HWS60" s="145"/>
      <c r="HWT60" s="145"/>
      <c r="HWU60" s="145"/>
      <c r="HWV60" s="145"/>
      <c r="HWW60" s="145"/>
      <c r="HWX60" s="145"/>
      <c r="HWY60" s="145"/>
      <c r="HWZ60" s="145"/>
      <c r="HXA60" s="145"/>
      <c r="HXB60" s="145"/>
      <c r="HXC60" s="145"/>
      <c r="HXD60" s="145"/>
      <c r="HXE60" s="145"/>
      <c r="HXF60" s="145"/>
      <c r="HXG60" s="145"/>
      <c r="HXH60" s="145"/>
      <c r="HXI60" s="145"/>
      <c r="HXJ60" s="145"/>
      <c r="HXK60" s="145"/>
      <c r="HXL60" s="145"/>
      <c r="HXM60" s="145"/>
      <c r="HXN60" s="145"/>
      <c r="HXO60" s="145"/>
      <c r="HXP60" s="145"/>
      <c r="HXQ60" s="145"/>
      <c r="HXR60" s="145"/>
      <c r="HXS60" s="145"/>
      <c r="HXT60" s="145"/>
      <c r="HXU60" s="145"/>
      <c r="HXV60" s="145"/>
      <c r="HXW60" s="145"/>
      <c r="HXX60" s="145"/>
      <c r="HXY60" s="145"/>
      <c r="HXZ60" s="145"/>
      <c r="HYA60" s="145"/>
      <c r="HYB60" s="145"/>
      <c r="HYC60" s="145"/>
      <c r="HYD60" s="145"/>
      <c r="HYE60" s="145"/>
      <c r="HYF60" s="145"/>
      <c r="HYG60" s="145"/>
      <c r="HYH60" s="145"/>
      <c r="HYI60" s="145"/>
      <c r="HYJ60" s="145"/>
      <c r="HYK60" s="145"/>
      <c r="HYL60" s="145"/>
      <c r="HYM60" s="145"/>
      <c r="HYN60" s="145"/>
      <c r="HYO60" s="145"/>
      <c r="HYP60" s="145"/>
      <c r="HYQ60" s="145"/>
      <c r="HYR60" s="145"/>
      <c r="HYS60" s="145"/>
      <c r="HYT60" s="145"/>
      <c r="HYU60" s="145"/>
      <c r="HYV60" s="145"/>
      <c r="HYW60" s="145"/>
      <c r="HYX60" s="145"/>
      <c r="HYY60" s="145"/>
      <c r="HYZ60" s="145"/>
      <c r="HZA60" s="145"/>
      <c r="HZB60" s="145"/>
      <c r="HZC60" s="145"/>
      <c r="HZD60" s="145"/>
      <c r="HZE60" s="145"/>
      <c r="HZF60" s="145"/>
      <c r="HZG60" s="145"/>
      <c r="HZH60" s="145"/>
      <c r="HZI60" s="145"/>
      <c r="HZJ60" s="145"/>
      <c r="HZK60" s="145"/>
      <c r="HZL60" s="145"/>
      <c r="HZM60" s="145"/>
      <c r="HZN60" s="145"/>
      <c r="HZO60" s="145"/>
      <c r="HZP60" s="145"/>
      <c r="HZQ60" s="145"/>
      <c r="HZR60" s="145"/>
      <c r="HZS60" s="145"/>
      <c r="HZT60" s="145"/>
      <c r="HZU60" s="145"/>
      <c r="HZV60" s="145"/>
      <c r="HZW60" s="145"/>
      <c r="HZX60" s="145"/>
      <c r="HZY60" s="145"/>
      <c r="HZZ60" s="145"/>
      <c r="IAA60" s="145"/>
      <c r="IAB60" s="145"/>
      <c r="IAC60" s="145"/>
      <c r="IAD60" s="145"/>
      <c r="IAE60" s="145"/>
      <c r="IAF60" s="145"/>
      <c r="IAG60" s="145"/>
      <c r="IAH60" s="145"/>
      <c r="IAI60" s="145"/>
      <c r="IAJ60" s="145"/>
      <c r="IAK60" s="145"/>
      <c r="IAL60" s="145"/>
      <c r="IAM60" s="145"/>
      <c r="IAN60" s="145"/>
      <c r="IAO60" s="145"/>
      <c r="IAP60" s="145"/>
      <c r="IAQ60" s="145"/>
      <c r="IAR60" s="145"/>
      <c r="IAS60" s="145"/>
      <c r="IAT60" s="145"/>
      <c r="IAU60" s="145"/>
      <c r="IAV60" s="145"/>
      <c r="IAW60" s="145"/>
      <c r="IAX60" s="145"/>
      <c r="IAY60" s="145"/>
      <c r="IAZ60" s="145"/>
      <c r="IBA60" s="145"/>
      <c r="IBB60" s="145"/>
      <c r="IBC60" s="145"/>
      <c r="IBD60" s="145"/>
      <c r="IBE60" s="145"/>
      <c r="IBF60" s="145"/>
      <c r="IBG60" s="145"/>
      <c r="IBH60" s="145"/>
      <c r="IBI60" s="145"/>
      <c r="IBJ60" s="145"/>
      <c r="IBK60" s="145"/>
      <c r="IBL60" s="145"/>
      <c r="IBM60" s="145"/>
      <c r="IBN60" s="145"/>
      <c r="IBO60" s="145"/>
      <c r="IBP60" s="145"/>
      <c r="IBQ60" s="145"/>
      <c r="IBR60" s="145"/>
      <c r="IBS60" s="145"/>
      <c r="IBT60" s="145"/>
      <c r="IBU60" s="145"/>
      <c r="IBV60" s="145"/>
      <c r="IBW60" s="145"/>
      <c r="IBX60" s="145"/>
      <c r="IBY60" s="145"/>
      <c r="IBZ60" s="145"/>
      <c r="ICA60" s="145"/>
      <c r="ICB60" s="145"/>
      <c r="ICC60" s="145"/>
      <c r="ICD60" s="145"/>
      <c r="ICE60" s="145"/>
      <c r="ICF60" s="145"/>
      <c r="ICG60" s="145"/>
      <c r="ICH60" s="145"/>
      <c r="ICI60" s="145"/>
      <c r="ICJ60" s="145"/>
      <c r="ICK60" s="145"/>
      <c r="ICL60" s="145"/>
      <c r="ICM60" s="145"/>
      <c r="ICN60" s="145"/>
      <c r="ICO60" s="145"/>
      <c r="ICP60" s="145"/>
      <c r="ICQ60" s="145"/>
      <c r="ICR60" s="145"/>
      <c r="ICS60" s="145"/>
      <c r="ICT60" s="145"/>
      <c r="ICU60" s="145"/>
      <c r="ICV60" s="145"/>
      <c r="ICW60" s="145"/>
      <c r="ICX60" s="145"/>
      <c r="ICY60" s="145"/>
      <c r="ICZ60" s="145"/>
      <c r="IDA60" s="145"/>
      <c r="IDB60" s="145"/>
      <c r="IDC60" s="145"/>
      <c r="IDD60" s="145"/>
      <c r="IDE60" s="145"/>
      <c r="IDF60" s="145"/>
      <c r="IDG60" s="145"/>
      <c r="IDH60" s="145"/>
      <c r="IDI60" s="145"/>
      <c r="IDJ60" s="145"/>
      <c r="IDK60" s="145"/>
      <c r="IDL60" s="145"/>
      <c r="IDM60" s="145"/>
      <c r="IDN60" s="145"/>
      <c r="IDO60" s="145"/>
      <c r="IDP60" s="145"/>
      <c r="IDQ60" s="145"/>
      <c r="IDR60" s="145"/>
      <c r="IDS60" s="145"/>
      <c r="IDT60" s="145"/>
      <c r="IDU60" s="145"/>
      <c r="IDV60" s="145"/>
      <c r="IDW60" s="145"/>
      <c r="IDX60" s="145"/>
      <c r="IDY60" s="145"/>
      <c r="IDZ60" s="145"/>
      <c r="IEA60" s="145"/>
      <c r="IEB60" s="145"/>
      <c r="IEC60" s="145"/>
      <c r="IED60" s="145"/>
      <c r="IEE60" s="145"/>
      <c r="IEF60" s="145"/>
      <c r="IEG60" s="145"/>
      <c r="IEH60" s="145"/>
      <c r="IEI60" s="145"/>
      <c r="IEJ60" s="145"/>
      <c r="IEK60" s="145"/>
      <c r="IEL60" s="145"/>
      <c r="IEM60" s="145"/>
      <c r="IEN60" s="145"/>
      <c r="IEO60" s="145"/>
      <c r="IEP60" s="145"/>
      <c r="IEQ60" s="145"/>
      <c r="IER60" s="145"/>
      <c r="IES60" s="145"/>
      <c r="IET60" s="145"/>
      <c r="IEU60" s="145"/>
      <c r="IEV60" s="145"/>
      <c r="IEW60" s="145"/>
      <c r="IEX60" s="145"/>
      <c r="IEY60" s="145"/>
      <c r="IEZ60" s="145"/>
      <c r="IFA60" s="145"/>
      <c r="IFB60" s="145"/>
      <c r="IFC60" s="145"/>
      <c r="IFD60" s="145"/>
      <c r="IFE60" s="145"/>
      <c r="IFF60" s="145"/>
      <c r="IFG60" s="145"/>
      <c r="IFH60" s="145"/>
      <c r="IFI60" s="145"/>
      <c r="IFJ60" s="145"/>
      <c r="IFK60" s="145"/>
      <c r="IFL60" s="145"/>
      <c r="IFM60" s="145"/>
      <c r="IFN60" s="145"/>
      <c r="IFO60" s="145"/>
      <c r="IFP60" s="145"/>
      <c r="IFQ60" s="145"/>
      <c r="IFR60" s="145"/>
      <c r="IFS60" s="145"/>
      <c r="IFT60" s="145"/>
      <c r="IFU60" s="145"/>
      <c r="IFV60" s="145"/>
      <c r="IFW60" s="145"/>
      <c r="IFX60" s="145"/>
      <c r="IFY60" s="145"/>
      <c r="IFZ60" s="145"/>
      <c r="IGA60" s="145"/>
      <c r="IGB60" s="145"/>
      <c r="IGC60" s="145"/>
      <c r="IGD60" s="145"/>
      <c r="IGE60" s="145"/>
      <c r="IGF60" s="145"/>
      <c r="IGG60" s="145"/>
      <c r="IGH60" s="145"/>
      <c r="IGI60" s="145"/>
      <c r="IGJ60" s="145"/>
      <c r="IGK60" s="145"/>
      <c r="IGL60" s="145"/>
      <c r="IGM60" s="145"/>
      <c r="IGN60" s="145"/>
      <c r="IGO60" s="145"/>
      <c r="IGP60" s="145"/>
      <c r="IGQ60" s="145"/>
      <c r="IGR60" s="145"/>
      <c r="IGS60" s="145"/>
      <c r="IGT60" s="145"/>
      <c r="IGU60" s="145"/>
      <c r="IGV60" s="145"/>
      <c r="IGW60" s="145"/>
      <c r="IGX60" s="145"/>
      <c r="IGY60" s="145"/>
      <c r="IGZ60" s="145"/>
      <c r="IHA60" s="145"/>
      <c r="IHB60" s="145"/>
      <c r="IHC60" s="145"/>
      <c r="IHD60" s="145"/>
      <c r="IHE60" s="145"/>
      <c r="IHF60" s="145"/>
      <c r="IHG60" s="145"/>
      <c r="IHH60" s="145"/>
      <c r="IHI60" s="145"/>
      <c r="IHJ60" s="145"/>
      <c r="IHK60" s="145"/>
      <c r="IHL60" s="145"/>
      <c r="IHM60" s="145"/>
      <c r="IHN60" s="145"/>
      <c r="IHO60" s="145"/>
      <c r="IHP60" s="145"/>
      <c r="IHQ60" s="145"/>
      <c r="IHR60" s="145"/>
      <c r="IHS60" s="145"/>
      <c r="IHT60" s="145"/>
      <c r="IHU60" s="145"/>
      <c r="IHV60" s="145"/>
      <c r="IHW60" s="145"/>
      <c r="IHX60" s="145"/>
      <c r="IHY60" s="145"/>
      <c r="IHZ60" s="145"/>
      <c r="IIA60" s="145"/>
      <c r="IIB60" s="145"/>
      <c r="IIC60" s="145"/>
      <c r="IID60" s="145"/>
      <c r="IIE60" s="145"/>
      <c r="IIF60" s="145"/>
      <c r="IIG60" s="145"/>
      <c r="IIH60" s="145"/>
      <c r="III60" s="145"/>
      <c r="IIJ60" s="145"/>
      <c r="IIK60" s="145"/>
      <c r="IIL60" s="145"/>
      <c r="IIM60" s="145"/>
      <c r="IIN60" s="145"/>
      <c r="IIO60" s="145"/>
      <c r="IIP60" s="145"/>
      <c r="IIQ60" s="145"/>
      <c r="IIR60" s="145"/>
      <c r="IIS60" s="145"/>
      <c r="IIT60" s="145"/>
      <c r="IIU60" s="145"/>
      <c r="IIV60" s="145"/>
      <c r="IIW60" s="145"/>
      <c r="IIX60" s="145"/>
      <c r="IIY60" s="145"/>
      <c r="IIZ60" s="145"/>
      <c r="IJA60" s="145"/>
      <c r="IJB60" s="145"/>
      <c r="IJC60" s="145"/>
      <c r="IJD60" s="145"/>
      <c r="IJE60" s="145"/>
      <c r="IJF60" s="145"/>
      <c r="IJG60" s="145"/>
      <c r="IJH60" s="145"/>
      <c r="IJI60" s="145"/>
      <c r="IJJ60" s="145"/>
      <c r="IJK60" s="145"/>
      <c r="IJL60" s="145"/>
      <c r="IJM60" s="145"/>
      <c r="IJN60" s="145"/>
      <c r="IJO60" s="145"/>
      <c r="IJP60" s="145"/>
      <c r="IJQ60" s="145"/>
      <c r="IJR60" s="145"/>
      <c r="IJS60" s="145"/>
      <c r="IJT60" s="145"/>
      <c r="IJU60" s="145"/>
      <c r="IJV60" s="145"/>
      <c r="IJW60" s="145"/>
      <c r="IJX60" s="145"/>
      <c r="IJY60" s="145"/>
      <c r="IJZ60" s="145"/>
      <c r="IKA60" s="145"/>
      <c r="IKB60" s="145"/>
      <c r="IKC60" s="145"/>
      <c r="IKD60" s="145"/>
      <c r="IKE60" s="145"/>
      <c r="IKF60" s="145"/>
      <c r="IKG60" s="145"/>
      <c r="IKH60" s="145"/>
      <c r="IKI60" s="145"/>
      <c r="IKJ60" s="145"/>
      <c r="IKK60" s="145"/>
      <c r="IKL60" s="145"/>
      <c r="IKM60" s="145"/>
      <c r="IKN60" s="145"/>
      <c r="IKO60" s="145"/>
      <c r="IKP60" s="145"/>
      <c r="IKQ60" s="145"/>
      <c r="IKR60" s="145"/>
      <c r="IKS60" s="145"/>
      <c r="IKT60" s="145"/>
      <c r="IKU60" s="145"/>
      <c r="IKV60" s="145"/>
      <c r="IKW60" s="145"/>
      <c r="IKX60" s="145"/>
      <c r="IKY60" s="145"/>
      <c r="IKZ60" s="145"/>
      <c r="ILA60" s="145"/>
      <c r="ILB60" s="145"/>
      <c r="ILC60" s="145"/>
      <c r="ILD60" s="145"/>
      <c r="ILE60" s="145"/>
      <c r="ILF60" s="145"/>
      <c r="ILG60" s="145"/>
      <c r="ILH60" s="145"/>
      <c r="ILI60" s="145"/>
      <c r="ILJ60" s="145"/>
      <c r="ILK60" s="145"/>
      <c r="ILL60" s="145"/>
      <c r="ILM60" s="145"/>
      <c r="ILN60" s="145"/>
      <c r="ILO60" s="145"/>
      <c r="ILP60" s="145"/>
      <c r="ILQ60" s="145"/>
      <c r="ILR60" s="145"/>
      <c r="ILS60" s="145"/>
      <c r="ILT60" s="145"/>
      <c r="ILU60" s="145"/>
      <c r="ILV60" s="145"/>
      <c r="ILW60" s="145"/>
      <c r="ILX60" s="145"/>
      <c r="ILY60" s="145"/>
      <c r="ILZ60" s="145"/>
      <c r="IMA60" s="145"/>
      <c r="IMB60" s="145"/>
      <c r="IMC60" s="145"/>
      <c r="IMD60" s="145"/>
      <c r="IME60" s="145"/>
      <c r="IMF60" s="145"/>
      <c r="IMG60" s="145"/>
      <c r="IMH60" s="145"/>
      <c r="IMI60" s="145"/>
      <c r="IMJ60" s="145"/>
      <c r="IMK60" s="145"/>
      <c r="IML60" s="145"/>
      <c r="IMM60" s="145"/>
      <c r="IMN60" s="145"/>
      <c r="IMO60" s="145"/>
      <c r="IMP60" s="145"/>
      <c r="IMQ60" s="145"/>
      <c r="IMR60" s="145"/>
      <c r="IMS60" s="145"/>
      <c r="IMT60" s="145"/>
      <c r="IMU60" s="145"/>
      <c r="IMV60" s="145"/>
      <c r="IMW60" s="145"/>
      <c r="IMX60" s="145"/>
      <c r="IMY60" s="145"/>
      <c r="IMZ60" s="145"/>
      <c r="INA60" s="145"/>
      <c r="INB60" s="145"/>
      <c r="INC60" s="145"/>
      <c r="IND60" s="145"/>
      <c r="INE60" s="145"/>
      <c r="INF60" s="145"/>
      <c r="ING60" s="145"/>
      <c r="INH60" s="145"/>
      <c r="INI60" s="145"/>
      <c r="INJ60" s="145"/>
      <c r="INK60" s="145"/>
      <c r="INL60" s="145"/>
      <c r="INM60" s="145"/>
      <c r="INN60" s="145"/>
      <c r="INO60" s="145"/>
      <c r="INP60" s="145"/>
      <c r="INQ60" s="145"/>
      <c r="INR60" s="145"/>
      <c r="INS60" s="145"/>
      <c r="INT60" s="145"/>
      <c r="INU60" s="145"/>
      <c r="INV60" s="145"/>
      <c r="INW60" s="145"/>
      <c r="INX60" s="145"/>
      <c r="INY60" s="145"/>
      <c r="INZ60" s="145"/>
      <c r="IOA60" s="145"/>
      <c r="IOB60" s="145"/>
      <c r="IOC60" s="145"/>
      <c r="IOD60" s="145"/>
      <c r="IOE60" s="145"/>
      <c r="IOF60" s="145"/>
      <c r="IOG60" s="145"/>
      <c r="IOH60" s="145"/>
      <c r="IOI60" s="145"/>
      <c r="IOJ60" s="145"/>
      <c r="IOK60" s="145"/>
      <c r="IOL60" s="145"/>
      <c r="IOM60" s="145"/>
      <c r="ION60" s="145"/>
      <c r="IOO60" s="145"/>
      <c r="IOP60" s="145"/>
      <c r="IOQ60" s="145"/>
      <c r="IOR60" s="145"/>
      <c r="IOS60" s="145"/>
      <c r="IOT60" s="145"/>
      <c r="IOU60" s="145"/>
      <c r="IOV60" s="145"/>
      <c r="IOW60" s="145"/>
      <c r="IOX60" s="145"/>
      <c r="IOY60" s="145"/>
      <c r="IOZ60" s="145"/>
      <c r="IPA60" s="145"/>
      <c r="IPB60" s="145"/>
      <c r="IPC60" s="145"/>
      <c r="IPD60" s="145"/>
      <c r="IPE60" s="145"/>
      <c r="IPF60" s="145"/>
      <c r="IPG60" s="145"/>
      <c r="IPH60" s="145"/>
      <c r="IPI60" s="145"/>
      <c r="IPJ60" s="145"/>
      <c r="IPK60" s="145"/>
      <c r="IPL60" s="145"/>
      <c r="IPM60" s="145"/>
      <c r="IPN60" s="145"/>
      <c r="IPO60" s="145"/>
      <c r="IPP60" s="145"/>
      <c r="IPQ60" s="145"/>
      <c r="IPR60" s="145"/>
      <c r="IPS60" s="145"/>
      <c r="IPT60" s="145"/>
      <c r="IPU60" s="145"/>
      <c r="IPV60" s="145"/>
      <c r="IPW60" s="145"/>
      <c r="IPX60" s="145"/>
      <c r="IPY60" s="145"/>
      <c r="IPZ60" s="145"/>
      <c r="IQA60" s="145"/>
      <c r="IQB60" s="145"/>
      <c r="IQC60" s="145"/>
      <c r="IQD60" s="145"/>
      <c r="IQE60" s="145"/>
      <c r="IQF60" s="145"/>
      <c r="IQG60" s="145"/>
      <c r="IQH60" s="145"/>
      <c r="IQI60" s="145"/>
      <c r="IQJ60" s="145"/>
      <c r="IQK60" s="145"/>
      <c r="IQL60" s="145"/>
      <c r="IQM60" s="145"/>
      <c r="IQN60" s="145"/>
      <c r="IQO60" s="145"/>
      <c r="IQP60" s="145"/>
      <c r="IQQ60" s="145"/>
      <c r="IQR60" s="145"/>
      <c r="IQS60" s="145"/>
      <c r="IQT60" s="145"/>
      <c r="IQU60" s="145"/>
      <c r="IQV60" s="145"/>
      <c r="IQW60" s="145"/>
      <c r="IQX60" s="145"/>
      <c r="IQY60" s="145"/>
      <c r="IQZ60" s="145"/>
      <c r="IRA60" s="145"/>
      <c r="IRB60" s="145"/>
      <c r="IRC60" s="145"/>
      <c r="IRD60" s="145"/>
      <c r="IRE60" s="145"/>
      <c r="IRF60" s="145"/>
      <c r="IRG60" s="145"/>
      <c r="IRH60" s="145"/>
      <c r="IRI60" s="145"/>
      <c r="IRJ60" s="145"/>
      <c r="IRK60" s="145"/>
      <c r="IRL60" s="145"/>
      <c r="IRM60" s="145"/>
      <c r="IRN60" s="145"/>
      <c r="IRO60" s="145"/>
      <c r="IRP60" s="145"/>
      <c r="IRQ60" s="145"/>
      <c r="IRR60" s="145"/>
      <c r="IRS60" s="145"/>
      <c r="IRT60" s="145"/>
      <c r="IRU60" s="145"/>
      <c r="IRV60" s="145"/>
      <c r="IRW60" s="145"/>
      <c r="IRX60" s="145"/>
      <c r="IRY60" s="145"/>
      <c r="IRZ60" s="145"/>
      <c r="ISA60" s="145"/>
      <c r="ISB60" s="145"/>
      <c r="ISC60" s="145"/>
      <c r="ISD60" s="145"/>
      <c r="ISE60" s="145"/>
      <c r="ISF60" s="145"/>
      <c r="ISG60" s="145"/>
      <c r="ISH60" s="145"/>
      <c r="ISI60" s="145"/>
      <c r="ISJ60" s="145"/>
      <c r="ISK60" s="145"/>
      <c r="ISL60" s="145"/>
      <c r="ISM60" s="145"/>
      <c r="ISN60" s="145"/>
      <c r="ISO60" s="145"/>
      <c r="ISP60" s="145"/>
      <c r="ISQ60" s="145"/>
      <c r="ISR60" s="145"/>
      <c r="ISS60" s="145"/>
      <c r="IST60" s="145"/>
      <c r="ISU60" s="145"/>
      <c r="ISV60" s="145"/>
      <c r="ISW60" s="145"/>
      <c r="ISX60" s="145"/>
      <c r="ISY60" s="145"/>
      <c r="ISZ60" s="145"/>
      <c r="ITA60" s="145"/>
      <c r="ITB60" s="145"/>
      <c r="ITC60" s="145"/>
      <c r="ITD60" s="145"/>
      <c r="ITE60" s="145"/>
      <c r="ITF60" s="145"/>
      <c r="ITG60" s="145"/>
      <c r="ITH60" s="145"/>
      <c r="ITI60" s="145"/>
      <c r="ITJ60" s="145"/>
      <c r="ITK60" s="145"/>
      <c r="ITL60" s="145"/>
      <c r="ITM60" s="145"/>
      <c r="ITN60" s="145"/>
      <c r="ITO60" s="145"/>
      <c r="ITP60" s="145"/>
      <c r="ITQ60" s="145"/>
      <c r="ITR60" s="145"/>
      <c r="ITS60" s="145"/>
      <c r="ITT60" s="145"/>
      <c r="ITU60" s="145"/>
      <c r="ITV60" s="145"/>
      <c r="ITW60" s="145"/>
      <c r="ITX60" s="145"/>
      <c r="ITY60" s="145"/>
      <c r="ITZ60" s="145"/>
      <c r="IUA60" s="145"/>
      <c r="IUB60" s="145"/>
      <c r="IUC60" s="145"/>
      <c r="IUD60" s="145"/>
      <c r="IUE60" s="145"/>
      <c r="IUF60" s="145"/>
      <c r="IUG60" s="145"/>
      <c r="IUH60" s="145"/>
      <c r="IUI60" s="145"/>
      <c r="IUJ60" s="145"/>
      <c r="IUK60" s="145"/>
      <c r="IUL60" s="145"/>
      <c r="IUM60" s="145"/>
      <c r="IUN60" s="145"/>
      <c r="IUO60" s="145"/>
      <c r="IUP60" s="145"/>
      <c r="IUQ60" s="145"/>
      <c r="IUR60" s="145"/>
      <c r="IUS60" s="145"/>
      <c r="IUT60" s="145"/>
      <c r="IUU60" s="145"/>
      <c r="IUV60" s="145"/>
      <c r="IUW60" s="145"/>
      <c r="IUX60" s="145"/>
      <c r="IUY60" s="145"/>
      <c r="IUZ60" s="145"/>
      <c r="IVA60" s="145"/>
      <c r="IVB60" s="145"/>
      <c r="IVC60" s="145"/>
      <c r="IVD60" s="145"/>
      <c r="IVE60" s="145"/>
      <c r="IVF60" s="145"/>
      <c r="IVG60" s="145"/>
      <c r="IVH60" s="145"/>
      <c r="IVI60" s="145"/>
      <c r="IVJ60" s="145"/>
      <c r="IVK60" s="145"/>
      <c r="IVL60" s="145"/>
      <c r="IVM60" s="145"/>
      <c r="IVN60" s="145"/>
      <c r="IVO60" s="145"/>
      <c r="IVP60" s="145"/>
      <c r="IVQ60" s="145"/>
      <c r="IVR60" s="145"/>
      <c r="IVS60" s="145"/>
      <c r="IVT60" s="145"/>
      <c r="IVU60" s="145"/>
      <c r="IVV60" s="145"/>
      <c r="IVW60" s="145"/>
      <c r="IVX60" s="145"/>
      <c r="IVY60" s="145"/>
      <c r="IVZ60" s="145"/>
      <c r="IWA60" s="145"/>
      <c r="IWB60" s="145"/>
      <c r="IWC60" s="145"/>
      <c r="IWD60" s="145"/>
      <c r="IWE60" s="145"/>
      <c r="IWF60" s="145"/>
      <c r="IWG60" s="145"/>
      <c r="IWH60" s="145"/>
      <c r="IWI60" s="145"/>
      <c r="IWJ60" s="145"/>
      <c r="IWK60" s="145"/>
      <c r="IWL60" s="145"/>
      <c r="IWM60" s="145"/>
      <c r="IWN60" s="145"/>
      <c r="IWO60" s="145"/>
      <c r="IWP60" s="145"/>
      <c r="IWQ60" s="145"/>
      <c r="IWR60" s="145"/>
      <c r="IWS60" s="145"/>
      <c r="IWT60" s="145"/>
      <c r="IWU60" s="145"/>
      <c r="IWV60" s="145"/>
      <c r="IWW60" s="145"/>
      <c r="IWX60" s="145"/>
      <c r="IWY60" s="145"/>
      <c r="IWZ60" s="145"/>
      <c r="IXA60" s="145"/>
      <c r="IXB60" s="145"/>
      <c r="IXC60" s="145"/>
      <c r="IXD60" s="145"/>
      <c r="IXE60" s="145"/>
      <c r="IXF60" s="145"/>
      <c r="IXG60" s="145"/>
      <c r="IXH60" s="145"/>
      <c r="IXI60" s="145"/>
      <c r="IXJ60" s="145"/>
      <c r="IXK60" s="145"/>
      <c r="IXL60" s="145"/>
      <c r="IXM60" s="145"/>
      <c r="IXN60" s="145"/>
      <c r="IXO60" s="145"/>
      <c r="IXP60" s="145"/>
      <c r="IXQ60" s="145"/>
      <c r="IXR60" s="145"/>
      <c r="IXS60" s="145"/>
      <c r="IXT60" s="145"/>
      <c r="IXU60" s="145"/>
      <c r="IXV60" s="145"/>
      <c r="IXW60" s="145"/>
      <c r="IXX60" s="145"/>
      <c r="IXY60" s="145"/>
      <c r="IXZ60" s="145"/>
      <c r="IYA60" s="145"/>
      <c r="IYB60" s="145"/>
      <c r="IYC60" s="145"/>
      <c r="IYD60" s="145"/>
      <c r="IYE60" s="145"/>
      <c r="IYF60" s="145"/>
      <c r="IYG60" s="145"/>
      <c r="IYH60" s="145"/>
      <c r="IYI60" s="145"/>
      <c r="IYJ60" s="145"/>
      <c r="IYK60" s="145"/>
      <c r="IYL60" s="145"/>
      <c r="IYM60" s="145"/>
      <c r="IYN60" s="145"/>
      <c r="IYO60" s="145"/>
      <c r="IYP60" s="145"/>
      <c r="IYQ60" s="145"/>
      <c r="IYR60" s="145"/>
      <c r="IYS60" s="145"/>
      <c r="IYT60" s="145"/>
      <c r="IYU60" s="145"/>
      <c r="IYV60" s="145"/>
      <c r="IYW60" s="145"/>
      <c r="IYX60" s="145"/>
      <c r="IYY60" s="145"/>
      <c r="IYZ60" s="145"/>
      <c r="IZA60" s="145"/>
      <c r="IZB60" s="145"/>
      <c r="IZC60" s="145"/>
      <c r="IZD60" s="145"/>
      <c r="IZE60" s="145"/>
      <c r="IZF60" s="145"/>
      <c r="IZG60" s="145"/>
      <c r="IZH60" s="145"/>
      <c r="IZI60" s="145"/>
      <c r="IZJ60" s="145"/>
      <c r="IZK60" s="145"/>
      <c r="IZL60" s="145"/>
      <c r="IZM60" s="145"/>
      <c r="IZN60" s="145"/>
      <c r="IZO60" s="145"/>
      <c r="IZP60" s="145"/>
      <c r="IZQ60" s="145"/>
      <c r="IZR60" s="145"/>
      <c r="IZS60" s="145"/>
      <c r="IZT60" s="145"/>
      <c r="IZU60" s="145"/>
      <c r="IZV60" s="145"/>
      <c r="IZW60" s="145"/>
      <c r="IZX60" s="145"/>
      <c r="IZY60" s="145"/>
      <c r="IZZ60" s="145"/>
      <c r="JAA60" s="145"/>
      <c r="JAB60" s="145"/>
      <c r="JAC60" s="145"/>
      <c r="JAD60" s="145"/>
      <c r="JAE60" s="145"/>
      <c r="JAF60" s="145"/>
      <c r="JAG60" s="145"/>
      <c r="JAH60" s="145"/>
      <c r="JAI60" s="145"/>
      <c r="JAJ60" s="145"/>
      <c r="JAK60" s="145"/>
      <c r="JAL60" s="145"/>
      <c r="JAM60" s="145"/>
      <c r="JAN60" s="145"/>
      <c r="JAO60" s="145"/>
      <c r="JAP60" s="145"/>
      <c r="JAQ60" s="145"/>
      <c r="JAR60" s="145"/>
      <c r="JAS60" s="145"/>
      <c r="JAT60" s="145"/>
      <c r="JAU60" s="145"/>
      <c r="JAV60" s="145"/>
      <c r="JAW60" s="145"/>
      <c r="JAX60" s="145"/>
      <c r="JAY60" s="145"/>
      <c r="JAZ60" s="145"/>
      <c r="JBA60" s="145"/>
      <c r="JBB60" s="145"/>
      <c r="JBC60" s="145"/>
      <c r="JBD60" s="145"/>
      <c r="JBE60" s="145"/>
      <c r="JBF60" s="145"/>
      <c r="JBG60" s="145"/>
      <c r="JBH60" s="145"/>
      <c r="JBI60" s="145"/>
      <c r="JBJ60" s="145"/>
      <c r="JBK60" s="145"/>
      <c r="JBL60" s="145"/>
      <c r="JBM60" s="145"/>
      <c r="JBN60" s="145"/>
      <c r="JBO60" s="145"/>
      <c r="JBP60" s="145"/>
      <c r="JBQ60" s="145"/>
      <c r="JBR60" s="145"/>
      <c r="JBS60" s="145"/>
      <c r="JBT60" s="145"/>
      <c r="JBU60" s="145"/>
      <c r="JBV60" s="145"/>
      <c r="JBW60" s="145"/>
      <c r="JBX60" s="145"/>
      <c r="JBY60" s="145"/>
      <c r="JBZ60" s="145"/>
      <c r="JCA60" s="145"/>
      <c r="JCB60" s="145"/>
      <c r="JCC60" s="145"/>
      <c r="JCD60" s="145"/>
      <c r="JCE60" s="145"/>
      <c r="JCF60" s="145"/>
      <c r="JCG60" s="145"/>
      <c r="JCH60" s="145"/>
      <c r="JCI60" s="145"/>
      <c r="JCJ60" s="145"/>
      <c r="JCK60" s="145"/>
      <c r="JCL60" s="145"/>
      <c r="JCM60" s="145"/>
      <c r="JCN60" s="145"/>
      <c r="JCO60" s="145"/>
      <c r="JCP60" s="145"/>
      <c r="JCQ60" s="145"/>
      <c r="JCR60" s="145"/>
      <c r="JCS60" s="145"/>
      <c r="JCT60" s="145"/>
      <c r="JCU60" s="145"/>
      <c r="JCV60" s="145"/>
      <c r="JCW60" s="145"/>
      <c r="JCX60" s="145"/>
      <c r="JCY60" s="145"/>
      <c r="JCZ60" s="145"/>
      <c r="JDA60" s="145"/>
      <c r="JDB60" s="145"/>
      <c r="JDC60" s="145"/>
      <c r="JDD60" s="145"/>
      <c r="JDE60" s="145"/>
      <c r="JDF60" s="145"/>
      <c r="JDG60" s="145"/>
      <c r="JDH60" s="145"/>
      <c r="JDI60" s="145"/>
      <c r="JDJ60" s="145"/>
      <c r="JDK60" s="145"/>
      <c r="JDL60" s="145"/>
      <c r="JDM60" s="145"/>
      <c r="JDN60" s="145"/>
      <c r="JDO60" s="145"/>
      <c r="JDP60" s="145"/>
      <c r="JDQ60" s="145"/>
      <c r="JDR60" s="145"/>
      <c r="JDS60" s="145"/>
      <c r="JDT60" s="145"/>
      <c r="JDU60" s="145"/>
      <c r="JDV60" s="145"/>
      <c r="JDW60" s="145"/>
      <c r="JDX60" s="145"/>
      <c r="JDY60" s="145"/>
      <c r="JDZ60" s="145"/>
      <c r="JEA60" s="145"/>
      <c r="JEB60" s="145"/>
      <c r="JEC60" s="145"/>
      <c r="JED60" s="145"/>
      <c r="JEE60" s="145"/>
      <c r="JEF60" s="145"/>
      <c r="JEG60" s="145"/>
      <c r="JEH60" s="145"/>
      <c r="JEI60" s="145"/>
      <c r="JEJ60" s="145"/>
      <c r="JEK60" s="145"/>
      <c r="JEL60" s="145"/>
      <c r="JEM60" s="145"/>
      <c r="JEN60" s="145"/>
      <c r="JEO60" s="145"/>
      <c r="JEP60" s="145"/>
      <c r="JEQ60" s="145"/>
      <c r="JER60" s="145"/>
      <c r="JES60" s="145"/>
      <c r="JET60" s="145"/>
      <c r="JEU60" s="145"/>
      <c r="JEV60" s="145"/>
      <c r="JEW60" s="145"/>
      <c r="JEX60" s="145"/>
      <c r="JEY60" s="145"/>
      <c r="JEZ60" s="145"/>
      <c r="JFA60" s="145"/>
      <c r="JFB60" s="145"/>
      <c r="JFC60" s="145"/>
      <c r="JFD60" s="145"/>
      <c r="JFE60" s="145"/>
      <c r="JFF60" s="145"/>
      <c r="JFG60" s="145"/>
      <c r="JFH60" s="145"/>
      <c r="JFI60" s="145"/>
      <c r="JFJ60" s="145"/>
      <c r="JFK60" s="145"/>
      <c r="JFL60" s="145"/>
      <c r="JFM60" s="145"/>
      <c r="JFN60" s="145"/>
      <c r="JFO60" s="145"/>
      <c r="JFP60" s="145"/>
      <c r="JFQ60" s="145"/>
      <c r="JFR60" s="145"/>
      <c r="JFS60" s="145"/>
      <c r="JFT60" s="145"/>
      <c r="JFU60" s="145"/>
      <c r="JFV60" s="145"/>
      <c r="JFW60" s="145"/>
      <c r="JFX60" s="145"/>
      <c r="JFY60" s="145"/>
      <c r="JFZ60" s="145"/>
      <c r="JGA60" s="145"/>
      <c r="JGB60" s="145"/>
      <c r="JGC60" s="145"/>
      <c r="JGD60" s="145"/>
      <c r="JGE60" s="145"/>
      <c r="JGF60" s="145"/>
      <c r="JGG60" s="145"/>
      <c r="JGH60" s="145"/>
      <c r="JGI60" s="145"/>
      <c r="JGJ60" s="145"/>
      <c r="JGK60" s="145"/>
      <c r="JGL60" s="145"/>
      <c r="JGM60" s="145"/>
      <c r="JGN60" s="145"/>
      <c r="JGO60" s="145"/>
      <c r="JGP60" s="145"/>
      <c r="JGQ60" s="145"/>
      <c r="JGR60" s="145"/>
      <c r="JGS60" s="145"/>
      <c r="JGT60" s="145"/>
      <c r="JGU60" s="145"/>
      <c r="JGV60" s="145"/>
      <c r="JGW60" s="145"/>
      <c r="JGX60" s="145"/>
      <c r="JGY60" s="145"/>
      <c r="JGZ60" s="145"/>
      <c r="JHA60" s="145"/>
      <c r="JHB60" s="145"/>
      <c r="JHC60" s="145"/>
      <c r="JHD60" s="145"/>
      <c r="JHE60" s="145"/>
      <c r="JHF60" s="145"/>
      <c r="JHG60" s="145"/>
      <c r="JHH60" s="145"/>
      <c r="JHI60" s="145"/>
      <c r="JHJ60" s="145"/>
      <c r="JHK60" s="145"/>
      <c r="JHL60" s="145"/>
      <c r="JHM60" s="145"/>
      <c r="JHN60" s="145"/>
      <c r="JHO60" s="145"/>
      <c r="JHP60" s="145"/>
      <c r="JHQ60" s="145"/>
      <c r="JHR60" s="145"/>
      <c r="JHS60" s="145"/>
      <c r="JHT60" s="145"/>
      <c r="JHU60" s="145"/>
      <c r="JHV60" s="145"/>
      <c r="JHW60" s="145"/>
      <c r="JHX60" s="145"/>
      <c r="JHY60" s="145"/>
      <c r="JHZ60" s="145"/>
      <c r="JIA60" s="145"/>
      <c r="JIB60" s="145"/>
      <c r="JIC60" s="145"/>
      <c r="JID60" s="145"/>
      <c r="JIE60" s="145"/>
      <c r="JIF60" s="145"/>
      <c r="JIG60" s="145"/>
      <c r="JIH60" s="145"/>
      <c r="JII60" s="145"/>
      <c r="JIJ60" s="145"/>
      <c r="JIK60" s="145"/>
      <c r="JIL60" s="145"/>
      <c r="JIM60" s="145"/>
      <c r="JIN60" s="145"/>
      <c r="JIO60" s="145"/>
      <c r="JIP60" s="145"/>
      <c r="JIQ60" s="145"/>
      <c r="JIR60" s="145"/>
      <c r="JIS60" s="145"/>
      <c r="JIT60" s="145"/>
      <c r="JIU60" s="145"/>
      <c r="JIV60" s="145"/>
      <c r="JIW60" s="145"/>
      <c r="JIX60" s="145"/>
      <c r="JIY60" s="145"/>
      <c r="JIZ60" s="145"/>
      <c r="JJA60" s="145"/>
      <c r="JJB60" s="145"/>
      <c r="JJC60" s="145"/>
      <c r="JJD60" s="145"/>
      <c r="JJE60" s="145"/>
      <c r="JJF60" s="145"/>
      <c r="JJG60" s="145"/>
      <c r="JJH60" s="145"/>
      <c r="JJI60" s="145"/>
      <c r="JJJ60" s="145"/>
      <c r="JJK60" s="145"/>
      <c r="JJL60" s="145"/>
      <c r="JJM60" s="145"/>
      <c r="JJN60" s="145"/>
      <c r="JJO60" s="145"/>
      <c r="JJP60" s="145"/>
      <c r="JJQ60" s="145"/>
      <c r="JJR60" s="145"/>
      <c r="JJS60" s="145"/>
      <c r="JJT60" s="145"/>
      <c r="JJU60" s="145"/>
      <c r="JJV60" s="145"/>
      <c r="JJW60" s="145"/>
      <c r="JJX60" s="145"/>
      <c r="JJY60" s="145"/>
      <c r="JJZ60" s="145"/>
      <c r="JKA60" s="145"/>
      <c r="JKB60" s="145"/>
      <c r="JKC60" s="145"/>
      <c r="JKD60" s="145"/>
      <c r="JKE60" s="145"/>
      <c r="JKF60" s="145"/>
      <c r="JKG60" s="145"/>
      <c r="JKH60" s="145"/>
      <c r="JKI60" s="145"/>
      <c r="JKJ60" s="145"/>
      <c r="JKK60" s="145"/>
      <c r="JKL60" s="145"/>
      <c r="JKM60" s="145"/>
      <c r="JKN60" s="145"/>
      <c r="JKO60" s="145"/>
      <c r="JKP60" s="145"/>
      <c r="JKQ60" s="145"/>
      <c r="JKR60" s="145"/>
      <c r="JKS60" s="145"/>
      <c r="JKT60" s="145"/>
      <c r="JKU60" s="145"/>
      <c r="JKV60" s="145"/>
      <c r="JKW60" s="145"/>
      <c r="JKX60" s="145"/>
      <c r="JKY60" s="145"/>
      <c r="JKZ60" s="145"/>
      <c r="JLA60" s="145"/>
      <c r="JLB60" s="145"/>
      <c r="JLC60" s="145"/>
      <c r="JLD60" s="145"/>
      <c r="JLE60" s="145"/>
      <c r="JLF60" s="145"/>
      <c r="JLG60" s="145"/>
      <c r="JLH60" s="145"/>
      <c r="JLI60" s="145"/>
      <c r="JLJ60" s="145"/>
      <c r="JLK60" s="145"/>
      <c r="JLL60" s="145"/>
      <c r="JLM60" s="145"/>
      <c r="JLN60" s="145"/>
      <c r="JLO60" s="145"/>
      <c r="JLP60" s="145"/>
      <c r="JLQ60" s="145"/>
      <c r="JLR60" s="145"/>
      <c r="JLS60" s="145"/>
      <c r="JLT60" s="145"/>
      <c r="JLU60" s="145"/>
      <c r="JLV60" s="145"/>
      <c r="JLW60" s="145"/>
      <c r="JLX60" s="145"/>
      <c r="JLY60" s="145"/>
      <c r="JLZ60" s="145"/>
      <c r="JMA60" s="145"/>
      <c r="JMB60" s="145"/>
      <c r="JMC60" s="145"/>
      <c r="JMD60" s="145"/>
      <c r="JME60" s="145"/>
      <c r="JMF60" s="145"/>
      <c r="JMG60" s="145"/>
      <c r="JMH60" s="145"/>
      <c r="JMI60" s="145"/>
      <c r="JMJ60" s="145"/>
      <c r="JMK60" s="145"/>
      <c r="JML60" s="145"/>
      <c r="JMM60" s="145"/>
      <c r="JMN60" s="145"/>
      <c r="JMO60" s="145"/>
      <c r="JMP60" s="145"/>
      <c r="JMQ60" s="145"/>
      <c r="JMR60" s="145"/>
      <c r="JMS60" s="145"/>
      <c r="JMT60" s="145"/>
      <c r="JMU60" s="145"/>
      <c r="JMV60" s="145"/>
      <c r="JMW60" s="145"/>
      <c r="JMX60" s="145"/>
      <c r="JMY60" s="145"/>
      <c r="JMZ60" s="145"/>
      <c r="JNA60" s="145"/>
      <c r="JNB60" s="145"/>
      <c r="JNC60" s="145"/>
      <c r="JND60" s="145"/>
      <c r="JNE60" s="145"/>
      <c r="JNF60" s="145"/>
      <c r="JNG60" s="145"/>
      <c r="JNH60" s="145"/>
      <c r="JNI60" s="145"/>
      <c r="JNJ60" s="145"/>
      <c r="JNK60" s="145"/>
      <c r="JNL60" s="145"/>
      <c r="JNM60" s="145"/>
      <c r="JNN60" s="145"/>
      <c r="JNO60" s="145"/>
      <c r="JNP60" s="145"/>
      <c r="JNQ60" s="145"/>
      <c r="JNR60" s="145"/>
      <c r="JNS60" s="145"/>
      <c r="JNT60" s="145"/>
      <c r="JNU60" s="145"/>
      <c r="JNV60" s="145"/>
      <c r="JNW60" s="145"/>
      <c r="JNX60" s="145"/>
      <c r="JNY60" s="145"/>
      <c r="JNZ60" s="145"/>
      <c r="JOA60" s="145"/>
      <c r="JOB60" s="145"/>
      <c r="JOC60" s="145"/>
      <c r="JOD60" s="145"/>
      <c r="JOE60" s="145"/>
      <c r="JOF60" s="145"/>
      <c r="JOG60" s="145"/>
      <c r="JOH60" s="145"/>
      <c r="JOI60" s="145"/>
      <c r="JOJ60" s="145"/>
      <c r="JOK60" s="145"/>
      <c r="JOL60" s="145"/>
      <c r="JOM60" s="145"/>
      <c r="JON60" s="145"/>
      <c r="JOO60" s="145"/>
      <c r="JOP60" s="145"/>
      <c r="JOQ60" s="145"/>
      <c r="JOR60" s="145"/>
      <c r="JOS60" s="145"/>
      <c r="JOT60" s="145"/>
      <c r="JOU60" s="145"/>
      <c r="JOV60" s="145"/>
      <c r="JOW60" s="145"/>
      <c r="JOX60" s="145"/>
      <c r="JOY60" s="145"/>
      <c r="JOZ60" s="145"/>
      <c r="JPA60" s="145"/>
      <c r="JPB60" s="145"/>
      <c r="JPC60" s="145"/>
      <c r="JPD60" s="145"/>
      <c r="JPE60" s="145"/>
      <c r="JPF60" s="145"/>
      <c r="JPG60" s="145"/>
      <c r="JPH60" s="145"/>
      <c r="JPI60" s="145"/>
      <c r="JPJ60" s="145"/>
      <c r="JPK60" s="145"/>
      <c r="JPL60" s="145"/>
      <c r="JPM60" s="145"/>
      <c r="JPN60" s="145"/>
      <c r="JPO60" s="145"/>
      <c r="JPP60" s="145"/>
      <c r="JPQ60" s="145"/>
      <c r="JPR60" s="145"/>
      <c r="JPS60" s="145"/>
      <c r="JPT60" s="145"/>
      <c r="JPU60" s="145"/>
      <c r="JPV60" s="145"/>
      <c r="JPW60" s="145"/>
      <c r="JPX60" s="145"/>
      <c r="JPY60" s="145"/>
      <c r="JPZ60" s="145"/>
      <c r="JQA60" s="145"/>
      <c r="JQB60" s="145"/>
      <c r="JQC60" s="145"/>
      <c r="JQD60" s="145"/>
      <c r="JQE60" s="145"/>
      <c r="JQF60" s="145"/>
      <c r="JQG60" s="145"/>
      <c r="JQH60" s="145"/>
      <c r="JQI60" s="145"/>
      <c r="JQJ60" s="145"/>
      <c r="JQK60" s="145"/>
      <c r="JQL60" s="145"/>
      <c r="JQM60" s="145"/>
      <c r="JQN60" s="145"/>
      <c r="JQO60" s="145"/>
      <c r="JQP60" s="145"/>
      <c r="JQQ60" s="145"/>
      <c r="JQR60" s="145"/>
      <c r="JQS60" s="145"/>
      <c r="JQT60" s="145"/>
      <c r="JQU60" s="145"/>
      <c r="JQV60" s="145"/>
      <c r="JQW60" s="145"/>
      <c r="JQX60" s="145"/>
      <c r="JQY60" s="145"/>
      <c r="JQZ60" s="145"/>
      <c r="JRA60" s="145"/>
      <c r="JRB60" s="145"/>
      <c r="JRC60" s="145"/>
      <c r="JRD60" s="145"/>
      <c r="JRE60" s="145"/>
      <c r="JRF60" s="145"/>
      <c r="JRG60" s="145"/>
      <c r="JRH60" s="145"/>
      <c r="JRI60" s="145"/>
      <c r="JRJ60" s="145"/>
      <c r="JRK60" s="145"/>
      <c r="JRL60" s="145"/>
      <c r="JRM60" s="145"/>
      <c r="JRN60" s="145"/>
      <c r="JRO60" s="145"/>
      <c r="JRP60" s="145"/>
      <c r="JRQ60" s="145"/>
      <c r="JRR60" s="145"/>
      <c r="JRS60" s="145"/>
      <c r="JRT60" s="145"/>
      <c r="JRU60" s="145"/>
      <c r="JRV60" s="145"/>
      <c r="JRW60" s="145"/>
      <c r="JRX60" s="145"/>
      <c r="JRY60" s="145"/>
      <c r="JRZ60" s="145"/>
      <c r="JSA60" s="145"/>
      <c r="JSB60" s="145"/>
      <c r="JSC60" s="145"/>
      <c r="JSD60" s="145"/>
      <c r="JSE60" s="145"/>
      <c r="JSF60" s="145"/>
      <c r="JSG60" s="145"/>
      <c r="JSH60" s="145"/>
      <c r="JSI60" s="145"/>
      <c r="JSJ60" s="145"/>
      <c r="JSK60" s="145"/>
      <c r="JSL60" s="145"/>
      <c r="JSM60" s="145"/>
      <c r="JSN60" s="145"/>
      <c r="JSO60" s="145"/>
      <c r="JSP60" s="145"/>
      <c r="JSQ60" s="145"/>
      <c r="JSR60" s="145"/>
      <c r="JSS60" s="145"/>
      <c r="JST60" s="145"/>
      <c r="JSU60" s="145"/>
      <c r="JSV60" s="145"/>
      <c r="JSW60" s="145"/>
      <c r="JSX60" s="145"/>
      <c r="JSY60" s="145"/>
      <c r="JSZ60" s="145"/>
      <c r="JTA60" s="145"/>
      <c r="JTB60" s="145"/>
      <c r="JTC60" s="145"/>
      <c r="JTD60" s="145"/>
      <c r="JTE60" s="145"/>
      <c r="JTF60" s="145"/>
      <c r="JTG60" s="145"/>
      <c r="JTH60" s="145"/>
      <c r="JTI60" s="145"/>
      <c r="JTJ60" s="145"/>
      <c r="JTK60" s="145"/>
      <c r="JTL60" s="145"/>
      <c r="JTM60" s="145"/>
      <c r="JTN60" s="145"/>
      <c r="JTO60" s="145"/>
      <c r="JTP60" s="145"/>
      <c r="JTQ60" s="145"/>
      <c r="JTR60" s="145"/>
      <c r="JTS60" s="145"/>
      <c r="JTT60" s="145"/>
      <c r="JTU60" s="145"/>
      <c r="JTV60" s="145"/>
      <c r="JTW60" s="145"/>
      <c r="JTX60" s="145"/>
      <c r="JTY60" s="145"/>
      <c r="JTZ60" s="145"/>
      <c r="JUA60" s="145"/>
      <c r="JUB60" s="145"/>
      <c r="JUC60" s="145"/>
      <c r="JUD60" s="145"/>
      <c r="JUE60" s="145"/>
      <c r="JUF60" s="145"/>
      <c r="JUG60" s="145"/>
      <c r="JUH60" s="145"/>
      <c r="JUI60" s="145"/>
      <c r="JUJ60" s="145"/>
      <c r="JUK60" s="145"/>
      <c r="JUL60" s="145"/>
      <c r="JUM60" s="145"/>
      <c r="JUN60" s="145"/>
      <c r="JUO60" s="145"/>
      <c r="JUP60" s="145"/>
      <c r="JUQ60" s="145"/>
      <c r="JUR60" s="145"/>
      <c r="JUS60" s="145"/>
      <c r="JUT60" s="145"/>
      <c r="JUU60" s="145"/>
      <c r="JUV60" s="145"/>
      <c r="JUW60" s="145"/>
      <c r="JUX60" s="145"/>
      <c r="JUY60" s="145"/>
      <c r="JUZ60" s="145"/>
      <c r="JVA60" s="145"/>
      <c r="JVB60" s="145"/>
      <c r="JVC60" s="145"/>
      <c r="JVD60" s="145"/>
      <c r="JVE60" s="145"/>
      <c r="JVF60" s="145"/>
      <c r="JVG60" s="145"/>
      <c r="JVH60" s="145"/>
      <c r="JVI60" s="145"/>
      <c r="JVJ60" s="145"/>
      <c r="JVK60" s="145"/>
      <c r="JVL60" s="145"/>
      <c r="JVM60" s="145"/>
      <c r="JVN60" s="145"/>
      <c r="JVO60" s="145"/>
      <c r="JVP60" s="145"/>
      <c r="JVQ60" s="145"/>
      <c r="JVR60" s="145"/>
      <c r="JVS60" s="145"/>
      <c r="JVT60" s="145"/>
      <c r="JVU60" s="145"/>
      <c r="JVV60" s="145"/>
      <c r="JVW60" s="145"/>
      <c r="JVX60" s="145"/>
      <c r="JVY60" s="145"/>
      <c r="JVZ60" s="145"/>
      <c r="JWA60" s="145"/>
      <c r="JWB60" s="145"/>
      <c r="JWC60" s="145"/>
      <c r="JWD60" s="145"/>
      <c r="JWE60" s="145"/>
      <c r="JWF60" s="145"/>
      <c r="JWG60" s="145"/>
      <c r="JWH60" s="145"/>
      <c r="JWI60" s="145"/>
      <c r="JWJ60" s="145"/>
      <c r="JWK60" s="145"/>
      <c r="JWL60" s="145"/>
      <c r="JWM60" s="145"/>
      <c r="JWN60" s="145"/>
      <c r="JWO60" s="145"/>
      <c r="JWP60" s="145"/>
      <c r="JWQ60" s="145"/>
      <c r="JWR60" s="145"/>
      <c r="JWS60" s="145"/>
      <c r="JWT60" s="145"/>
      <c r="JWU60" s="145"/>
      <c r="JWV60" s="145"/>
      <c r="JWW60" s="145"/>
      <c r="JWX60" s="145"/>
      <c r="JWY60" s="145"/>
      <c r="JWZ60" s="145"/>
      <c r="JXA60" s="145"/>
      <c r="JXB60" s="145"/>
      <c r="JXC60" s="145"/>
      <c r="JXD60" s="145"/>
      <c r="JXE60" s="145"/>
      <c r="JXF60" s="145"/>
      <c r="JXG60" s="145"/>
      <c r="JXH60" s="145"/>
      <c r="JXI60" s="145"/>
      <c r="JXJ60" s="145"/>
      <c r="JXK60" s="145"/>
      <c r="JXL60" s="145"/>
      <c r="JXM60" s="145"/>
      <c r="JXN60" s="145"/>
      <c r="JXO60" s="145"/>
      <c r="JXP60" s="145"/>
      <c r="JXQ60" s="145"/>
      <c r="JXR60" s="145"/>
      <c r="JXS60" s="145"/>
      <c r="JXT60" s="145"/>
      <c r="JXU60" s="145"/>
      <c r="JXV60" s="145"/>
      <c r="JXW60" s="145"/>
      <c r="JXX60" s="145"/>
      <c r="JXY60" s="145"/>
      <c r="JXZ60" s="145"/>
      <c r="JYA60" s="145"/>
      <c r="JYB60" s="145"/>
      <c r="JYC60" s="145"/>
      <c r="JYD60" s="145"/>
      <c r="JYE60" s="145"/>
      <c r="JYF60" s="145"/>
      <c r="JYG60" s="145"/>
      <c r="JYH60" s="145"/>
      <c r="JYI60" s="145"/>
      <c r="JYJ60" s="145"/>
      <c r="JYK60" s="145"/>
      <c r="JYL60" s="145"/>
      <c r="JYM60" s="145"/>
      <c r="JYN60" s="145"/>
      <c r="JYO60" s="145"/>
      <c r="JYP60" s="145"/>
      <c r="JYQ60" s="145"/>
      <c r="JYR60" s="145"/>
      <c r="JYS60" s="145"/>
      <c r="JYT60" s="145"/>
      <c r="JYU60" s="145"/>
      <c r="JYV60" s="145"/>
      <c r="JYW60" s="145"/>
      <c r="JYX60" s="145"/>
      <c r="JYY60" s="145"/>
      <c r="JYZ60" s="145"/>
      <c r="JZA60" s="145"/>
      <c r="JZB60" s="145"/>
      <c r="JZC60" s="145"/>
      <c r="JZD60" s="145"/>
      <c r="JZE60" s="145"/>
      <c r="JZF60" s="145"/>
      <c r="JZG60" s="145"/>
      <c r="JZH60" s="145"/>
      <c r="JZI60" s="145"/>
      <c r="JZJ60" s="145"/>
      <c r="JZK60" s="145"/>
      <c r="JZL60" s="145"/>
      <c r="JZM60" s="145"/>
      <c r="JZN60" s="145"/>
      <c r="JZO60" s="145"/>
      <c r="JZP60" s="145"/>
      <c r="JZQ60" s="145"/>
      <c r="JZR60" s="145"/>
      <c r="JZS60" s="145"/>
      <c r="JZT60" s="145"/>
      <c r="JZU60" s="145"/>
      <c r="JZV60" s="145"/>
      <c r="JZW60" s="145"/>
      <c r="JZX60" s="145"/>
      <c r="JZY60" s="145"/>
      <c r="JZZ60" s="145"/>
      <c r="KAA60" s="145"/>
      <c r="KAB60" s="145"/>
      <c r="KAC60" s="145"/>
      <c r="KAD60" s="145"/>
      <c r="KAE60" s="145"/>
      <c r="KAF60" s="145"/>
      <c r="KAG60" s="145"/>
      <c r="KAH60" s="145"/>
      <c r="KAI60" s="145"/>
      <c r="KAJ60" s="145"/>
      <c r="KAK60" s="145"/>
      <c r="KAL60" s="145"/>
      <c r="KAM60" s="145"/>
      <c r="KAN60" s="145"/>
      <c r="KAO60" s="145"/>
      <c r="KAP60" s="145"/>
      <c r="KAQ60" s="145"/>
      <c r="KAR60" s="145"/>
      <c r="KAS60" s="145"/>
      <c r="KAT60" s="145"/>
      <c r="KAU60" s="145"/>
      <c r="KAV60" s="145"/>
      <c r="KAW60" s="145"/>
      <c r="KAX60" s="145"/>
      <c r="KAY60" s="145"/>
      <c r="KAZ60" s="145"/>
      <c r="KBA60" s="145"/>
      <c r="KBB60" s="145"/>
      <c r="KBC60" s="145"/>
      <c r="KBD60" s="145"/>
      <c r="KBE60" s="145"/>
      <c r="KBF60" s="145"/>
      <c r="KBG60" s="145"/>
      <c r="KBH60" s="145"/>
      <c r="KBI60" s="145"/>
      <c r="KBJ60" s="145"/>
      <c r="KBK60" s="145"/>
      <c r="KBL60" s="145"/>
      <c r="KBM60" s="145"/>
      <c r="KBN60" s="145"/>
      <c r="KBO60" s="145"/>
      <c r="KBP60" s="145"/>
      <c r="KBQ60" s="145"/>
      <c r="KBR60" s="145"/>
      <c r="KBS60" s="145"/>
      <c r="KBT60" s="145"/>
      <c r="KBU60" s="145"/>
      <c r="KBV60" s="145"/>
      <c r="KBW60" s="145"/>
      <c r="KBX60" s="145"/>
      <c r="KBY60" s="145"/>
      <c r="KBZ60" s="145"/>
      <c r="KCA60" s="145"/>
      <c r="KCB60" s="145"/>
      <c r="KCC60" s="145"/>
      <c r="KCD60" s="145"/>
      <c r="KCE60" s="145"/>
      <c r="KCF60" s="145"/>
      <c r="KCG60" s="145"/>
      <c r="KCH60" s="145"/>
      <c r="KCI60" s="145"/>
      <c r="KCJ60" s="145"/>
      <c r="KCK60" s="145"/>
      <c r="KCL60" s="145"/>
      <c r="KCM60" s="145"/>
      <c r="KCN60" s="145"/>
      <c r="KCO60" s="145"/>
      <c r="KCP60" s="145"/>
      <c r="KCQ60" s="145"/>
      <c r="KCR60" s="145"/>
      <c r="KCS60" s="145"/>
      <c r="KCT60" s="145"/>
      <c r="KCU60" s="145"/>
      <c r="KCV60" s="145"/>
      <c r="KCW60" s="145"/>
      <c r="KCX60" s="145"/>
      <c r="KCY60" s="145"/>
      <c r="KCZ60" s="145"/>
      <c r="KDA60" s="145"/>
      <c r="KDB60" s="145"/>
      <c r="KDC60" s="145"/>
      <c r="KDD60" s="145"/>
      <c r="KDE60" s="145"/>
      <c r="KDF60" s="145"/>
      <c r="KDG60" s="145"/>
      <c r="KDH60" s="145"/>
      <c r="KDI60" s="145"/>
      <c r="KDJ60" s="145"/>
      <c r="KDK60" s="145"/>
      <c r="KDL60" s="145"/>
      <c r="KDM60" s="145"/>
      <c r="KDN60" s="145"/>
      <c r="KDO60" s="145"/>
      <c r="KDP60" s="145"/>
      <c r="KDQ60" s="145"/>
      <c r="KDR60" s="145"/>
      <c r="KDS60" s="145"/>
      <c r="KDT60" s="145"/>
      <c r="KDU60" s="145"/>
      <c r="KDV60" s="145"/>
      <c r="KDW60" s="145"/>
      <c r="KDX60" s="145"/>
      <c r="KDY60" s="145"/>
      <c r="KDZ60" s="145"/>
      <c r="KEA60" s="145"/>
      <c r="KEB60" s="145"/>
      <c r="KEC60" s="145"/>
      <c r="KED60" s="145"/>
      <c r="KEE60" s="145"/>
      <c r="KEF60" s="145"/>
      <c r="KEG60" s="145"/>
      <c r="KEH60" s="145"/>
      <c r="KEI60" s="145"/>
      <c r="KEJ60" s="145"/>
      <c r="KEK60" s="145"/>
      <c r="KEL60" s="145"/>
      <c r="KEM60" s="145"/>
      <c r="KEN60" s="145"/>
      <c r="KEO60" s="145"/>
      <c r="KEP60" s="145"/>
      <c r="KEQ60" s="145"/>
      <c r="KER60" s="145"/>
      <c r="KES60" s="145"/>
      <c r="KET60" s="145"/>
      <c r="KEU60" s="145"/>
      <c r="KEV60" s="145"/>
      <c r="KEW60" s="145"/>
      <c r="KEX60" s="145"/>
      <c r="KEY60" s="145"/>
      <c r="KEZ60" s="145"/>
      <c r="KFA60" s="145"/>
      <c r="KFB60" s="145"/>
      <c r="KFC60" s="145"/>
      <c r="KFD60" s="145"/>
      <c r="KFE60" s="145"/>
      <c r="KFF60" s="145"/>
      <c r="KFG60" s="145"/>
      <c r="KFH60" s="145"/>
      <c r="KFI60" s="145"/>
      <c r="KFJ60" s="145"/>
      <c r="KFK60" s="145"/>
      <c r="KFL60" s="145"/>
      <c r="KFM60" s="145"/>
      <c r="KFN60" s="145"/>
      <c r="KFO60" s="145"/>
      <c r="KFP60" s="145"/>
      <c r="KFQ60" s="145"/>
      <c r="KFR60" s="145"/>
      <c r="KFS60" s="145"/>
      <c r="KFT60" s="145"/>
      <c r="KFU60" s="145"/>
      <c r="KFV60" s="145"/>
      <c r="KFW60" s="145"/>
      <c r="KFX60" s="145"/>
      <c r="KFY60" s="145"/>
      <c r="KFZ60" s="145"/>
      <c r="KGA60" s="145"/>
      <c r="KGB60" s="145"/>
      <c r="KGC60" s="145"/>
      <c r="KGD60" s="145"/>
      <c r="KGE60" s="145"/>
      <c r="KGF60" s="145"/>
      <c r="KGG60" s="145"/>
      <c r="KGH60" s="145"/>
      <c r="KGI60" s="145"/>
      <c r="KGJ60" s="145"/>
      <c r="KGK60" s="145"/>
      <c r="KGL60" s="145"/>
      <c r="KGM60" s="145"/>
      <c r="KGN60" s="145"/>
      <c r="KGO60" s="145"/>
      <c r="KGP60" s="145"/>
      <c r="KGQ60" s="145"/>
      <c r="KGR60" s="145"/>
      <c r="KGS60" s="145"/>
      <c r="KGT60" s="145"/>
      <c r="KGU60" s="145"/>
      <c r="KGV60" s="145"/>
      <c r="KGW60" s="145"/>
      <c r="KGX60" s="145"/>
      <c r="KGY60" s="145"/>
      <c r="KGZ60" s="145"/>
      <c r="KHA60" s="145"/>
      <c r="KHB60" s="145"/>
      <c r="KHC60" s="145"/>
      <c r="KHD60" s="145"/>
      <c r="KHE60" s="145"/>
      <c r="KHF60" s="145"/>
      <c r="KHG60" s="145"/>
      <c r="KHH60" s="145"/>
      <c r="KHI60" s="145"/>
      <c r="KHJ60" s="145"/>
      <c r="KHK60" s="145"/>
      <c r="KHL60" s="145"/>
      <c r="KHM60" s="145"/>
      <c r="KHN60" s="145"/>
      <c r="KHO60" s="145"/>
      <c r="KHP60" s="145"/>
      <c r="KHQ60" s="145"/>
      <c r="KHR60" s="145"/>
      <c r="KHS60" s="145"/>
      <c r="KHT60" s="145"/>
      <c r="KHU60" s="145"/>
      <c r="KHV60" s="145"/>
      <c r="KHW60" s="145"/>
      <c r="KHX60" s="145"/>
      <c r="KHY60" s="145"/>
      <c r="KHZ60" s="145"/>
      <c r="KIA60" s="145"/>
      <c r="KIB60" s="145"/>
      <c r="KIC60" s="145"/>
      <c r="KID60" s="145"/>
      <c r="KIE60" s="145"/>
      <c r="KIF60" s="145"/>
      <c r="KIG60" s="145"/>
      <c r="KIH60" s="145"/>
      <c r="KII60" s="145"/>
      <c r="KIJ60" s="145"/>
      <c r="KIK60" s="145"/>
      <c r="KIL60" s="145"/>
      <c r="KIM60" s="145"/>
      <c r="KIN60" s="145"/>
      <c r="KIO60" s="145"/>
      <c r="KIP60" s="145"/>
      <c r="KIQ60" s="145"/>
      <c r="KIR60" s="145"/>
      <c r="KIS60" s="145"/>
      <c r="KIT60" s="145"/>
      <c r="KIU60" s="145"/>
      <c r="KIV60" s="145"/>
      <c r="KIW60" s="145"/>
      <c r="KIX60" s="145"/>
      <c r="KIY60" s="145"/>
      <c r="KIZ60" s="145"/>
      <c r="KJA60" s="145"/>
      <c r="KJB60" s="145"/>
      <c r="KJC60" s="145"/>
      <c r="KJD60" s="145"/>
      <c r="KJE60" s="145"/>
      <c r="KJF60" s="145"/>
      <c r="KJG60" s="145"/>
      <c r="KJH60" s="145"/>
      <c r="KJI60" s="145"/>
      <c r="KJJ60" s="145"/>
      <c r="KJK60" s="145"/>
      <c r="KJL60" s="145"/>
      <c r="KJM60" s="145"/>
      <c r="KJN60" s="145"/>
      <c r="KJO60" s="145"/>
      <c r="KJP60" s="145"/>
      <c r="KJQ60" s="145"/>
      <c r="KJR60" s="145"/>
      <c r="KJS60" s="145"/>
      <c r="KJT60" s="145"/>
      <c r="KJU60" s="145"/>
      <c r="KJV60" s="145"/>
      <c r="KJW60" s="145"/>
      <c r="KJX60" s="145"/>
      <c r="KJY60" s="145"/>
      <c r="KJZ60" s="145"/>
      <c r="KKA60" s="145"/>
      <c r="KKB60" s="145"/>
      <c r="KKC60" s="145"/>
      <c r="KKD60" s="145"/>
      <c r="KKE60" s="145"/>
      <c r="KKF60" s="145"/>
      <c r="KKG60" s="145"/>
      <c r="KKH60" s="145"/>
      <c r="KKI60" s="145"/>
      <c r="KKJ60" s="145"/>
      <c r="KKK60" s="145"/>
      <c r="KKL60" s="145"/>
      <c r="KKM60" s="145"/>
      <c r="KKN60" s="145"/>
      <c r="KKO60" s="145"/>
      <c r="KKP60" s="145"/>
      <c r="KKQ60" s="145"/>
      <c r="KKR60" s="145"/>
      <c r="KKS60" s="145"/>
      <c r="KKT60" s="145"/>
      <c r="KKU60" s="145"/>
      <c r="KKV60" s="145"/>
      <c r="KKW60" s="145"/>
      <c r="KKX60" s="145"/>
      <c r="KKY60" s="145"/>
      <c r="KKZ60" s="145"/>
      <c r="KLA60" s="145"/>
      <c r="KLB60" s="145"/>
      <c r="KLC60" s="145"/>
      <c r="KLD60" s="145"/>
      <c r="KLE60" s="145"/>
      <c r="KLF60" s="145"/>
      <c r="KLG60" s="145"/>
      <c r="KLH60" s="145"/>
      <c r="KLI60" s="145"/>
      <c r="KLJ60" s="145"/>
      <c r="KLK60" s="145"/>
      <c r="KLL60" s="145"/>
      <c r="KLM60" s="145"/>
      <c r="KLN60" s="145"/>
      <c r="KLO60" s="145"/>
      <c r="KLP60" s="145"/>
      <c r="KLQ60" s="145"/>
      <c r="KLR60" s="145"/>
      <c r="KLS60" s="145"/>
      <c r="KLT60" s="145"/>
      <c r="KLU60" s="145"/>
      <c r="KLV60" s="145"/>
      <c r="KLW60" s="145"/>
      <c r="KLX60" s="145"/>
      <c r="KLY60" s="145"/>
      <c r="KLZ60" s="145"/>
      <c r="KMA60" s="145"/>
      <c r="KMB60" s="145"/>
      <c r="KMC60" s="145"/>
      <c r="KMD60" s="145"/>
      <c r="KME60" s="145"/>
      <c r="KMF60" s="145"/>
      <c r="KMG60" s="145"/>
      <c r="KMH60" s="145"/>
      <c r="KMI60" s="145"/>
      <c r="KMJ60" s="145"/>
      <c r="KMK60" s="145"/>
      <c r="KML60" s="145"/>
      <c r="KMM60" s="145"/>
      <c r="KMN60" s="145"/>
      <c r="KMO60" s="145"/>
      <c r="KMP60" s="145"/>
      <c r="KMQ60" s="145"/>
      <c r="KMR60" s="145"/>
      <c r="KMS60" s="145"/>
      <c r="KMT60" s="145"/>
      <c r="KMU60" s="145"/>
      <c r="KMV60" s="145"/>
      <c r="KMW60" s="145"/>
      <c r="KMX60" s="145"/>
      <c r="KMY60" s="145"/>
      <c r="KMZ60" s="145"/>
      <c r="KNA60" s="145"/>
      <c r="KNB60" s="145"/>
      <c r="KNC60" s="145"/>
      <c r="KND60" s="145"/>
      <c r="KNE60" s="145"/>
      <c r="KNF60" s="145"/>
      <c r="KNG60" s="145"/>
      <c r="KNH60" s="145"/>
      <c r="KNI60" s="145"/>
      <c r="KNJ60" s="145"/>
      <c r="KNK60" s="145"/>
      <c r="KNL60" s="145"/>
      <c r="KNM60" s="145"/>
      <c r="KNN60" s="145"/>
      <c r="KNO60" s="145"/>
      <c r="KNP60" s="145"/>
      <c r="KNQ60" s="145"/>
      <c r="KNR60" s="145"/>
      <c r="KNS60" s="145"/>
      <c r="KNT60" s="145"/>
      <c r="KNU60" s="145"/>
      <c r="KNV60" s="145"/>
      <c r="KNW60" s="145"/>
      <c r="KNX60" s="145"/>
      <c r="KNY60" s="145"/>
      <c r="KNZ60" s="145"/>
      <c r="KOA60" s="145"/>
      <c r="KOB60" s="145"/>
      <c r="KOC60" s="145"/>
      <c r="KOD60" s="145"/>
      <c r="KOE60" s="145"/>
      <c r="KOF60" s="145"/>
      <c r="KOG60" s="145"/>
      <c r="KOH60" s="145"/>
      <c r="KOI60" s="145"/>
      <c r="KOJ60" s="145"/>
      <c r="KOK60" s="145"/>
      <c r="KOL60" s="145"/>
      <c r="KOM60" s="145"/>
      <c r="KON60" s="145"/>
      <c r="KOO60" s="145"/>
      <c r="KOP60" s="145"/>
      <c r="KOQ60" s="145"/>
      <c r="KOR60" s="145"/>
      <c r="KOS60" s="145"/>
      <c r="KOT60" s="145"/>
      <c r="KOU60" s="145"/>
      <c r="KOV60" s="145"/>
      <c r="KOW60" s="145"/>
      <c r="KOX60" s="145"/>
      <c r="KOY60" s="145"/>
      <c r="KOZ60" s="145"/>
      <c r="KPA60" s="145"/>
      <c r="KPB60" s="145"/>
      <c r="KPC60" s="145"/>
      <c r="KPD60" s="145"/>
      <c r="KPE60" s="145"/>
      <c r="KPF60" s="145"/>
      <c r="KPG60" s="145"/>
      <c r="KPH60" s="145"/>
      <c r="KPI60" s="145"/>
      <c r="KPJ60" s="145"/>
      <c r="KPK60" s="145"/>
      <c r="KPL60" s="145"/>
      <c r="KPM60" s="145"/>
      <c r="KPN60" s="145"/>
      <c r="KPO60" s="145"/>
      <c r="KPP60" s="145"/>
      <c r="KPQ60" s="145"/>
      <c r="KPR60" s="145"/>
      <c r="KPS60" s="145"/>
      <c r="KPT60" s="145"/>
      <c r="KPU60" s="145"/>
      <c r="KPV60" s="145"/>
      <c r="KPW60" s="145"/>
      <c r="KPX60" s="145"/>
      <c r="KPY60" s="145"/>
      <c r="KPZ60" s="145"/>
      <c r="KQA60" s="145"/>
      <c r="KQB60" s="145"/>
      <c r="KQC60" s="145"/>
      <c r="KQD60" s="145"/>
      <c r="KQE60" s="145"/>
      <c r="KQF60" s="145"/>
      <c r="KQG60" s="145"/>
      <c r="KQH60" s="145"/>
      <c r="KQI60" s="145"/>
      <c r="KQJ60" s="145"/>
      <c r="KQK60" s="145"/>
      <c r="KQL60" s="145"/>
      <c r="KQM60" s="145"/>
      <c r="KQN60" s="145"/>
      <c r="KQO60" s="145"/>
      <c r="KQP60" s="145"/>
      <c r="KQQ60" s="145"/>
      <c r="KQR60" s="145"/>
      <c r="KQS60" s="145"/>
      <c r="KQT60" s="145"/>
      <c r="KQU60" s="145"/>
      <c r="KQV60" s="145"/>
      <c r="KQW60" s="145"/>
      <c r="KQX60" s="145"/>
      <c r="KQY60" s="145"/>
      <c r="KQZ60" s="145"/>
      <c r="KRA60" s="145"/>
      <c r="KRB60" s="145"/>
      <c r="KRC60" s="145"/>
      <c r="KRD60" s="145"/>
      <c r="KRE60" s="145"/>
      <c r="KRF60" s="145"/>
      <c r="KRG60" s="145"/>
      <c r="KRH60" s="145"/>
      <c r="KRI60" s="145"/>
      <c r="KRJ60" s="145"/>
      <c r="KRK60" s="145"/>
      <c r="KRL60" s="145"/>
      <c r="KRM60" s="145"/>
      <c r="KRN60" s="145"/>
      <c r="KRO60" s="145"/>
      <c r="KRP60" s="145"/>
      <c r="KRQ60" s="145"/>
      <c r="KRR60" s="145"/>
      <c r="KRS60" s="145"/>
      <c r="KRT60" s="145"/>
      <c r="KRU60" s="145"/>
      <c r="KRV60" s="145"/>
      <c r="KRW60" s="145"/>
      <c r="KRX60" s="145"/>
      <c r="KRY60" s="145"/>
      <c r="KRZ60" s="145"/>
      <c r="KSA60" s="145"/>
      <c r="KSB60" s="145"/>
      <c r="KSC60" s="145"/>
      <c r="KSD60" s="145"/>
      <c r="KSE60" s="145"/>
      <c r="KSF60" s="145"/>
      <c r="KSG60" s="145"/>
      <c r="KSH60" s="145"/>
      <c r="KSI60" s="145"/>
      <c r="KSJ60" s="145"/>
      <c r="KSK60" s="145"/>
      <c r="KSL60" s="145"/>
      <c r="KSM60" s="145"/>
      <c r="KSN60" s="145"/>
      <c r="KSO60" s="145"/>
      <c r="KSP60" s="145"/>
      <c r="KSQ60" s="145"/>
      <c r="KSR60" s="145"/>
      <c r="KSS60" s="145"/>
      <c r="KST60" s="145"/>
      <c r="KSU60" s="145"/>
      <c r="KSV60" s="145"/>
      <c r="KSW60" s="145"/>
      <c r="KSX60" s="145"/>
      <c r="KSY60" s="145"/>
      <c r="KSZ60" s="145"/>
      <c r="KTA60" s="145"/>
      <c r="KTB60" s="145"/>
      <c r="KTC60" s="145"/>
      <c r="KTD60" s="145"/>
      <c r="KTE60" s="145"/>
      <c r="KTF60" s="145"/>
      <c r="KTG60" s="145"/>
      <c r="KTH60" s="145"/>
      <c r="KTI60" s="145"/>
      <c r="KTJ60" s="145"/>
      <c r="KTK60" s="145"/>
      <c r="KTL60" s="145"/>
      <c r="KTM60" s="145"/>
      <c r="KTN60" s="145"/>
      <c r="KTO60" s="145"/>
      <c r="KTP60" s="145"/>
      <c r="KTQ60" s="145"/>
      <c r="KTR60" s="145"/>
      <c r="KTS60" s="145"/>
      <c r="KTT60" s="145"/>
      <c r="KTU60" s="145"/>
      <c r="KTV60" s="145"/>
      <c r="KTW60" s="145"/>
      <c r="KTX60" s="145"/>
      <c r="KTY60" s="145"/>
      <c r="KTZ60" s="145"/>
      <c r="KUA60" s="145"/>
      <c r="KUB60" s="145"/>
      <c r="KUC60" s="145"/>
      <c r="KUD60" s="145"/>
      <c r="KUE60" s="145"/>
      <c r="KUF60" s="145"/>
      <c r="KUG60" s="145"/>
      <c r="KUH60" s="145"/>
      <c r="KUI60" s="145"/>
      <c r="KUJ60" s="145"/>
      <c r="KUK60" s="145"/>
      <c r="KUL60" s="145"/>
      <c r="KUM60" s="145"/>
      <c r="KUN60" s="145"/>
      <c r="KUO60" s="145"/>
      <c r="KUP60" s="145"/>
      <c r="KUQ60" s="145"/>
      <c r="KUR60" s="145"/>
      <c r="KUS60" s="145"/>
      <c r="KUT60" s="145"/>
      <c r="KUU60" s="145"/>
      <c r="KUV60" s="145"/>
      <c r="KUW60" s="145"/>
      <c r="KUX60" s="145"/>
      <c r="KUY60" s="145"/>
      <c r="KUZ60" s="145"/>
      <c r="KVA60" s="145"/>
      <c r="KVB60" s="145"/>
      <c r="KVC60" s="145"/>
      <c r="KVD60" s="145"/>
      <c r="KVE60" s="145"/>
      <c r="KVF60" s="145"/>
      <c r="KVG60" s="145"/>
      <c r="KVH60" s="145"/>
      <c r="KVI60" s="145"/>
      <c r="KVJ60" s="145"/>
      <c r="KVK60" s="145"/>
      <c r="KVL60" s="145"/>
      <c r="KVM60" s="145"/>
      <c r="KVN60" s="145"/>
      <c r="KVO60" s="145"/>
      <c r="KVP60" s="145"/>
      <c r="KVQ60" s="145"/>
      <c r="KVR60" s="145"/>
      <c r="KVS60" s="145"/>
      <c r="KVT60" s="145"/>
      <c r="KVU60" s="145"/>
      <c r="KVV60" s="145"/>
      <c r="KVW60" s="145"/>
      <c r="KVX60" s="145"/>
      <c r="KVY60" s="145"/>
      <c r="KVZ60" s="145"/>
      <c r="KWA60" s="145"/>
      <c r="KWB60" s="145"/>
      <c r="KWC60" s="145"/>
      <c r="KWD60" s="145"/>
      <c r="KWE60" s="145"/>
      <c r="KWF60" s="145"/>
      <c r="KWG60" s="145"/>
      <c r="KWH60" s="145"/>
      <c r="KWI60" s="145"/>
      <c r="KWJ60" s="145"/>
      <c r="KWK60" s="145"/>
      <c r="KWL60" s="145"/>
      <c r="KWM60" s="145"/>
      <c r="KWN60" s="145"/>
      <c r="KWO60" s="145"/>
      <c r="KWP60" s="145"/>
      <c r="KWQ60" s="145"/>
      <c r="KWR60" s="145"/>
      <c r="KWS60" s="145"/>
      <c r="KWT60" s="145"/>
      <c r="KWU60" s="145"/>
      <c r="KWV60" s="145"/>
      <c r="KWW60" s="145"/>
      <c r="KWX60" s="145"/>
      <c r="KWY60" s="145"/>
      <c r="KWZ60" s="145"/>
      <c r="KXA60" s="145"/>
      <c r="KXB60" s="145"/>
      <c r="KXC60" s="145"/>
      <c r="KXD60" s="145"/>
      <c r="KXE60" s="145"/>
      <c r="KXF60" s="145"/>
      <c r="KXG60" s="145"/>
      <c r="KXH60" s="145"/>
      <c r="KXI60" s="145"/>
      <c r="KXJ60" s="145"/>
      <c r="KXK60" s="145"/>
      <c r="KXL60" s="145"/>
      <c r="KXM60" s="145"/>
      <c r="KXN60" s="145"/>
      <c r="KXO60" s="145"/>
      <c r="KXP60" s="145"/>
      <c r="KXQ60" s="145"/>
      <c r="KXR60" s="145"/>
      <c r="KXS60" s="145"/>
      <c r="KXT60" s="145"/>
      <c r="KXU60" s="145"/>
      <c r="KXV60" s="145"/>
      <c r="KXW60" s="145"/>
      <c r="KXX60" s="145"/>
      <c r="KXY60" s="145"/>
      <c r="KXZ60" s="145"/>
      <c r="KYA60" s="145"/>
      <c r="KYB60" s="145"/>
      <c r="KYC60" s="145"/>
      <c r="KYD60" s="145"/>
      <c r="KYE60" s="145"/>
      <c r="KYF60" s="145"/>
      <c r="KYG60" s="145"/>
      <c r="KYH60" s="145"/>
      <c r="KYI60" s="145"/>
      <c r="KYJ60" s="145"/>
      <c r="KYK60" s="145"/>
      <c r="KYL60" s="145"/>
      <c r="KYM60" s="145"/>
      <c r="KYN60" s="145"/>
      <c r="KYO60" s="145"/>
      <c r="KYP60" s="145"/>
      <c r="KYQ60" s="145"/>
      <c r="KYR60" s="145"/>
      <c r="KYS60" s="145"/>
      <c r="KYT60" s="145"/>
      <c r="KYU60" s="145"/>
      <c r="KYV60" s="145"/>
      <c r="KYW60" s="145"/>
      <c r="KYX60" s="145"/>
      <c r="KYY60" s="145"/>
      <c r="KYZ60" s="145"/>
      <c r="KZA60" s="145"/>
      <c r="KZB60" s="145"/>
      <c r="KZC60" s="145"/>
      <c r="KZD60" s="145"/>
      <c r="KZE60" s="145"/>
      <c r="KZF60" s="145"/>
      <c r="KZG60" s="145"/>
      <c r="KZH60" s="145"/>
      <c r="KZI60" s="145"/>
      <c r="KZJ60" s="145"/>
      <c r="KZK60" s="145"/>
      <c r="KZL60" s="145"/>
      <c r="KZM60" s="145"/>
      <c r="KZN60" s="145"/>
      <c r="KZO60" s="145"/>
      <c r="KZP60" s="145"/>
      <c r="KZQ60" s="145"/>
      <c r="KZR60" s="145"/>
      <c r="KZS60" s="145"/>
      <c r="KZT60" s="145"/>
      <c r="KZU60" s="145"/>
      <c r="KZV60" s="145"/>
      <c r="KZW60" s="145"/>
      <c r="KZX60" s="145"/>
      <c r="KZY60" s="145"/>
      <c r="KZZ60" s="145"/>
      <c r="LAA60" s="145"/>
      <c r="LAB60" s="145"/>
      <c r="LAC60" s="145"/>
      <c r="LAD60" s="145"/>
      <c r="LAE60" s="145"/>
      <c r="LAF60" s="145"/>
      <c r="LAG60" s="145"/>
      <c r="LAH60" s="145"/>
      <c r="LAI60" s="145"/>
      <c r="LAJ60" s="145"/>
      <c r="LAK60" s="145"/>
      <c r="LAL60" s="145"/>
      <c r="LAM60" s="145"/>
      <c r="LAN60" s="145"/>
      <c r="LAO60" s="145"/>
      <c r="LAP60" s="145"/>
      <c r="LAQ60" s="145"/>
      <c r="LAR60" s="145"/>
      <c r="LAS60" s="145"/>
      <c r="LAT60" s="145"/>
      <c r="LAU60" s="145"/>
      <c r="LAV60" s="145"/>
      <c r="LAW60" s="145"/>
      <c r="LAX60" s="145"/>
      <c r="LAY60" s="145"/>
      <c r="LAZ60" s="145"/>
      <c r="LBA60" s="145"/>
      <c r="LBB60" s="145"/>
      <c r="LBC60" s="145"/>
      <c r="LBD60" s="145"/>
      <c r="LBE60" s="145"/>
      <c r="LBF60" s="145"/>
      <c r="LBG60" s="145"/>
      <c r="LBH60" s="145"/>
      <c r="LBI60" s="145"/>
      <c r="LBJ60" s="145"/>
      <c r="LBK60" s="145"/>
      <c r="LBL60" s="145"/>
      <c r="LBM60" s="145"/>
      <c r="LBN60" s="145"/>
      <c r="LBO60" s="145"/>
      <c r="LBP60" s="145"/>
      <c r="LBQ60" s="145"/>
      <c r="LBR60" s="145"/>
      <c r="LBS60" s="145"/>
      <c r="LBT60" s="145"/>
      <c r="LBU60" s="145"/>
      <c r="LBV60" s="145"/>
      <c r="LBW60" s="145"/>
      <c r="LBX60" s="145"/>
      <c r="LBY60" s="145"/>
      <c r="LBZ60" s="145"/>
      <c r="LCA60" s="145"/>
      <c r="LCB60" s="145"/>
      <c r="LCC60" s="145"/>
      <c r="LCD60" s="145"/>
      <c r="LCE60" s="145"/>
      <c r="LCF60" s="145"/>
      <c r="LCG60" s="145"/>
      <c r="LCH60" s="145"/>
      <c r="LCI60" s="145"/>
      <c r="LCJ60" s="145"/>
      <c r="LCK60" s="145"/>
      <c r="LCL60" s="145"/>
      <c r="LCM60" s="145"/>
      <c r="LCN60" s="145"/>
      <c r="LCO60" s="145"/>
      <c r="LCP60" s="145"/>
      <c r="LCQ60" s="145"/>
      <c r="LCR60" s="145"/>
      <c r="LCS60" s="145"/>
      <c r="LCT60" s="145"/>
      <c r="LCU60" s="145"/>
      <c r="LCV60" s="145"/>
      <c r="LCW60" s="145"/>
      <c r="LCX60" s="145"/>
      <c r="LCY60" s="145"/>
      <c r="LCZ60" s="145"/>
      <c r="LDA60" s="145"/>
      <c r="LDB60" s="145"/>
      <c r="LDC60" s="145"/>
      <c r="LDD60" s="145"/>
      <c r="LDE60" s="145"/>
      <c r="LDF60" s="145"/>
      <c r="LDG60" s="145"/>
      <c r="LDH60" s="145"/>
      <c r="LDI60" s="145"/>
      <c r="LDJ60" s="145"/>
      <c r="LDK60" s="145"/>
      <c r="LDL60" s="145"/>
      <c r="LDM60" s="145"/>
      <c r="LDN60" s="145"/>
      <c r="LDO60" s="145"/>
      <c r="LDP60" s="145"/>
      <c r="LDQ60" s="145"/>
      <c r="LDR60" s="145"/>
      <c r="LDS60" s="145"/>
      <c r="LDT60" s="145"/>
      <c r="LDU60" s="145"/>
      <c r="LDV60" s="145"/>
      <c r="LDW60" s="145"/>
      <c r="LDX60" s="145"/>
      <c r="LDY60" s="145"/>
      <c r="LDZ60" s="145"/>
      <c r="LEA60" s="145"/>
      <c r="LEB60" s="145"/>
      <c r="LEC60" s="145"/>
      <c r="LED60" s="145"/>
      <c r="LEE60" s="145"/>
      <c r="LEF60" s="145"/>
      <c r="LEG60" s="145"/>
      <c r="LEH60" s="145"/>
      <c r="LEI60" s="145"/>
      <c r="LEJ60" s="145"/>
      <c r="LEK60" s="145"/>
      <c r="LEL60" s="145"/>
      <c r="LEM60" s="145"/>
      <c r="LEN60" s="145"/>
      <c r="LEO60" s="145"/>
      <c r="LEP60" s="145"/>
      <c r="LEQ60" s="145"/>
      <c r="LER60" s="145"/>
      <c r="LES60" s="145"/>
      <c r="LET60" s="145"/>
      <c r="LEU60" s="145"/>
      <c r="LEV60" s="145"/>
      <c r="LEW60" s="145"/>
      <c r="LEX60" s="145"/>
      <c r="LEY60" s="145"/>
      <c r="LEZ60" s="145"/>
      <c r="LFA60" s="145"/>
      <c r="LFB60" s="145"/>
      <c r="LFC60" s="145"/>
      <c r="LFD60" s="145"/>
      <c r="LFE60" s="145"/>
      <c r="LFF60" s="145"/>
      <c r="LFG60" s="145"/>
      <c r="LFH60" s="145"/>
      <c r="LFI60" s="145"/>
      <c r="LFJ60" s="145"/>
      <c r="LFK60" s="145"/>
      <c r="LFL60" s="145"/>
      <c r="LFM60" s="145"/>
      <c r="LFN60" s="145"/>
      <c r="LFO60" s="145"/>
      <c r="LFP60" s="145"/>
      <c r="LFQ60" s="145"/>
      <c r="LFR60" s="145"/>
      <c r="LFS60" s="145"/>
      <c r="LFT60" s="145"/>
      <c r="LFU60" s="145"/>
      <c r="LFV60" s="145"/>
      <c r="LFW60" s="145"/>
      <c r="LFX60" s="145"/>
      <c r="LFY60" s="145"/>
      <c r="LFZ60" s="145"/>
      <c r="LGA60" s="145"/>
      <c r="LGB60" s="145"/>
      <c r="LGC60" s="145"/>
      <c r="LGD60" s="145"/>
      <c r="LGE60" s="145"/>
      <c r="LGF60" s="145"/>
      <c r="LGG60" s="145"/>
      <c r="LGH60" s="145"/>
      <c r="LGI60" s="145"/>
      <c r="LGJ60" s="145"/>
      <c r="LGK60" s="145"/>
      <c r="LGL60" s="145"/>
      <c r="LGM60" s="145"/>
      <c r="LGN60" s="145"/>
      <c r="LGO60" s="145"/>
      <c r="LGP60" s="145"/>
      <c r="LGQ60" s="145"/>
      <c r="LGR60" s="145"/>
      <c r="LGS60" s="145"/>
      <c r="LGT60" s="145"/>
      <c r="LGU60" s="145"/>
      <c r="LGV60" s="145"/>
      <c r="LGW60" s="145"/>
      <c r="LGX60" s="145"/>
      <c r="LGY60" s="145"/>
      <c r="LGZ60" s="145"/>
      <c r="LHA60" s="145"/>
      <c r="LHB60" s="145"/>
      <c r="LHC60" s="145"/>
      <c r="LHD60" s="145"/>
      <c r="LHE60" s="145"/>
      <c r="LHF60" s="145"/>
      <c r="LHG60" s="145"/>
      <c r="LHH60" s="145"/>
      <c r="LHI60" s="145"/>
      <c r="LHJ60" s="145"/>
      <c r="LHK60" s="145"/>
      <c r="LHL60" s="145"/>
      <c r="LHM60" s="145"/>
      <c r="LHN60" s="145"/>
      <c r="LHO60" s="145"/>
      <c r="LHP60" s="145"/>
      <c r="LHQ60" s="145"/>
      <c r="LHR60" s="145"/>
      <c r="LHS60" s="145"/>
      <c r="LHT60" s="145"/>
      <c r="LHU60" s="145"/>
      <c r="LHV60" s="145"/>
      <c r="LHW60" s="145"/>
      <c r="LHX60" s="145"/>
      <c r="LHY60" s="145"/>
      <c r="LHZ60" s="145"/>
      <c r="LIA60" s="145"/>
      <c r="LIB60" s="145"/>
      <c r="LIC60" s="145"/>
      <c r="LID60" s="145"/>
      <c r="LIE60" s="145"/>
      <c r="LIF60" s="145"/>
      <c r="LIG60" s="145"/>
      <c r="LIH60" s="145"/>
      <c r="LII60" s="145"/>
      <c r="LIJ60" s="145"/>
      <c r="LIK60" s="145"/>
      <c r="LIL60" s="145"/>
      <c r="LIM60" s="145"/>
      <c r="LIN60" s="145"/>
      <c r="LIO60" s="145"/>
      <c r="LIP60" s="145"/>
      <c r="LIQ60" s="145"/>
      <c r="LIR60" s="145"/>
      <c r="LIS60" s="145"/>
      <c r="LIT60" s="145"/>
      <c r="LIU60" s="145"/>
      <c r="LIV60" s="145"/>
      <c r="LIW60" s="145"/>
      <c r="LIX60" s="145"/>
      <c r="LIY60" s="145"/>
      <c r="LIZ60" s="145"/>
      <c r="LJA60" s="145"/>
      <c r="LJB60" s="145"/>
      <c r="LJC60" s="145"/>
      <c r="LJD60" s="145"/>
      <c r="LJE60" s="145"/>
      <c r="LJF60" s="145"/>
      <c r="LJG60" s="145"/>
      <c r="LJH60" s="145"/>
      <c r="LJI60" s="145"/>
      <c r="LJJ60" s="145"/>
      <c r="LJK60" s="145"/>
      <c r="LJL60" s="145"/>
      <c r="LJM60" s="145"/>
      <c r="LJN60" s="145"/>
      <c r="LJO60" s="145"/>
      <c r="LJP60" s="145"/>
      <c r="LJQ60" s="145"/>
      <c r="LJR60" s="145"/>
      <c r="LJS60" s="145"/>
      <c r="LJT60" s="145"/>
      <c r="LJU60" s="145"/>
      <c r="LJV60" s="145"/>
      <c r="LJW60" s="145"/>
      <c r="LJX60" s="145"/>
      <c r="LJY60" s="145"/>
      <c r="LJZ60" s="145"/>
      <c r="LKA60" s="145"/>
      <c r="LKB60" s="145"/>
      <c r="LKC60" s="145"/>
      <c r="LKD60" s="145"/>
      <c r="LKE60" s="145"/>
      <c r="LKF60" s="145"/>
      <c r="LKG60" s="145"/>
      <c r="LKH60" s="145"/>
      <c r="LKI60" s="145"/>
      <c r="LKJ60" s="145"/>
      <c r="LKK60" s="145"/>
      <c r="LKL60" s="145"/>
      <c r="LKM60" s="145"/>
      <c r="LKN60" s="145"/>
      <c r="LKO60" s="145"/>
      <c r="LKP60" s="145"/>
      <c r="LKQ60" s="145"/>
      <c r="LKR60" s="145"/>
      <c r="LKS60" s="145"/>
      <c r="LKT60" s="145"/>
      <c r="LKU60" s="145"/>
      <c r="LKV60" s="145"/>
      <c r="LKW60" s="145"/>
      <c r="LKX60" s="145"/>
      <c r="LKY60" s="145"/>
      <c r="LKZ60" s="145"/>
      <c r="LLA60" s="145"/>
      <c r="LLB60" s="145"/>
      <c r="LLC60" s="145"/>
      <c r="LLD60" s="145"/>
      <c r="LLE60" s="145"/>
      <c r="LLF60" s="145"/>
      <c r="LLG60" s="145"/>
      <c r="LLH60" s="145"/>
      <c r="LLI60" s="145"/>
      <c r="LLJ60" s="145"/>
      <c r="LLK60" s="145"/>
      <c r="LLL60" s="145"/>
      <c r="LLM60" s="145"/>
      <c r="LLN60" s="145"/>
      <c r="LLO60" s="145"/>
      <c r="LLP60" s="145"/>
      <c r="LLQ60" s="145"/>
      <c r="LLR60" s="145"/>
      <c r="LLS60" s="145"/>
      <c r="LLT60" s="145"/>
      <c r="LLU60" s="145"/>
      <c r="LLV60" s="145"/>
      <c r="LLW60" s="145"/>
      <c r="LLX60" s="145"/>
      <c r="LLY60" s="145"/>
      <c r="LLZ60" s="145"/>
      <c r="LMA60" s="145"/>
      <c r="LMB60" s="145"/>
      <c r="LMC60" s="145"/>
      <c r="LMD60" s="145"/>
      <c r="LME60" s="145"/>
      <c r="LMF60" s="145"/>
      <c r="LMG60" s="145"/>
      <c r="LMH60" s="145"/>
      <c r="LMI60" s="145"/>
      <c r="LMJ60" s="145"/>
      <c r="LMK60" s="145"/>
      <c r="LML60" s="145"/>
      <c r="LMM60" s="145"/>
      <c r="LMN60" s="145"/>
      <c r="LMO60" s="145"/>
      <c r="LMP60" s="145"/>
      <c r="LMQ60" s="145"/>
      <c r="LMR60" s="145"/>
      <c r="LMS60" s="145"/>
      <c r="LMT60" s="145"/>
      <c r="LMU60" s="145"/>
      <c r="LMV60" s="145"/>
      <c r="LMW60" s="145"/>
      <c r="LMX60" s="145"/>
      <c r="LMY60" s="145"/>
      <c r="LMZ60" s="145"/>
      <c r="LNA60" s="145"/>
      <c r="LNB60" s="145"/>
      <c r="LNC60" s="145"/>
      <c r="LND60" s="145"/>
      <c r="LNE60" s="145"/>
      <c r="LNF60" s="145"/>
      <c r="LNG60" s="145"/>
      <c r="LNH60" s="145"/>
      <c r="LNI60" s="145"/>
      <c r="LNJ60" s="145"/>
      <c r="LNK60" s="145"/>
      <c r="LNL60" s="145"/>
      <c r="LNM60" s="145"/>
      <c r="LNN60" s="145"/>
      <c r="LNO60" s="145"/>
      <c r="LNP60" s="145"/>
      <c r="LNQ60" s="145"/>
      <c r="LNR60" s="145"/>
      <c r="LNS60" s="145"/>
      <c r="LNT60" s="145"/>
      <c r="LNU60" s="145"/>
      <c r="LNV60" s="145"/>
      <c r="LNW60" s="145"/>
      <c r="LNX60" s="145"/>
      <c r="LNY60" s="145"/>
      <c r="LNZ60" s="145"/>
      <c r="LOA60" s="145"/>
      <c r="LOB60" s="145"/>
      <c r="LOC60" s="145"/>
      <c r="LOD60" s="145"/>
      <c r="LOE60" s="145"/>
      <c r="LOF60" s="145"/>
      <c r="LOG60" s="145"/>
      <c r="LOH60" s="145"/>
      <c r="LOI60" s="145"/>
      <c r="LOJ60" s="145"/>
      <c r="LOK60" s="145"/>
      <c r="LOL60" s="145"/>
      <c r="LOM60" s="145"/>
      <c r="LON60" s="145"/>
      <c r="LOO60" s="145"/>
      <c r="LOP60" s="145"/>
      <c r="LOQ60" s="145"/>
      <c r="LOR60" s="145"/>
      <c r="LOS60" s="145"/>
      <c r="LOT60" s="145"/>
      <c r="LOU60" s="145"/>
      <c r="LOV60" s="145"/>
      <c r="LOW60" s="145"/>
      <c r="LOX60" s="145"/>
      <c r="LOY60" s="145"/>
      <c r="LOZ60" s="145"/>
      <c r="LPA60" s="145"/>
      <c r="LPB60" s="145"/>
      <c r="LPC60" s="145"/>
      <c r="LPD60" s="145"/>
      <c r="LPE60" s="145"/>
      <c r="LPF60" s="145"/>
      <c r="LPG60" s="145"/>
      <c r="LPH60" s="145"/>
      <c r="LPI60" s="145"/>
      <c r="LPJ60" s="145"/>
      <c r="LPK60" s="145"/>
      <c r="LPL60" s="145"/>
      <c r="LPM60" s="145"/>
      <c r="LPN60" s="145"/>
      <c r="LPO60" s="145"/>
      <c r="LPP60" s="145"/>
      <c r="LPQ60" s="145"/>
      <c r="LPR60" s="145"/>
      <c r="LPS60" s="145"/>
      <c r="LPT60" s="145"/>
      <c r="LPU60" s="145"/>
      <c r="LPV60" s="145"/>
      <c r="LPW60" s="145"/>
      <c r="LPX60" s="145"/>
      <c r="LPY60" s="145"/>
      <c r="LPZ60" s="145"/>
      <c r="LQA60" s="145"/>
      <c r="LQB60" s="145"/>
      <c r="LQC60" s="145"/>
      <c r="LQD60" s="145"/>
      <c r="LQE60" s="145"/>
      <c r="LQF60" s="145"/>
      <c r="LQG60" s="145"/>
      <c r="LQH60" s="145"/>
      <c r="LQI60" s="145"/>
      <c r="LQJ60" s="145"/>
      <c r="LQK60" s="145"/>
      <c r="LQL60" s="145"/>
      <c r="LQM60" s="145"/>
      <c r="LQN60" s="145"/>
      <c r="LQO60" s="145"/>
      <c r="LQP60" s="145"/>
      <c r="LQQ60" s="145"/>
      <c r="LQR60" s="145"/>
      <c r="LQS60" s="145"/>
      <c r="LQT60" s="145"/>
      <c r="LQU60" s="145"/>
      <c r="LQV60" s="145"/>
      <c r="LQW60" s="145"/>
      <c r="LQX60" s="145"/>
      <c r="LQY60" s="145"/>
      <c r="LQZ60" s="145"/>
      <c r="LRA60" s="145"/>
      <c r="LRB60" s="145"/>
      <c r="LRC60" s="145"/>
      <c r="LRD60" s="145"/>
      <c r="LRE60" s="145"/>
      <c r="LRF60" s="145"/>
      <c r="LRG60" s="145"/>
      <c r="LRH60" s="145"/>
      <c r="LRI60" s="145"/>
      <c r="LRJ60" s="145"/>
      <c r="LRK60" s="145"/>
      <c r="LRL60" s="145"/>
      <c r="LRM60" s="145"/>
      <c r="LRN60" s="145"/>
      <c r="LRO60" s="145"/>
      <c r="LRP60" s="145"/>
      <c r="LRQ60" s="145"/>
      <c r="LRR60" s="145"/>
      <c r="LRS60" s="145"/>
      <c r="LRT60" s="145"/>
      <c r="LRU60" s="145"/>
      <c r="LRV60" s="145"/>
      <c r="LRW60" s="145"/>
      <c r="LRX60" s="145"/>
      <c r="LRY60" s="145"/>
      <c r="LRZ60" s="145"/>
      <c r="LSA60" s="145"/>
      <c r="LSB60" s="145"/>
      <c r="LSC60" s="145"/>
      <c r="LSD60" s="145"/>
      <c r="LSE60" s="145"/>
      <c r="LSF60" s="145"/>
      <c r="LSG60" s="145"/>
      <c r="LSH60" s="145"/>
      <c r="LSI60" s="145"/>
      <c r="LSJ60" s="145"/>
      <c r="LSK60" s="145"/>
      <c r="LSL60" s="145"/>
      <c r="LSM60" s="145"/>
      <c r="LSN60" s="145"/>
      <c r="LSO60" s="145"/>
      <c r="LSP60" s="145"/>
      <c r="LSQ60" s="145"/>
      <c r="LSR60" s="145"/>
      <c r="LSS60" s="145"/>
      <c r="LST60" s="145"/>
      <c r="LSU60" s="145"/>
      <c r="LSV60" s="145"/>
      <c r="LSW60" s="145"/>
      <c r="LSX60" s="145"/>
      <c r="LSY60" s="145"/>
      <c r="LSZ60" s="145"/>
      <c r="LTA60" s="145"/>
      <c r="LTB60" s="145"/>
      <c r="LTC60" s="145"/>
      <c r="LTD60" s="145"/>
      <c r="LTE60" s="145"/>
      <c r="LTF60" s="145"/>
      <c r="LTG60" s="145"/>
      <c r="LTH60" s="145"/>
      <c r="LTI60" s="145"/>
      <c r="LTJ60" s="145"/>
      <c r="LTK60" s="145"/>
      <c r="LTL60" s="145"/>
      <c r="LTM60" s="145"/>
      <c r="LTN60" s="145"/>
      <c r="LTO60" s="145"/>
      <c r="LTP60" s="145"/>
      <c r="LTQ60" s="145"/>
      <c r="LTR60" s="145"/>
      <c r="LTS60" s="145"/>
      <c r="LTT60" s="145"/>
      <c r="LTU60" s="145"/>
      <c r="LTV60" s="145"/>
      <c r="LTW60" s="145"/>
      <c r="LTX60" s="145"/>
      <c r="LTY60" s="145"/>
      <c r="LTZ60" s="145"/>
      <c r="LUA60" s="145"/>
      <c r="LUB60" s="145"/>
      <c r="LUC60" s="145"/>
      <c r="LUD60" s="145"/>
      <c r="LUE60" s="145"/>
      <c r="LUF60" s="145"/>
      <c r="LUG60" s="145"/>
      <c r="LUH60" s="145"/>
      <c r="LUI60" s="145"/>
      <c r="LUJ60" s="145"/>
      <c r="LUK60" s="145"/>
      <c r="LUL60" s="145"/>
      <c r="LUM60" s="145"/>
      <c r="LUN60" s="145"/>
      <c r="LUO60" s="145"/>
      <c r="LUP60" s="145"/>
      <c r="LUQ60" s="145"/>
      <c r="LUR60" s="145"/>
      <c r="LUS60" s="145"/>
      <c r="LUT60" s="145"/>
      <c r="LUU60" s="145"/>
      <c r="LUV60" s="145"/>
      <c r="LUW60" s="145"/>
      <c r="LUX60" s="145"/>
      <c r="LUY60" s="145"/>
      <c r="LUZ60" s="145"/>
      <c r="LVA60" s="145"/>
      <c r="LVB60" s="145"/>
      <c r="LVC60" s="145"/>
      <c r="LVD60" s="145"/>
      <c r="LVE60" s="145"/>
      <c r="LVF60" s="145"/>
      <c r="LVG60" s="145"/>
      <c r="LVH60" s="145"/>
      <c r="LVI60" s="145"/>
      <c r="LVJ60" s="145"/>
      <c r="LVK60" s="145"/>
      <c r="LVL60" s="145"/>
      <c r="LVM60" s="145"/>
      <c r="LVN60" s="145"/>
      <c r="LVO60" s="145"/>
      <c r="LVP60" s="145"/>
      <c r="LVQ60" s="145"/>
      <c r="LVR60" s="145"/>
      <c r="LVS60" s="145"/>
      <c r="LVT60" s="145"/>
      <c r="LVU60" s="145"/>
      <c r="LVV60" s="145"/>
      <c r="LVW60" s="145"/>
      <c r="LVX60" s="145"/>
      <c r="LVY60" s="145"/>
      <c r="LVZ60" s="145"/>
      <c r="LWA60" s="145"/>
      <c r="LWB60" s="145"/>
      <c r="LWC60" s="145"/>
      <c r="LWD60" s="145"/>
      <c r="LWE60" s="145"/>
      <c r="LWF60" s="145"/>
      <c r="LWG60" s="145"/>
      <c r="LWH60" s="145"/>
      <c r="LWI60" s="145"/>
      <c r="LWJ60" s="145"/>
      <c r="LWK60" s="145"/>
      <c r="LWL60" s="145"/>
      <c r="LWM60" s="145"/>
      <c r="LWN60" s="145"/>
      <c r="LWO60" s="145"/>
      <c r="LWP60" s="145"/>
      <c r="LWQ60" s="145"/>
      <c r="LWR60" s="145"/>
      <c r="LWS60" s="145"/>
      <c r="LWT60" s="145"/>
      <c r="LWU60" s="145"/>
      <c r="LWV60" s="145"/>
      <c r="LWW60" s="145"/>
      <c r="LWX60" s="145"/>
      <c r="LWY60" s="145"/>
      <c r="LWZ60" s="145"/>
      <c r="LXA60" s="145"/>
      <c r="LXB60" s="145"/>
      <c r="LXC60" s="145"/>
      <c r="LXD60" s="145"/>
      <c r="LXE60" s="145"/>
      <c r="LXF60" s="145"/>
      <c r="LXG60" s="145"/>
      <c r="LXH60" s="145"/>
      <c r="LXI60" s="145"/>
      <c r="LXJ60" s="145"/>
      <c r="LXK60" s="145"/>
      <c r="LXL60" s="145"/>
      <c r="LXM60" s="145"/>
      <c r="LXN60" s="145"/>
      <c r="LXO60" s="145"/>
      <c r="LXP60" s="145"/>
      <c r="LXQ60" s="145"/>
      <c r="LXR60" s="145"/>
      <c r="LXS60" s="145"/>
      <c r="LXT60" s="145"/>
      <c r="LXU60" s="145"/>
      <c r="LXV60" s="145"/>
      <c r="LXW60" s="145"/>
      <c r="LXX60" s="145"/>
      <c r="LXY60" s="145"/>
      <c r="LXZ60" s="145"/>
      <c r="LYA60" s="145"/>
      <c r="LYB60" s="145"/>
      <c r="LYC60" s="145"/>
      <c r="LYD60" s="145"/>
      <c r="LYE60" s="145"/>
      <c r="LYF60" s="145"/>
      <c r="LYG60" s="145"/>
      <c r="LYH60" s="145"/>
      <c r="LYI60" s="145"/>
      <c r="LYJ60" s="145"/>
      <c r="LYK60" s="145"/>
      <c r="LYL60" s="145"/>
      <c r="LYM60" s="145"/>
      <c r="LYN60" s="145"/>
      <c r="LYO60" s="145"/>
      <c r="LYP60" s="145"/>
      <c r="LYQ60" s="145"/>
      <c r="LYR60" s="145"/>
      <c r="LYS60" s="145"/>
      <c r="LYT60" s="145"/>
      <c r="LYU60" s="145"/>
      <c r="LYV60" s="145"/>
      <c r="LYW60" s="145"/>
      <c r="LYX60" s="145"/>
      <c r="LYY60" s="145"/>
      <c r="LYZ60" s="145"/>
      <c r="LZA60" s="145"/>
      <c r="LZB60" s="145"/>
      <c r="LZC60" s="145"/>
      <c r="LZD60" s="145"/>
      <c r="LZE60" s="145"/>
      <c r="LZF60" s="145"/>
      <c r="LZG60" s="145"/>
      <c r="LZH60" s="145"/>
      <c r="LZI60" s="145"/>
      <c r="LZJ60" s="145"/>
      <c r="LZK60" s="145"/>
      <c r="LZL60" s="145"/>
      <c r="LZM60" s="145"/>
      <c r="LZN60" s="145"/>
      <c r="LZO60" s="145"/>
      <c r="LZP60" s="145"/>
      <c r="LZQ60" s="145"/>
      <c r="LZR60" s="145"/>
      <c r="LZS60" s="145"/>
      <c r="LZT60" s="145"/>
      <c r="LZU60" s="145"/>
      <c r="LZV60" s="145"/>
      <c r="LZW60" s="145"/>
      <c r="LZX60" s="145"/>
      <c r="LZY60" s="145"/>
      <c r="LZZ60" s="145"/>
      <c r="MAA60" s="145"/>
      <c r="MAB60" s="145"/>
      <c r="MAC60" s="145"/>
      <c r="MAD60" s="145"/>
      <c r="MAE60" s="145"/>
      <c r="MAF60" s="145"/>
      <c r="MAG60" s="145"/>
      <c r="MAH60" s="145"/>
      <c r="MAI60" s="145"/>
      <c r="MAJ60" s="145"/>
      <c r="MAK60" s="145"/>
      <c r="MAL60" s="145"/>
      <c r="MAM60" s="145"/>
      <c r="MAN60" s="145"/>
      <c r="MAO60" s="145"/>
      <c r="MAP60" s="145"/>
      <c r="MAQ60" s="145"/>
      <c r="MAR60" s="145"/>
      <c r="MAS60" s="145"/>
      <c r="MAT60" s="145"/>
      <c r="MAU60" s="145"/>
      <c r="MAV60" s="145"/>
      <c r="MAW60" s="145"/>
      <c r="MAX60" s="145"/>
      <c r="MAY60" s="145"/>
      <c r="MAZ60" s="145"/>
      <c r="MBA60" s="145"/>
      <c r="MBB60" s="145"/>
      <c r="MBC60" s="145"/>
      <c r="MBD60" s="145"/>
      <c r="MBE60" s="145"/>
      <c r="MBF60" s="145"/>
      <c r="MBG60" s="145"/>
      <c r="MBH60" s="145"/>
      <c r="MBI60" s="145"/>
      <c r="MBJ60" s="145"/>
      <c r="MBK60" s="145"/>
      <c r="MBL60" s="145"/>
      <c r="MBM60" s="145"/>
      <c r="MBN60" s="145"/>
      <c r="MBO60" s="145"/>
      <c r="MBP60" s="145"/>
      <c r="MBQ60" s="145"/>
      <c r="MBR60" s="145"/>
      <c r="MBS60" s="145"/>
      <c r="MBT60" s="145"/>
      <c r="MBU60" s="145"/>
      <c r="MBV60" s="145"/>
      <c r="MBW60" s="145"/>
      <c r="MBX60" s="145"/>
      <c r="MBY60" s="145"/>
      <c r="MBZ60" s="145"/>
      <c r="MCA60" s="145"/>
      <c r="MCB60" s="145"/>
      <c r="MCC60" s="145"/>
      <c r="MCD60" s="145"/>
      <c r="MCE60" s="145"/>
      <c r="MCF60" s="145"/>
      <c r="MCG60" s="145"/>
      <c r="MCH60" s="145"/>
      <c r="MCI60" s="145"/>
      <c r="MCJ60" s="145"/>
      <c r="MCK60" s="145"/>
      <c r="MCL60" s="145"/>
      <c r="MCM60" s="145"/>
      <c r="MCN60" s="145"/>
      <c r="MCO60" s="145"/>
      <c r="MCP60" s="145"/>
      <c r="MCQ60" s="145"/>
      <c r="MCR60" s="145"/>
      <c r="MCS60" s="145"/>
      <c r="MCT60" s="145"/>
      <c r="MCU60" s="145"/>
      <c r="MCV60" s="145"/>
      <c r="MCW60" s="145"/>
      <c r="MCX60" s="145"/>
      <c r="MCY60" s="145"/>
      <c r="MCZ60" s="145"/>
      <c r="MDA60" s="145"/>
      <c r="MDB60" s="145"/>
      <c r="MDC60" s="145"/>
      <c r="MDD60" s="145"/>
      <c r="MDE60" s="145"/>
      <c r="MDF60" s="145"/>
      <c r="MDG60" s="145"/>
      <c r="MDH60" s="145"/>
      <c r="MDI60" s="145"/>
      <c r="MDJ60" s="145"/>
      <c r="MDK60" s="145"/>
      <c r="MDL60" s="145"/>
      <c r="MDM60" s="145"/>
      <c r="MDN60" s="145"/>
      <c r="MDO60" s="145"/>
      <c r="MDP60" s="145"/>
      <c r="MDQ60" s="145"/>
      <c r="MDR60" s="145"/>
      <c r="MDS60" s="145"/>
      <c r="MDT60" s="145"/>
      <c r="MDU60" s="145"/>
      <c r="MDV60" s="145"/>
      <c r="MDW60" s="145"/>
      <c r="MDX60" s="145"/>
      <c r="MDY60" s="145"/>
      <c r="MDZ60" s="145"/>
      <c r="MEA60" s="145"/>
      <c r="MEB60" s="145"/>
      <c r="MEC60" s="145"/>
      <c r="MED60" s="145"/>
      <c r="MEE60" s="145"/>
      <c r="MEF60" s="145"/>
      <c r="MEG60" s="145"/>
      <c r="MEH60" s="145"/>
      <c r="MEI60" s="145"/>
      <c r="MEJ60" s="145"/>
      <c r="MEK60" s="145"/>
      <c r="MEL60" s="145"/>
      <c r="MEM60" s="145"/>
      <c r="MEN60" s="145"/>
      <c r="MEO60" s="145"/>
      <c r="MEP60" s="145"/>
      <c r="MEQ60" s="145"/>
      <c r="MER60" s="145"/>
      <c r="MES60" s="145"/>
      <c r="MET60" s="145"/>
      <c r="MEU60" s="145"/>
      <c r="MEV60" s="145"/>
      <c r="MEW60" s="145"/>
      <c r="MEX60" s="145"/>
      <c r="MEY60" s="145"/>
      <c r="MEZ60" s="145"/>
      <c r="MFA60" s="145"/>
      <c r="MFB60" s="145"/>
      <c r="MFC60" s="145"/>
      <c r="MFD60" s="145"/>
      <c r="MFE60" s="145"/>
      <c r="MFF60" s="145"/>
      <c r="MFG60" s="145"/>
      <c r="MFH60" s="145"/>
      <c r="MFI60" s="145"/>
      <c r="MFJ60" s="145"/>
      <c r="MFK60" s="145"/>
      <c r="MFL60" s="145"/>
      <c r="MFM60" s="145"/>
      <c r="MFN60" s="145"/>
      <c r="MFO60" s="145"/>
      <c r="MFP60" s="145"/>
      <c r="MFQ60" s="145"/>
      <c r="MFR60" s="145"/>
      <c r="MFS60" s="145"/>
      <c r="MFT60" s="145"/>
      <c r="MFU60" s="145"/>
      <c r="MFV60" s="145"/>
      <c r="MFW60" s="145"/>
      <c r="MFX60" s="145"/>
      <c r="MFY60" s="145"/>
      <c r="MFZ60" s="145"/>
      <c r="MGA60" s="145"/>
      <c r="MGB60" s="145"/>
      <c r="MGC60" s="145"/>
      <c r="MGD60" s="145"/>
      <c r="MGE60" s="145"/>
      <c r="MGF60" s="145"/>
      <c r="MGG60" s="145"/>
      <c r="MGH60" s="145"/>
      <c r="MGI60" s="145"/>
      <c r="MGJ60" s="145"/>
      <c r="MGK60" s="145"/>
      <c r="MGL60" s="145"/>
      <c r="MGM60" s="145"/>
      <c r="MGN60" s="145"/>
      <c r="MGO60" s="145"/>
      <c r="MGP60" s="145"/>
      <c r="MGQ60" s="145"/>
      <c r="MGR60" s="145"/>
      <c r="MGS60" s="145"/>
      <c r="MGT60" s="145"/>
      <c r="MGU60" s="145"/>
      <c r="MGV60" s="145"/>
      <c r="MGW60" s="145"/>
      <c r="MGX60" s="145"/>
      <c r="MGY60" s="145"/>
      <c r="MGZ60" s="145"/>
      <c r="MHA60" s="145"/>
      <c r="MHB60" s="145"/>
      <c r="MHC60" s="145"/>
      <c r="MHD60" s="145"/>
      <c r="MHE60" s="145"/>
      <c r="MHF60" s="145"/>
      <c r="MHG60" s="145"/>
      <c r="MHH60" s="145"/>
      <c r="MHI60" s="145"/>
      <c r="MHJ60" s="145"/>
      <c r="MHK60" s="145"/>
      <c r="MHL60" s="145"/>
      <c r="MHM60" s="145"/>
      <c r="MHN60" s="145"/>
      <c r="MHO60" s="145"/>
      <c r="MHP60" s="145"/>
      <c r="MHQ60" s="145"/>
      <c r="MHR60" s="145"/>
      <c r="MHS60" s="145"/>
      <c r="MHT60" s="145"/>
      <c r="MHU60" s="145"/>
      <c r="MHV60" s="145"/>
      <c r="MHW60" s="145"/>
      <c r="MHX60" s="145"/>
      <c r="MHY60" s="145"/>
      <c r="MHZ60" s="145"/>
      <c r="MIA60" s="145"/>
      <c r="MIB60" s="145"/>
      <c r="MIC60" s="145"/>
      <c r="MID60" s="145"/>
      <c r="MIE60" s="145"/>
      <c r="MIF60" s="145"/>
      <c r="MIG60" s="145"/>
      <c r="MIH60" s="145"/>
      <c r="MII60" s="145"/>
      <c r="MIJ60" s="145"/>
      <c r="MIK60" s="145"/>
      <c r="MIL60" s="145"/>
      <c r="MIM60" s="145"/>
      <c r="MIN60" s="145"/>
      <c r="MIO60" s="145"/>
      <c r="MIP60" s="145"/>
      <c r="MIQ60" s="145"/>
      <c r="MIR60" s="145"/>
      <c r="MIS60" s="145"/>
      <c r="MIT60" s="145"/>
      <c r="MIU60" s="145"/>
      <c r="MIV60" s="145"/>
      <c r="MIW60" s="145"/>
      <c r="MIX60" s="145"/>
      <c r="MIY60" s="145"/>
      <c r="MIZ60" s="145"/>
      <c r="MJA60" s="145"/>
      <c r="MJB60" s="145"/>
      <c r="MJC60" s="145"/>
      <c r="MJD60" s="145"/>
      <c r="MJE60" s="145"/>
      <c r="MJF60" s="145"/>
      <c r="MJG60" s="145"/>
      <c r="MJH60" s="145"/>
      <c r="MJI60" s="145"/>
      <c r="MJJ60" s="145"/>
      <c r="MJK60" s="145"/>
      <c r="MJL60" s="145"/>
      <c r="MJM60" s="145"/>
      <c r="MJN60" s="145"/>
      <c r="MJO60" s="145"/>
      <c r="MJP60" s="145"/>
      <c r="MJQ60" s="145"/>
      <c r="MJR60" s="145"/>
      <c r="MJS60" s="145"/>
      <c r="MJT60" s="145"/>
      <c r="MJU60" s="145"/>
      <c r="MJV60" s="145"/>
      <c r="MJW60" s="145"/>
      <c r="MJX60" s="145"/>
      <c r="MJY60" s="145"/>
      <c r="MJZ60" s="145"/>
      <c r="MKA60" s="145"/>
      <c r="MKB60" s="145"/>
      <c r="MKC60" s="145"/>
      <c r="MKD60" s="145"/>
      <c r="MKE60" s="145"/>
      <c r="MKF60" s="145"/>
      <c r="MKG60" s="145"/>
      <c r="MKH60" s="145"/>
      <c r="MKI60" s="145"/>
      <c r="MKJ60" s="145"/>
      <c r="MKK60" s="145"/>
      <c r="MKL60" s="145"/>
      <c r="MKM60" s="145"/>
      <c r="MKN60" s="145"/>
      <c r="MKO60" s="145"/>
      <c r="MKP60" s="145"/>
      <c r="MKQ60" s="145"/>
      <c r="MKR60" s="145"/>
      <c r="MKS60" s="145"/>
      <c r="MKT60" s="145"/>
      <c r="MKU60" s="145"/>
      <c r="MKV60" s="145"/>
      <c r="MKW60" s="145"/>
      <c r="MKX60" s="145"/>
      <c r="MKY60" s="145"/>
      <c r="MKZ60" s="145"/>
      <c r="MLA60" s="145"/>
      <c r="MLB60" s="145"/>
      <c r="MLC60" s="145"/>
      <c r="MLD60" s="145"/>
      <c r="MLE60" s="145"/>
      <c r="MLF60" s="145"/>
      <c r="MLG60" s="145"/>
      <c r="MLH60" s="145"/>
      <c r="MLI60" s="145"/>
      <c r="MLJ60" s="145"/>
      <c r="MLK60" s="145"/>
      <c r="MLL60" s="145"/>
      <c r="MLM60" s="145"/>
      <c r="MLN60" s="145"/>
      <c r="MLO60" s="145"/>
      <c r="MLP60" s="145"/>
      <c r="MLQ60" s="145"/>
      <c r="MLR60" s="145"/>
      <c r="MLS60" s="145"/>
      <c r="MLT60" s="145"/>
      <c r="MLU60" s="145"/>
      <c r="MLV60" s="145"/>
      <c r="MLW60" s="145"/>
      <c r="MLX60" s="145"/>
      <c r="MLY60" s="145"/>
      <c r="MLZ60" s="145"/>
      <c r="MMA60" s="145"/>
      <c r="MMB60" s="145"/>
      <c r="MMC60" s="145"/>
      <c r="MMD60" s="145"/>
      <c r="MME60" s="145"/>
      <c r="MMF60" s="145"/>
      <c r="MMG60" s="145"/>
      <c r="MMH60" s="145"/>
      <c r="MMI60" s="145"/>
      <c r="MMJ60" s="145"/>
      <c r="MMK60" s="145"/>
      <c r="MML60" s="145"/>
      <c r="MMM60" s="145"/>
      <c r="MMN60" s="145"/>
      <c r="MMO60" s="145"/>
      <c r="MMP60" s="145"/>
      <c r="MMQ60" s="145"/>
      <c r="MMR60" s="145"/>
      <c r="MMS60" s="145"/>
      <c r="MMT60" s="145"/>
      <c r="MMU60" s="145"/>
      <c r="MMV60" s="145"/>
      <c r="MMW60" s="145"/>
      <c r="MMX60" s="145"/>
      <c r="MMY60" s="145"/>
      <c r="MMZ60" s="145"/>
      <c r="MNA60" s="145"/>
      <c r="MNB60" s="145"/>
      <c r="MNC60" s="145"/>
      <c r="MND60" s="145"/>
      <c r="MNE60" s="145"/>
      <c r="MNF60" s="145"/>
      <c r="MNG60" s="145"/>
      <c r="MNH60" s="145"/>
      <c r="MNI60" s="145"/>
      <c r="MNJ60" s="145"/>
      <c r="MNK60" s="145"/>
      <c r="MNL60" s="145"/>
      <c r="MNM60" s="145"/>
      <c r="MNN60" s="145"/>
      <c r="MNO60" s="145"/>
      <c r="MNP60" s="145"/>
      <c r="MNQ60" s="145"/>
      <c r="MNR60" s="145"/>
      <c r="MNS60" s="145"/>
      <c r="MNT60" s="145"/>
      <c r="MNU60" s="145"/>
      <c r="MNV60" s="145"/>
      <c r="MNW60" s="145"/>
      <c r="MNX60" s="145"/>
      <c r="MNY60" s="145"/>
      <c r="MNZ60" s="145"/>
      <c r="MOA60" s="145"/>
      <c r="MOB60" s="145"/>
      <c r="MOC60" s="145"/>
      <c r="MOD60" s="145"/>
      <c r="MOE60" s="145"/>
      <c r="MOF60" s="145"/>
      <c r="MOG60" s="145"/>
      <c r="MOH60" s="145"/>
      <c r="MOI60" s="145"/>
      <c r="MOJ60" s="145"/>
      <c r="MOK60" s="145"/>
      <c r="MOL60" s="145"/>
      <c r="MOM60" s="145"/>
      <c r="MON60" s="145"/>
      <c r="MOO60" s="145"/>
      <c r="MOP60" s="145"/>
      <c r="MOQ60" s="145"/>
      <c r="MOR60" s="145"/>
      <c r="MOS60" s="145"/>
      <c r="MOT60" s="145"/>
      <c r="MOU60" s="145"/>
      <c r="MOV60" s="145"/>
      <c r="MOW60" s="145"/>
      <c r="MOX60" s="145"/>
      <c r="MOY60" s="145"/>
      <c r="MOZ60" s="145"/>
      <c r="MPA60" s="145"/>
      <c r="MPB60" s="145"/>
      <c r="MPC60" s="145"/>
      <c r="MPD60" s="145"/>
      <c r="MPE60" s="145"/>
      <c r="MPF60" s="145"/>
      <c r="MPG60" s="145"/>
      <c r="MPH60" s="145"/>
      <c r="MPI60" s="145"/>
      <c r="MPJ60" s="145"/>
      <c r="MPK60" s="145"/>
      <c r="MPL60" s="145"/>
      <c r="MPM60" s="145"/>
      <c r="MPN60" s="145"/>
      <c r="MPO60" s="145"/>
      <c r="MPP60" s="145"/>
      <c r="MPQ60" s="145"/>
      <c r="MPR60" s="145"/>
      <c r="MPS60" s="145"/>
      <c r="MPT60" s="145"/>
      <c r="MPU60" s="145"/>
      <c r="MPV60" s="145"/>
      <c r="MPW60" s="145"/>
      <c r="MPX60" s="145"/>
      <c r="MPY60" s="145"/>
      <c r="MPZ60" s="145"/>
      <c r="MQA60" s="145"/>
      <c r="MQB60" s="145"/>
      <c r="MQC60" s="145"/>
      <c r="MQD60" s="145"/>
      <c r="MQE60" s="145"/>
      <c r="MQF60" s="145"/>
      <c r="MQG60" s="145"/>
      <c r="MQH60" s="145"/>
      <c r="MQI60" s="145"/>
      <c r="MQJ60" s="145"/>
      <c r="MQK60" s="145"/>
      <c r="MQL60" s="145"/>
      <c r="MQM60" s="145"/>
      <c r="MQN60" s="145"/>
      <c r="MQO60" s="145"/>
      <c r="MQP60" s="145"/>
      <c r="MQQ60" s="145"/>
      <c r="MQR60" s="145"/>
      <c r="MQS60" s="145"/>
      <c r="MQT60" s="145"/>
      <c r="MQU60" s="145"/>
      <c r="MQV60" s="145"/>
      <c r="MQW60" s="145"/>
      <c r="MQX60" s="145"/>
      <c r="MQY60" s="145"/>
      <c r="MQZ60" s="145"/>
      <c r="MRA60" s="145"/>
      <c r="MRB60" s="145"/>
      <c r="MRC60" s="145"/>
      <c r="MRD60" s="145"/>
      <c r="MRE60" s="145"/>
      <c r="MRF60" s="145"/>
      <c r="MRG60" s="145"/>
      <c r="MRH60" s="145"/>
      <c r="MRI60" s="145"/>
      <c r="MRJ60" s="145"/>
      <c r="MRK60" s="145"/>
      <c r="MRL60" s="145"/>
      <c r="MRM60" s="145"/>
      <c r="MRN60" s="145"/>
      <c r="MRO60" s="145"/>
      <c r="MRP60" s="145"/>
      <c r="MRQ60" s="145"/>
      <c r="MRR60" s="145"/>
      <c r="MRS60" s="145"/>
      <c r="MRT60" s="145"/>
      <c r="MRU60" s="145"/>
      <c r="MRV60" s="145"/>
      <c r="MRW60" s="145"/>
      <c r="MRX60" s="145"/>
      <c r="MRY60" s="145"/>
      <c r="MRZ60" s="145"/>
      <c r="MSA60" s="145"/>
      <c r="MSB60" s="145"/>
      <c r="MSC60" s="145"/>
      <c r="MSD60" s="145"/>
      <c r="MSE60" s="145"/>
      <c r="MSF60" s="145"/>
      <c r="MSG60" s="145"/>
      <c r="MSH60" s="145"/>
      <c r="MSI60" s="145"/>
      <c r="MSJ60" s="145"/>
      <c r="MSK60" s="145"/>
      <c r="MSL60" s="145"/>
      <c r="MSM60" s="145"/>
      <c r="MSN60" s="145"/>
      <c r="MSO60" s="145"/>
      <c r="MSP60" s="145"/>
      <c r="MSQ60" s="145"/>
      <c r="MSR60" s="145"/>
      <c r="MSS60" s="145"/>
      <c r="MST60" s="145"/>
      <c r="MSU60" s="145"/>
      <c r="MSV60" s="145"/>
      <c r="MSW60" s="145"/>
      <c r="MSX60" s="145"/>
      <c r="MSY60" s="145"/>
      <c r="MSZ60" s="145"/>
      <c r="MTA60" s="145"/>
      <c r="MTB60" s="145"/>
      <c r="MTC60" s="145"/>
      <c r="MTD60" s="145"/>
      <c r="MTE60" s="145"/>
      <c r="MTF60" s="145"/>
      <c r="MTG60" s="145"/>
      <c r="MTH60" s="145"/>
      <c r="MTI60" s="145"/>
      <c r="MTJ60" s="145"/>
      <c r="MTK60" s="145"/>
      <c r="MTL60" s="145"/>
      <c r="MTM60" s="145"/>
      <c r="MTN60" s="145"/>
      <c r="MTO60" s="145"/>
      <c r="MTP60" s="145"/>
      <c r="MTQ60" s="145"/>
      <c r="MTR60" s="145"/>
      <c r="MTS60" s="145"/>
      <c r="MTT60" s="145"/>
      <c r="MTU60" s="145"/>
      <c r="MTV60" s="145"/>
      <c r="MTW60" s="145"/>
      <c r="MTX60" s="145"/>
      <c r="MTY60" s="145"/>
      <c r="MTZ60" s="145"/>
      <c r="MUA60" s="145"/>
      <c r="MUB60" s="145"/>
      <c r="MUC60" s="145"/>
      <c r="MUD60" s="145"/>
      <c r="MUE60" s="145"/>
      <c r="MUF60" s="145"/>
      <c r="MUG60" s="145"/>
      <c r="MUH60" s="145"/>
      <c r="MUI60" s="145"/>
      <c r="MUJ60" s="145"/>
      <c r="MUK60" s="145"/>
      <c r="MUL60" s="145"/>
      <c r="MUM60" s="145"/>
      <c r="MUN60" s="145"/>
      <c r="MUO60" s="145"/>
      <c r="MUP60" s="145"/>
      <c r="MUQ60" s="145"/>
      <c r="MUR60" s="145"/>
      <c r="MUS60" s="145"/>
      <c r="MUT60" s="145"/>
      <c r="MUU60" s="145"/>
      <c r="MUV60" s="145"/>
      <c r="MUW60" s="145"/>
      <c r="MUX60" s="145"/>
      <c r="MUY60" s="145"/>
      <c r="MUZ60" s="145"/>
      <c r="MVA60" s="145"/>
      <c r="MVB60" s="145"/>
      <c r="MVC60" s="145"/>
      <c r="MVD60" s="145"/>
      <c r="MVE60" s="145"/>
      <c r="MVF60" s="145"/>
      <c r="MVG60" s="145"/>
      <c r="MVH60" s="145"/>
      <c r="MVI60" s="145"/>
      <c r="MVJ60" s="145"/>
      <c r="MVK60" s="145"/>
      <c r="MVL60" s="145"/>
      <c r="MVM60" s="145"/>
      <c r="MVN60" s="145"/>
      <c r="MVO60" s="145"/>
      <c r="MVP60" s="145"/>
      <c r="MVQ60" s="145"/>
      <c r="MVR60" s="145"/>
      <c r="MVS60" s="145"/>
      <c r="MVT60" s="145"/>
      <c r="MVU60" s="145"/>
      <c r="MVV60" s="145"/>
      <c r="MVW60" s="145"/>
      <c r="MVX60" s="145"/>
      <c r="MVY60" s="145"/>
      <c r="MVZ60" s="145"/>
      <c r="MWA60" s="145"/>
      <c r="MWB60" s="145"/>
      <c r="MWC60" s="145"/>
      <c r="MWD60" s="145"/>
      <c r="MWE60" s="145"/>
      <c r="MWF60" s="145"/>
      <c r="MWG60" s="145"/>
      <c r="MWH60" s="145"/>
      <c r="MWI60" s="145"/>
      <c r="MWJ60" s="145"/>
      <c r="MWK60" s="145"/>
      <c r="MWL60" s="145"/>
      <c r="MWM60" s="145"/>
      <c r="MWN60" s="145"/>
      <c r="MWO60" s="145"/>
      <c r="MWP60" s="145"/>
      <c r="MWQ60" s="145"/>
      <c r="MWR60" s="145"/>
      <c r="MWS60" s="145"/>
      <c r="MWT60" s="145"/>
      <c r="MWU60" s="145"/>
      <c r="MWV60" s="145"/>
      <c r="MWW60" s="145"/>
      <c r="MWX60" s="145"/>
      <c r="MWY60" s="145"/>
      <c r="MWZ60" s="145"/>
      <c r="MXA60" s="145"/>
      <c r="MXB60" s="145"/>
      <c r="MXC60" s="145"/>
      <c r="MXD60" s="145"/>
      <c r="MXE60" s="145"/>
      <c r="MXF60" s="145"/>
      <c r="MXG60" s="145"/>
      <c r="MXH60" s="145"/>
      <c r="MXI60" s="145"/>
      <c r="MXJ60" s="145"/>
      <c r="MXK60" s="145"/>
      <c r="MXL60" s="145"/>
      <c r="MXM60" s="145"/>
      <c r="MXN60" s="145"/>
      <c r="MXO60" s="145"/>
      <c r="MXP60" s="145"/>
      <c r="MXQ60" s="145"/>
      <c r="MXR60" s="145"/>
      <c r="MXS60" s="145"/>
      <c r="MXT60" s="145"/>
      <c r="MXU60" s="145"/>
      <c r="MXV60" s="145"/>
      <c r="MXW60" s="145"/>
      <c r="MXX60" s="145"/>
      <c r="MXY60" s="145"/>
      <c r="MXZ60" s="145"/>
      <c r="MYA60" s="145"/>
      <c r="MYB60" s="145"/>
      <c r="MYC60" s="145"/>
      <c r="MYD60" s="145"/>
      <c r="MYE60" s="145"/>
      <c r="MYF60" s="145"/>
      <c r="MYG60" s="145"/>
      <c r="MYH60" s="145"/>
      <c r="MYI60" s="145"/>
      <c r="MYJ60" s="145"/>
      <c r="MYK60" s="145"/>
      <c r="MYL60" s="145"/>
      <c r="MYM60" s="145"/>
      <c r="MYN60" s="145"/>
      <c r="MYO60" s="145"/>
      <c r="MYP60" s="145"/>
      <c r="MYQ60" s="145"/>
      <c r="MYR60" s="145"/>
      <c r="MYS60" s="145"/>
      <c r="MYT60" s="145"/>
      <c r="MYU60" s="145"/>
      <c r="MYV60" s="145"/>
      <c r="MYW60" s="145"/>
      <c r="MYX60" s="145"/>
      <c r="MYY60" s="145"/>
      <c r="MYZ60" s="145"/>
      <c r="MZA60" s="145"/>
      <c r="MZB60" s="145"/>
      <c r="MZC60" s="145"/>
      <c r="MZD60" s="145"/>
      <c r="MZE60" s="145"/>
      <c r="MZF60" s="145"/>
      <c r="MZG60" s="145"/>
      <c r="MZH60" s="145"/>
      <c r="MZI60" s="145"/>
      <c r="MZJ60" s="145"/>
      <c r="MZK60" s="145"/>
      <c r="MZL60" s="145"/>
      <c r="MZM60" s="145"/>
      <c r="MZN60" s="145"/>
      <c r="MZO60" s="145"/>
      <c r="MZP60" s="145"/>
      <c r="MZQ60" s="145"/>
      <c r="MZR60" s="145"/>
      <c r="MZS60" s="145"/>
      <c r="MZT60" s="145"/>
      <c r="MZU60" s="145"/>
      <c r="MZV60" s="145"/>
      <c r="MZW60" s="145"/>
      <c r="MZX60" s="145"/>
      <c r="MZY60" s="145"/>
      <c r="MZZ60" s="145"/>
      <c r="NAA60" s="145"/>
      <c r="NAB60" s="145"/>
      <c r="NAC60" s="145"/>
      <c r="NAD60" s="145"/>
      <c r="NAE60" s="145"/>
      <c r="NAF60" s="145"/>
      <c r="NAG60" s="145"/>
      <c r="NAH60" s="145"/>
      <c r="NAI60" s="145"/>
      <c r="NAJ60" s="145"/>
      <c r="NAK60" s="145"/>
      <c r="NAL60" s="145"/>
      <c r="NAM60" s="145"/>
      <c r="NAN60" s="145"/>
      <c r="NAO60" s="145"/>
      <c r="NAP60" s="145"/>
      <c r="NAQ60" s="145"/>
      <c r="NAR60" s="145"/>
      <c r="NAS60" s="145"/>
      <c r="NAT60" s="145"/>
      <c r="NAU60" s="145"/>
      <c r="NAV60" s="145"/>
      <c r="NAW60" s="145"/>
      <c r="NAX60" s="145"/>
      <c r="NAY60" s="145"/>
      <c r="NAZ60" s="145"/>
      <c r="NBA60" s="145"/>
      <c r="NBB60" s="145"/>
      <c r="NBC60" s="145"/>
      <c r="NBD60" s="145"/>
      <c r="NBE60" s="145"/>
      <c r="NBF60" s="145"/>
      <c r="NBG60" s="145"/>
      <c r="NBH60" s="145"/>
      <c r="NBI60" s="145"/>
      <c r="NBJ60" s="145"/>
      <c r="NBK60" s="145"/>
      <c r="NBL60" s="145"/>
      <c r="NBM60" s="145"/>
      <c r="NBN60" s="145"/>
      <c r="NBO60" s="145"/>
      <c r="NBP60" s="145"/>
      <c r="NBQ60" s="145"/>
      <c r="NBR60" s="145"/>
      <c r="NBS60" s="145"/>
      <c r="NBT60" s="145"/>
      <c r="NBU60" s="145"/>
      <c r="NBV60" s="145"/>
      <c r="NBW60" s="145"/>
      <c r="NBX60" s="145"/>
      <c r="NBY60" s="145"/>
      <c r="NBZ60" s="145"/>
      <c r="NCA60" s="145"/>
      <c r="NCB60" s="145"/>
      <c r="NCC60" s="145"/>
      <c r="NCD60" s="145"/>
      <c r="NCE60" s="145"/>
      <c r="NCF60" s="145"/>
      <c r="NCG60" s="145"/>
      <c r="NCH60" s="145"/>
      <c r="NCI60" s="145"/>
      <c r="NCJ60" s="145"/>
      <c r="NCK60" s="145"/>
      <c r="NCL60" s="145"/>
      <c r="NCM60" s="145"/>
      <c r="NCN60" s="145"/>
      <c r="NCO60" s="145"/>
      <c r="NCP60" s="145"/>
      <c r="NCQ60" s="145"/>
      <c r="NCR60" s="145"/>
      <c r="NCS60" s="145"/>
      <c r="NCT60" s="145"/>
      <c r="NCU60" s="145"/>
      <c r="NCV60" s="145"/>
      <c r="NCW60" s="145"/>
      <c r="NCX60" s="145"/>
      <c r="NCY60" s="145"/>
      <c r="NCZ60" s="145"/>
      <c r="NDA60" s="145"/>
      <c r="NDB60" s="145"/>
      <c r="NDC60" s="145"/>
      <c r="NDD60" s="145"/>
      <c r="NDE60" s="145"/>
      <c r="NDF60" s="145"/>
      <c r="NDG60" s="145"/>
      <c r="NDH60" s="145"/>
      <c r="NDI60" s="145"/>
      <c r="NDJ60" s="145"/>
      <c r="NDK60" s="145"/>
      <c r="NDL60" s="145"/>
      <c r="NDM60" s="145"/>
      <c r="NDN60" s="145"/>
      <c r="NDO60" s="145"/>
      <c r="NDP60" s="145"/>
      <c r="NDQ60" s="145"/>
      <c r="NDR60" s="145"/>
      <c r="NDS60" s="145"/>
      <c r="NDT60" s="145"/>
      <c r="NDU60" s="145"/>
      <c r="NDV60" s="145"/>
      <c r="NDW60" s="145"/>
      <c r="NDX60" s="145"/>
      <c r="NDY60" s="145"/>
      <c r="NDZ60" s="145"/>
      <c r="NEA60" s="145"/>
      <c r="NEB60" s="145"/>
      <c r="NEC60" s="145"/>
      <c r="NED60" s="145"/>
      <c r="NEE60" s="145"/>
      <c r="NEF60" s="145"/>
      <c r="NEG60" s="145"/>
      <c r="NEH60" s="145"/>
      <c r="NEI60" s="145"/>
      <c r="NEJ60" s="145"/>
      <c r="NEK60" s="145"/>
      <c r="NEL60" s="145"/>
      <c r="NEM60" s="145"/>
      <c r="NEN60" s="145"/>
      <c r="NEO60" s="145"/>
      <c r="NEP60" s="145"/>
      <c r="NEQ60" s="145"/>
      <c r="NER60" s="145"/>
      <c r="NES60" s="145"/>
      <c r="NET60" s="145"/>
      <c r="NEU60" s="145"/>
      <c r="NEV60" s="145"/>
      <c r="NEW60" s="145"/>
      <c r="NEX60" s="145"/>
      <c r="NEY60" s="145"/>
      <c r="NEZ60" s="145"/>
      <c r="NFA60" s="145"/>
      <c r="NFB60" s="145"/>
      <c r="NFC60" s="145"/>
      <c r="NFD60" s="145"/>
      <c r="NFE60" s="145"/>
      <c r="NFF60" s="145"/>
      <c r="NFG60" s="145"/>
      <c r="NFH60" s="145"/>
      <c r="NFI60" s="145"/>
      <c r="NFJ60" s="145"/>
      <c r="NFK60" s="145"/>
      <c r="NFL60" s="145"/>
      <c r="NFM60" s="145"/>
      <c r="NFN60" s="145"/>
      <c r="NFO60" s="145"/>
      <c r="NFP60" s="145"/>
      <c r="NFQ60" s="145"/>
      <c r="NFR60" s="145"/>
      <c r="NFS60" s="145"/>
      <c r="NFT60" s="145"/>
      <c r="NFU60" s="145"/>
      <c r="NFV60" s="145"/>
      <c r="NFW60" s="145"/>
      <c r="NFX60" s="145"/>
      <c r="NFY60" s="145"/>
      <c r="NFZ60" s="145"/>
      <c r="NGA60" s="145"/>
      <c r="NGB60" s="145"/>
      <c r="NGC60" s="145"/>
      <c r="NGD60" s="145"/>
      <c r="NGE60" s="145"/>
      <c r="NGF60" s="145"/>
      <c r="NGG60" s="145"/>
      <c r="NGH60" s="145"/>
      <c r="NGI60" s="145"/>
      <c r="NGJ60" s="145"/>
      <c r="NGK60" s="145"/>
      <c r="NGL60" s="145"/>
      <c r="NGM60" s="145"/>
      <c r="NGN60" s="145"/>
      <c r="NGO60" s="145"/>
      <c r="NGP60" s="145"/>
      <c r="NGQ60" s="145"/>
      <c r="NGR60" s="145"/>
      <c r="NGS60" s="145"/>
      <c r="NGT60" s="145"/>
      <c r="NGU60" s="145"/>
      <c r="NGV60" s="145"/>
      <c r="NGW60" s="145"/>
      <c r="NGX60" s="145"/>
      <c r="NGY60" s="145"/>
      <c r="NGZ60" s="145"/>
      <c r="NHA60" s="145"/>
      <c r="NHB60" s="145"/>
      <c r="NHC60" s="145"/>
      <c r="NHD60" s="145"/>
      <c r="NHE60" s="145"/>
      <c r="NHF60" s="145"/>
      <c r="NHG60" s="145"/>
      <c r="NHH60" s="145"/>
      <c r="NHI60" s="145"/>
      <c r="NHJ60" s="145"/>
      <c r="NHK60" s="145"/>
      <c r="NHL60" s="145"/>
      <c r="NHM60" s="145"/>
      <c r="NHN60" s="145"/>
      <c r="NHO60" s="145"/>
      <c r="NHP60" s="145"/>
      <c r="NHQ60" s="145"/>
      <c r="NHR60" s="145"/>
      <c r="NHS60" s="145"/>
      <c r="NHT60" s="145"/>
      <c r="NHU60" s="145"/>
      <c r="NHV60" s="145"/>
      <c r="NHW60" s="145"/>
      <c r="NHX60" s="145"/>
      <c r="NHY60" s="145"/>
      <c r="NHZ60" s="145"/>
      <c r="NIA60" s="145"/>
      <c r="NIB60" s="145"/>
      <c r="NIC60" s="145"/>
      <c r="NID60" s="145"/>
      <c r="NIE60" s="145"/>
      <c r="NIF60" s="145"/>
      <c r="NIG60" s="145"/>
      <c r="NIH60" s="145"/>
      <c r="NII60" s="145"/>
      <c r="NIJ60" s="145"/>
      <c r="NIK60" s="145"/>
      <c r="NIL60" s="145"/>
      <c r="NIM60" s="145"/>
      <c r="NIN60" s="145"/>
      <c r="NIO60" s="145"/>
      <c r="NIP60" s="145"/>
      <c r="NIQ60" s="145"/>
      <c r="NIR60" s="145"/>
      <c r="NIS60" s="145"/>
      <c r="NIT60" s="145"/>
      <c r="NIU60" s="145"/>
      <c r="NIV60" s="145"/>
      <c r="NIW60" s="145"/>
      <c r="NIX60" s="145"/>
      <c r="NIY60" s="145"/>
      <c r="NIZ60" s="145"/>
      <c r="NJA60" s="145"/>
      <c r="NJB60" s="145"/>
      <c r="NJC60" s="145"/>
      <c r="NJD60" s="145"/>
      <c r="NJE60" s="145"/>
      <c r="NJF60" s="145"/>
      <c r="NJG60" s="145"/>
      <c r="NJH60" s="145"/>
      <c r="NJI60" s="145"/>
      <c r="NJJ60" s="145"/>
      <c r="NJK60" s="145"/>
      <c r="NJL60" s="145"/>
      <c r="NJM60" s="145"/>
      <c r="NJN60" s="145"/>
      <c r="NJO60" s="145"/>
      <c r="NJP60" s="145"/>
      <c r="NJQ60" s="145"/>
      <c r="NJR60" s="145"/>
      <c r="NJS60" s="145"/>
      <c r="NJT60" s="145"/>
      <c r="NJU60" s="145"/>
      <c r="NJV60" s="145"/>
      <c r="NJW60" s="145"/>
      <c r="NJX60" s="145"/>
      <c r="NJY60" s="145"/>
      <c r="NJZ60" s="145"/>
      <c r="NKA60" s="145"/>
      <c r="NKB60" s="145"/>
      <c r="NKC60" s="145"/>
      <c r="NKD60" s="145"/>
      <c r="NKE60" s="145"/>
      <c r="NKF60" s="145"/>
      <c r="NKG60" s="145"/>
      <c r="NKH60" s="145"/>
      <c r="NKI60" s="145"/>
      <c r="NKJ60" s="145"/>
      <c r="NKK60" s="145"/>
      <c r="NKL60" s="145"/>
      <c r="NKM60" s="145"/>
      <c r="NKN60" s="145"/>
      <c r="NKO60" s="145"/>
      <c r="NKP60" s="145"/>
      <c r="NKQ60" s="145"/>
      <c r="NKR60" s="145"/>
      <c r="NKS60" s="145"/>
      <c r="NKT60" s="145"/>
      <c r="NKU60" s="145"/>
      <c r="NKV60" s="145"/>
      <c r="NKW60" s="145"/>
      <c r="NKX60" s="145"/>
      <c r="NKY60" s="145"/>
      <c r="NKZ60" s="145"/>
      <c r="NLA60" s="145"/>
      <c r="NLB60" s="145"/>
      <c r="NLC60" s="145"/>
      <c r="NLD60" s="145"/>
      <c r="NLE60" s="145"/>
      <c r="NLF60" s="145"/>
      <c r="NLG60" s="145"/>
      <c r="NLH60" s="145"/>
      <c r="NLI60" s="145"/>
      <c r="NLJ60" s="145"/>
      <c r="NLK60" s="145"/>
      <c r="NLL60" s="145"/>
      <c r="NLM60" s="145"/>
      <c r="NLN60" s="145"/>
      <c r="NLO60" s="145"/>
      <c r="NLP60" s="145"/>
      <c r="NLQ60" s="145"/>
      <c r="NLR60" s="145"/>
      <c r="NLS60" s="145"/>
      <c r="NLT60" s="145"/>
      <c r="NLU60" s="145"/>
      <c r="NLV60" s="145"/>
      <c r="NLW60" s="145"/>
      <c r="NLX60" s="145"/>
      <c r="NLY60" s="145"/>
      <c r="NLZ60" s="145"/>
      <c r="NMA60" s="145"/>
      <c r="NMB60" s="145"/>
      <c r="NMC60" s="145"/>
      <c r="NMD60" s="145"/>
      <c r="NME60" s="145"/>
      <c r="NMF60" s="145"/>
      <c r="NMG60" s="145"/>
      <c r="NMH60" s="145"/>
      <c r="NMI60" s="145"/>
      <c r="NMJ60" s="145"/>
      <c r="NMK60" s="145"/>
      <c r="NML60" s="145"/>
      <c r="NMM60" s="145"/>
      <c r="NMN60" s="145"/>
      <c r="NMO60" s="145"/>
      <c r="NMP60" s="145"/>
      <c r="NMQ60" s="145"/>
      <c r="NMR60" s="145"/>
      <c r="NMS60" s="145"/>
      <c r="NMT60" s="145"/>
      <c r="NMU60" s="145"/>
      <c r="NMV60" s="145"/>
      <c r="NMW60" s="145"/>
      <c r="NMX60" s="145"/>
      <c r="NMY60" s="145"/>
      <c r="NMZ60" s="145"/>
      <c r="NNA60" s="145"/>
      <c r="NNB60" s="145"/>
      <c r="NNC60" s="145"/>
      <c r="NND60" s="145"/>
      <c r="NNE60" s="145"/>
      <c r="NNF60" s="145"/>
      <c r="NNG60" s="145"/>
      <c r="NNH60" s="145"/>
      <c r="NNI60" s="145"/>
      <c r="NNJ60" s="145"/>
      <c r="NNK60" s="145"/>
      <c r="NNL60" s="145"/>
      <c r="NNM60" s="145"/>
      <c r="NNN60" s="145"/>
      <c r="NNO60" s="145"/>
      <c r="NNP60" s="145"/>
      <c r="NNQ60" s="145"/>
      <c r="NNR60" s="145"/>
      <c r="NNS60" s="145"/>
      <c r="NNT60" s="145"/>
      <c r="NNU60" s="145"/>
      <c r="NNV60" s="145"/>
      <c r="NNW60" s="145"/>
      <c r="NNX60" s="145"/>
      <c r="NNY60" s="145"/>
      <c r="NNZ60" s="145"/>
      <c r="NOA60" s="145"/>
      <c r="NOB60" s="145"/>
      <c r="NOC60" s="145"/>
      <c r="NOD60" s="145"/>
      <c r="NOE60" s="145"/>
      <c r="NOF60" s="145"/>
      <c r="NOG60" s="145"/>
      <c r="NOH60" s="145"/>
      <c r="NOI60" s="145"/>
      <c r="NOJ60" s="145"/>
      <c r="NOK60" s="145"/>
      <c r="NOL60" s="145"/>
      <c r="NOM60" s="145"/>
      <c r="NON60" s="145"/>
      <c r="NOO60" s="145"/>
      <c r="NOP60" s="145"/>
      <c r="NOQ60" s="145"/>
      <c r="NOR60" s="145"/>
      <c r="NOS60" s="145"/>
      <c r="NOT60" s="145"/>
      <c r="NOU60" s="145"/>
      <c r="NOV60" s="145"/>
      <c r="NOW60" s="145"/>
      <c r="NOX60" s="145"/>
      <c r="NOY60" s="145"/>
      <c r="NOZ60" s="145"/>
      <c r="NPA60" s="145"/>
      <c r="NPB60" s="145"/>
      <c r="NPC60" s="145"/>
      <c r="NPD60" s="145"/>
      <c r="NPE60" s="145"/>
      <c r="NPF60" s="145"/>
      <c r="NPG60" s="145"/>
      <c r="NPH60" s="145"/>
      <c r="NPI60" s="145"/>
      <c r="NPJ60" s="145"/>
      <c r="NPK60" s="145"/>
      <c r="NPL60" s="145"/>
      <c r="NPM60" s="145"/>
      <c r="NPN60" s="145"/>
      <c r="NPO60" s="145"/>
      <c r="NPP60" s="145"/>
      <c r="NPQ60" s="145"/>
      <c r="NPR60" s="145"/>
      <c r="NPS60" s="145"/>
      <c r="NPT60" s="145"/>
      <c r="NPU60" s="145"/>
      <c r="NPV60" s="145"/>
      <c r="NPW60" s="145"/>
      <c r="NPX60" s="145"/>
      <c r="NPY60" s="145"/>
      <c r="NPZ60" s="145"/>
      <c r="NQA60" s="145"/>
      <c r="NQB60" s="145"/>
      <c r="NQC60" s="145"/>
      <c r="NQD60" s="145"/>
      <c r="NQE60" s="145"/>
      <c r="NQF60" s="145"/>
      <c r="NQG60" s="145"/>
      <c r="NQH60" s="145"/>
      <c r="NQI60" s="145"/>
      <c r="NQJ60" s="145"/>
      <c r="NQK60" s="145"/>
      <c r="NQL60" s="145"/>
      <c r="NQM60" s="145"/>
      <c r="NQN60" s="145"/>
      <c r="NQO60" s="145"/>
      <c r="NQP60" s="145"/>
      <c r="NQQ60" s="145"/>
      <c r="NQR60" s="145"/>
      <c r="NQS60" s="145"/>
      <c r="NQT60" s="145"/>
      <c r="NQU60" s="145"/>
      <c r="NQV60" s="145"/>
      <c r="NQW60" s="145"/>
      <c r="NQX60" s="145"/>
      <c r="NQY60" s="145"/>
      <c r="NQZ60" s="145"/>
      <c r="NRA60" s="145"/>
      <c r="NRB60" s="145"/>
      <c r="NRC60" s="145"/>
      <c r="NRD60" s="145"/>
      <c r="NRE60" s="145"/>
      <c r="NRF60" s="145"/>
      <c r="NRG60" s="145"/>
      <c r="NRH60" s="145"/>
      <c r="NRI60" s="145"/>
      <c r="NRJ60" s="145"/>
      <c r="NRK60" s="145"/>
      <c r="NRL60" s="145"/>
      <c r="NRM60" s="145"/>
      <c r="NRN60" s="145"/>
      <c r="NRO60" s="145"/>
      <c r="NRP60" s="145"/>
      <c r="NRQ60" s="145"/>
      <c r="NRR60" s="145"/>
      <c r="NRS60" s="145"/>
      <c r="NRT60" s="145"/>
      <c r="NRU60" s="145"/>
      <c r="NRV60" s="145"/>
      <c r="NRW60" s="145"/>
      <c r="NRX60" s="145"/>
      <c r="NRY60" s="145"/>
      <c r="NRZ60" s="145"/>
      <c r="NSA60" s="145"/>
      <c r="NSB60" s="145"/>
      <c r="NSC60" s="145"/>
      <c r="NSD60" s="145"/>
      <c r="NSE60" s="145"/>
      <c r="NSF60" s="145"/>
      <c r="NSG60" s="145"/>
      <c r="NSH60" s="145"/>
      <c r="NSI60" s="145"/>
      <c r="NSJ60" s="145"/>
      <c r="NSK60" s="145"/>
      <c r="NSL60" s="145"/>
      <c r="NSM60" s="145"/>
      <c r="NSN60" s="145"/>
      <c r="NSO60" s="145"/>
      <c r="NSP60" s="145"/>
      <c r="NSQ60" s="145"/>
      <c r="NSR60" s="145"/>
      <c r="NSS60" s="145"/>
      <c r="NST60" s="145"/>
      <c r="NSU60" s="145"/>
      <c r="NSV60" s="145"/>
      <c r="NSW60" s="145"/>
      <c r="NSX60" s="145"/>
      <c r="NSY60" s="145"/>
      <c r="NSZ60" s="145"/>
      <c r="NTA60" s="145"/>
      <c r="NTB60" s="145"/>
      <c r="NTC60" s="145"/>
      <c r="NTD60" s="145"/>
      <c r="NTE60" s="145"/>
      <c r="NTF60" s="145"/>
      <c r="NTG60" s="145"/>
      <c r="NTH60" s="145"/>
      <c r="NTI60" s="145"/>
      <c r="NTJ60" s="145"/>
      <c r="NTK60" s="145"/>
      <c r="NTL60" s="145"/>
      <c r="NTM60" s="145"/>
      <c r="NTN60" s="145"/>
      <c r="NTO60" s="145"/>
      <c r="NTP60" s="145"/>
      <c r="NTQ60" s="145"/>
      <c r="NTR60" s="145"/>
      <c r="NTS60" s="145"/>
      <c r="NTT60" s="145"/>
      <c r="NTU60" s="145"/>
      <c r="NTV60" s="145"/>
      <c r="NTW60" s="145"/>
      <c r="NTX60" s="145"/>
      <c r="NTY60" s="145"/>
      <c r="NTZ60" s="145"/>
      <c r="NUA60" s="145"/>
      <c r="NUB60" s="145"/>
      <c r="NUC60" s="145"/>
      <c r="NUD60" s="145"/>
      <c r="NUE60" s="145"/>
      <c r="NUF60" s="145"/>
      <c r="NUG60" s="145"/>
      <c r="NUH60" s="145"/>
      <c r="NUI60" s="145"/>
      <c r="NUJ60" s="145"/>
      <c r="NUK60" s="145"/>
      <c r="NUL60" s="145"/>
      <c r="NUM60" s="145"/>
      <c r="NUN60" s="145"/>
      <c r="NUO60" s="145"/>
      <c r="NUP60" s="145"/>
      <c r="NUQ60" s="145"/>
      <c r="NUR60" s="145"/>
      <c r="NUS60" s="145"/>
      <c r="NUT60" s="145"/>
      <c r="NUU60" s="145"/>
      <c r="NUV60" s="145"/>
      <c r="NUW60" s="145"/>
      <c r="NUX60" s="145"/>
      <c r="NUY60" s="145"/>
      <c r="NUZ60" s="145"/>
      <c r="NVA60" s="145"/>
      <c r="NVB60" s="145"/>
      <c r="NVC60" s="145"/>
      <c r="NVD60" s="145"/>
      <c r="NVE60" s="145"/>
      <c r="NVF60" s="145"/>
      <c r="NVG60" s="145"/>
      <c r="NVH60" s="145"/>
      <c r="NVI60" s="145"/>
      <c r="NVJ60" s="145"/>
      <c r="NVK60" s="145"/>
      <c r="NVL60" s="145"/>
      <c r="NVM60" s="145"/>
      <c r="NVN60" s="145"/>
      <c r="NVO60" s="145"/>
      <c r="NVP60" s="145"/>
      <c r="NVQ60" s="145"/>
      <c r="NVR60" s="145"/>
      <c r="NVS60" s="145"/>
      <c r="NVT60" s="145"/>
      <c r="NVU60" s="145"/>
      <c r="NVV60" s="145"/>
      <c r="NVW60" s="145"/>
      <c r="NVX60" s="145"/>
      <c r="NVY60" s="145"/>
      <c r="NVZ60" s="145"/>
      <c r="NWA60" s="145"/>
      <c r="NWB60" s="145"/>
      <c r="NWC60" s="145"/>
      <c r="NWD60" s="145"/>
      <c r="NWE60" s="145"/>
      <c r="NWF60" s="145"/>
      <c r="NWG60" s="145"/>
      <c r="NWH60" s="145"/>
      <c r="NWI60" s="145"/>
      <c r="NWJ60" s="145"/>
      <c r="NWK60" s="145"/>
      <c r="NWL60" s="145"/>
      <c r="NWM60" s="145"/>
      <c r="NWN60" s="145"/>
      <c r="NWO60" s="145"/>
      <c r="NWP60" s="145"/>
      <c r="NWQ60" s="145"/>
      <c r="NWR60" s="145"/>
      <c r="NWS60" s="145"/>
      <c r="NWT60" s="145"/>
      <c r="NWU60" s="145"/>
      <c r="NWV60" s="145"/>
      <c r="NWW60" s="145"/>
      <c r="NWX60" s="145"/>
      <c r="NWY60" s="145"/>
      <c r="NWZ60" s="145"/>
      <c r="NXA60" s="145"/>
      <c r="NXB60" s="145"/>
      <c r="NXC60" s="145"/>
      <c r="NXD60" s="145"/>
      <c r="NXE60" s="145"/>
      <c r="NXF60" s="145"/>
      <c r="NXG60" s="145"/>
      <c r="NXH60" s="145"/>
      <c r="NXI60" s="145"/>
      <c r="NXJ60" s="145"/>
      <c r="NXK60" s="145"/>
      <c r="NXL60" s="145"/>
      <c r="NXM60" s="145"/>
      <c r="NXN60" s="145"/>
      <c r="NXO60" s="145"/>
      <c r="NXP60" s="145"/>
      <c r="NXQ60" s="145"/>
      <c r="NXR60" s="145"/>
      <c r="NXS60" s="145"/>
      <c r="NXT60" s="145"/>
      <c r="NXU60" s="145"/>
      <c r="NXV60" s="145"/>
      <c r="NXW60" s="145"/>
      <c r="NXX60" s="145"/>
      <c r="NXY60" s="145"/>
      <c r="NXZ60" s="145"/>
      <c r="NYA60" s="145"/>
      <c r="NYB60" s="145"/>
      <c r="NYC60" s="145"/>
      <c r="NYD60" s="145"/>
      <c r="NYE60" s="145"/>
      <c r="NYF60" s="145"/>
      <c r="NYG60" s="145"/>
      <c r="NYH60" s="145"/>
      <c r="NYI60" s="145"/>
      <c r="NYJ60" s="145"/>
      <c r="NYK60" s="145"/>
      <c r="NYL60" s="145"/>
      <c r="NYM60" s="145"/>
      <c r="NYN60" s="145"/>
      <c r="NYO60" s="145"/>
      <c r="NYP60" s="145"/>
      <c r="NYQ60" s="145"/>
      <c r="NYR60" s="145"/>
      <c r="NYS60" s="145"/>
      <c r="NYT60" s="145"/>
      <c r="NYU60" s="145"/>
      <c r="NYV60" s="145"/>
      <c r="NYW60" s="145"/>
      <c r="NYX60" s="145"/>
      <c r="NYY60" s="145"/>
      <c r="NYZ60" s="145"/>
      <c r="NZA60" s="145"/>
      <c r="NZB60" s="145"/>
      <c r="NZC60" s="145"/>
      <c r="NZD60" s="145"/>
      <c r="NZE60" s="145"/>
      <c r="NZF60" s="145"/>
      <c r="NZG60" s="145"/>
      <c r="NZH60" s="145"/>
      <c r="NZI60" s="145"/>
      <c r="NZJ60" s="145"/>
      <c r="NZK60" s="145"/>
      <c r="NZL60" s="145"/>
      <c r="NZM60" s="145"/>
      <c r="NZN60" s="145"/>
      <c r="NZO60" s="145"/>
      <c r="NZP60" s="145"/>
      <c r="NZQ60" s="145"/>
      <c r="NZR60" s="145"/>
      <c r="NZS60" s="145"/>
      <c r="NZT60" s="145"/>
      <c r="NZU60" s="145"/>
      <c r="NZV60" s="145"/>
      <c r="NZW60" s="145"/>
      <c r="NZX60" s="145"/>
      <c r="NZY60" s="145"/>
      <c r="NZZ60" s="145"/>
      <c r="OAA60" s="145"/>
      <c r="OAB60" s="145"/>
      <c r="OAC60" s="145"/>
      <c r="OAD60" s="145"/>
      <c r="OAE60" s="145"/>
      <c r="OAF60" s="145"/>
      <c r="OAG60" s="145"/>
      <c r="OAH60" s="145"/>
      <c r="OAI60" s="145"/>
      <c r="OAJ60" s="145"/>
      <c r="OAK60" s="145"/>
      <c r="OAL60" s="145"/>
      <c r="OAM60" s="145"/>
      <c r="OAN60" s="145"/>
      <c r="OAO60" s="145"/>
      <c r="OAP60" s="145"/>
      <c r="OAQ60" s="145"/>
      <c r="OAR60" s="145"/>
      <c r="OAS60" s="145"/>
      <c r="OAT60" s="145"/>
      <c r="OAU60" s="145"/>
      <c r="OAV60" s="145"/>
      <c r="OAW60" s="145"/>
      <c r="OAX60" s="145"/>
      <c r="OAY60" s="145"/>
      <c r="OAZ60" s="145"/>
      <c r="OBA60" s="145"/>
      <c r="OBB60" s="145"/>
      <c r="OBC60" s="145"/>
      <c r="OBD60" s="145"/>
      <c r="OBE60" s="145"/>
      <c r="OBF60" s="145"/>
      <c r="OBG60" s="145"/>
      <c r="OBH60" s="145"/>
      <c r="OBI60" s="145"/>
      <c r="OBJ60" s="145"/>
      <c r="OBK60" s="145"/>
      <c r="OBL60" s="145"/>
      <c r="OBM60" s="145"/>
      <c r="OBN60" s="145"/>
      <c r="OBO60" s="145"/>
      <c r="OBP60" s="145"/>
      <c r="OBQ60" s="145"/>
      <c r="OBR60" s="145"/>
      <c r="OBS60" s="145"/>
      <c r="OBT60" s="145"/>
      <c r="OBU60" s="145"/>
      <c r="OBV60" s="145"/>
      <c r="OBW60" s="145"/>
      <c r="OBX60" s="145"/>
      <c r="OBY60" s="145"/>
      <c r="OBZ60" s="145"/>
      <c r="OCA60" s="145"/>
      <c r="OCB60" s="145"/>
      <c r="OCC60" s="145"/>
      <c r="OCD60" s="145"/>
      <c r="OCE60" s="145"/>
      <c r="OCF60" s="145"/>
      <c r="OCG60" s="145"/>
      <c r="OCH60" s="145"/>
      <c r="OCI60" s="145"/>
      <c r="OCJ60" s="145"/>
      <c r="OCK60" s="145"/>
      <c r="OCL60" s="145"/>
      <c r="OCM60" s="145"/>
      <c r="OCN60" s="145"/>
      <c r="OCO60" s="145"/>
      <c r="OCP60" s="145"/>
      <c r="OCQ60" s="145"/>
      <c r="OCR60" s="145"/>
      <c r="OCS60" s="145"/>
      <c r="OCT60" s="145"/>
      <c r="OCU60" s="145"/>
      <c r="OCV60" s="145"/>
      <c r="OCW60" s="145"/>
      <c r="OCX60" s="145"/>
      <c r="OCY60" s="145"/>
      <c r="OCZ60" s="145"/>
      <c r="ODA60" s="145"/>
      <c r="ODB60" s="145"/>
      <c r="ODC60" s="145"/>
      <c r="ODD60" s="145"/>
      <c r="ODE60" s="145"/>
      <c r="ODF60" s="145"/>
      <c r="ODG60" s="145"/>
      <c r="ODH60" s="145"/>
      <c r="ODI60" s="145"/>
      <c r="ODJ60" s="145"/>
      <c r="ODK60" s="145"/>
      <c r="ODL60" s="145"/>
      <c r="ODM60" s="145"/>
      <c r="ODN60" s="145"/>
      <c r="ODO60" s="145"/>
      <c r="ODP60" s="145"/>
      <c r="ODQ60" s="145"/>
      <c r="ODR60" s="145"/>
      <c r="ODS60" s="145"/>
      <c r="ODT60" s="145"/>
      <c r="ODU60" s="145"/>
      <c r="ODV60" s="145"/>
      <c r="ODW60" s="145"/>
      <c r="ODX60" s="145"/>
      <c r="ODY60" s="145"/>
      <c r="ODZ60" s="145"/>
      <c r="OEA60" s="145"/>
      <c r="OEB60" s="145"/>
      <c r="OEC60" s="145"/>
      <c r="OED60" s="145"/>
      <c r="OEE60" s="145"/>
      <c r="OEF60" s="145"/>
      <c r="OEG60" s="145"/>
      <c r="OEH60" s="145"/>
      <c r="OEI60" s="145"/>
      <c r="OEJ60" s="145"/>
      <c r="OEK60" s="145"/>
      <c r="OEL60" s="145"/>
      <c r="OEM60" s="145"/>
      <c r="OEN60" s="145"/>
      <c r="OEO60" s="145"/>
      <c r="OEP60" s="145"/>
      <c r="OEQ60" s="145"/>
      <c r="OER60" s="145"/>
      <c r="OES60" s="145"/>
      <c r="OET60" s="145"/>
      <c r="OEU60" s="145"/>
      <c r="OEV60" s="145"/>
      <c r="OEW60" s="145"/>
      <c r="OEX60" s="145"/>
      <c r="OEY60" s="145"/>
      <c r="OEZ60" s="145"/>
      <c r="OFA60" s="145"/>
      <c r="OFB60" s="145"/>
      <c r="OFC60" s="145"/>
      <c r="OFD60" s="145"/>
      <c r="OFE60" s="145"/>
      <c r="OFF60" s="145"/>
      <c r="OFG60" s="145"/>
      <c r="OFH60" s="145"/>
      <c r="OFI60" s="145"/>
      <c r="OFJ60" s="145"/>
      <c r="OFK60" s="145"/>
      <c r="OFL60" s="145"/>
      <c r="OFM60" s="145"/>
      <c r="OFN60" s="145"/>
      <c r="OFO60" s="145"/>
      <c r="OFP60" s="145"/>
      <c r="OFQ60" s="145"/>
      <c r="OFR60" s="145"/>
      <c r="OFS60" s="145"/>
      <c r="OFT60" s="145"/>
      <c r="OFU60" s="145"/>
      <c r="OFV60" s="145"/>
      <c r="OFW60" s="145"/>
      <c r="OFX60" s="145"/>
      <c r="OFY60" s="145"/>
      <c r="OFZ60" s="145"/>
      <c r="OGA60" s="145"/>
      <c r="OGB60" s="145"/>
      <c r="OGC60" s="145"/>
      <c r="OGD60" s="145"/>
      <c r="OGE60" s="145"/>
      <c r="OGF60" s="145"/>
      <c r="OGG60" s="145"/>
      <c r="OGH60" s="145"/>
      <c r="OGI60" s="145"/>
      <c r="OGJ60" s="145"/>
      <c r="OGK60" s="145"/>
      <c r="OGL60" s="145"/>
      <c r="OGM60" s="145"/>
      <c r="OGN60" s="145"/>
      <c r="OGO60" s="145"/>
      <c r="OGP60" s="145"/>
      <c r="OGQ60" s="145"/>
      <c r="OGR60" s="145"/>
      <c r="OGS60" s="145"/>
      <c r="OGT60" s="145"/>
      <c r="OGU60" s="145"/>
      <c r="OGV60" s="145"/>
      <c r="OGW60" s="145"/>
      <c r="OGX60" s="145"/>
      <c r="OGY60" s="145"/>
      <c r="OGZ60" s="145"/>
      <c r="OHA60" s="145"/>
      <c r="OHB60" s="145"/>
      <c r="OHC60" s="145"/>
      <c r="OHD60" s="145"/>
      <c r="OHE60" s="145"/>
      <c r="OHF60" s="145"/>
      <c r="OHG60" s="145"/>
      <c r="OHH60" s="145"/>
      <c r="OHI60" s="145"/>
      <c r="OHJ60" s="145"/>
      <c r="OHK60" s="145"/>
      <c r="OHL60" s="145"/>
      <c r="OHM60" s="145"/>
      <c r="OHN60" s="145"/>
      <c r="OHO60" s="145"/>
      <c r="OHP60" s="145"/>
      <c r="OHQ60" s="145"/>
      <c r="OHR60" s="145"/>
      <c r="OHS60" s="145"/>
      <c r="OHT60" s="145"/>
      <c r="OHU60" s="145"/>
      <c r="OHV60" s="145"/>
      <c r="OHW60" s="145"/>
      <c r="OHX60" s="145"/>
      <c r="OHY60" s="145"/>
      <c r="OHZ60" s="145"/>
      <c r="OIA60" s="145"/>
      <c r="OIB60" s="145"/>
      <c r="OIC60" s="145"/>
      <c r="OID60" s="145"/>
      <c r="OIE60" s="145"/>
      <c r="OIF60" s="145"/>
      <c r="OIG60" s="145"/>
      <c r="OIH60" s="145"/>
      <c r="OII60" s="145"/>
      <c r="OIJ60" s="145"/>
      <c r="OIK60" s="145"/>
      <c r="OIL60" s="145"/>
      <c r="OIM60" s="145"/>
      <c r="OIN60" s="145"/>
      <c r="OIO60" s="145"/>
      <c r="OIP60" s="145"/>
      <c r="OIQ60" s="145"/>
      <c r="OIR60" s="145"/>
      <c r="OIS60" s="145"/>
      <c r="OIT60" s="145"/>
      <c r="OIU60" s="145"/>
      <c r="OIV60" s="145"/>
      <c r="OIW60" s="145"/>
      <c r="OIX60" s="145"/>
      <c r="OIY60" s="145"/>
      <c r="OIZ60" s="145"/>
      <c r="OJA60" s="145"/>
      <c r="OJB60" s="145"/>
      <c r="OJC60" s="145"/>
      <c r="OJD60" s="145"/>
      <c r="OJE60" s="145"/>
      <c r="OJF60" s="145"/>
      <c r="OJG60" s="145"/>
      <c r="OJH60" s="145"/>
      <c r="OJI60" s="145"/>
      <c r="OJJ60" s="145"/>
      <c r="OJK60" s="145"/>
      <c r="OJL60" s="145"/>
      <c r="OJM60" s="145"/>
      <c r="OJN60" s="145"/>
      <c r="OJO60" s="145"/>
      <c r="OJP60" s="145"/>
      <c r="OJQ60" s="145"/>
      <c r="OJR60" s="145"/>
      <c r="OJS60" s="145"/>
      <c r="OJT60" s="145"/>
      <c r="OJU60" s="145"/>
      <c r="OJV60" s="145"/>
      <c r="OJW60" s="145"/>
      <c r="OJX60" s="145"/>
      <c r="OJY60" s="145"/>
      <c r="OJZ60" s="145"/>
      <c r="OKA60" s="145"/>
      <c r="OKB60" s="145"/>
      <c r="OKC60" s="145"/>
      <c r="OKD60" s="145"/>
      <c r="OKE60" s="145"/>
      <c r="OKF60" s="145"/>
      <c r="OKG60" s="145"/>
      <c r="OKH60" s="145"/>
      <c r="OKI60" s="145"/>
      <c r="OKJ60" s="145"/>
      <c r="OKK60" s="145"/>
      <c r="OKL60" s="145"/>
      <c r="OKM60" s="145"/>
      <c r="OKN60" s="145"/>
      <c r="OKO60" s="145"/>
      <c r="OKP60" s="145"/>
      <c r="OKQ60" s="145"/>
      <c r="OKR60" s="145"/>
      <c r="OKS60" s="145"/>
      <c r="OKT60" s="145"/>
      <c r="OKU60" s="145"/>
      <c r="OKV60" s="145"/>
      <c r="OKW60" s="145"/>
      <c r="OKX60" s="145"/>
      <c r="OKY60" s="145"/>
      <c r="OKZ60" s="145"/>
      <c r="OLA60" s="145"/>
      <c r="OLB60" s="145"/>
      <c r="OLC60" s="145"/>
      <c r="OLD60" s="145"/>
      <c r="OLE60" s="145"/>
      <c r="OLF60" s="145"/>
      <c r="OLG60" s="145"/>
      <c r="OLH60" s="145"/>
      <c r="OLI60" s="145"/>
      <c r="OLJ60" s="145"/>
      <c r="OLK60" s="145"/>
      <c r="OLL60" s="145"/>
      <c r="OLM60" s="145"/>
      <c r="OLN60" s="145"/>
      <c r="OLO60" s="145"/>
      <c r="OLP60" s="145"/>
      <c r="OLQ60" s="145"/>
      <c r="OLR60" s="145"/>
      <c r="OLS60" s="145"/>
      <c r="OLT60" s="145"/>
      <c r="OLU60" s="145"/>
      <c r="OLV60" s="145"/>
      <c r="OLW60" s="145"/>
      <c r="OLX60" s="145"/>
      <c r="OLY60" s="145"/>
      <c r="OLZ60" s="145"/>
      <c r="OMA60" s="145"/>
      <c r="OMB60" s="145"/>
      <c r="OMC60" s="145"/>
      <c r="OMD60" s="145"/>
      <c r="OME60" s="145"/>
      <c r="OMF60" s="145"/>
      <c r="OMG60" s="145"/>
      <c r="OMH60" s="145"/>
      <c r="OMI60" s="145"/>
      <c r="OMJ60" s="145"/>
      <c r="OMK60" s="145"/>
      <c r="OML60" s="145"/>
      <c r="OMM60" s="145"/>
      <c r="OMN60" s="145"/>
      <c r="OMO60" s="145"/>
      <c r="OMP60" s="145"/>
      <c r="OMQ60" s="145"/>
      <c r="OMR60" s="145"/>
      <c r="OMS60" s="145"/>
      <c r="OMT60" s="145"/>
      <c r="OMU60" s="145"/>
      <c r="OMV60" s="145"/>
      <c r="OMW60" s="145"/>
      <c r="OMX60" s="145"/>
      <c r="OMY60" s="145"/>
      <c r="OMZ60" s="145"/>
      <c r="ONA60" s="145"/>
      <c r="ONB60" s="145"/>
      <c r="ONC60" s="145"/>
      <c r="OND60" s="145"/>
      <c r="ONE60" s="145"/>
      <c r="ONF60" s="145"/>
      <c r="ONG60" s="145"/>
      <c r="ONH60" s="145"/>
      <c r="ONI60" s="145"/>
      <c r="ONJ60" s="145"/>
      <c r="ONK60" s="145"/>
      <c r="ONL60" s="145"/>
      <c r="ONM60" s="145"/>
      <c r="ONN60" s="145"/>
      <c r="ONO60" s="145"/>
      <c r="ONP60" s="145"/>
      <c r="ONQ60" s="145"/>
      <c r="ONR60" s="145"/>
      <c r="ONS60" s="145"/>
      <c r="ONT60" s="145"/>
      <c r="ONU60" s="145"/>
      <c r="ONV60" s="145"/>
      <c r="ONW60" s="145"/>
      <c r="ONX60" s="145"/>
      <c r="ONY60" s="145"/>
      <c r="ONZ60" s="145"/>
      <c r="OOA60" s="145"/>
      <c r="OOB60" s="145"/>
      <c r="OOC60" s="145"/>
      <c r="OOD60" s="145"/>
      <c r="OOE60" s="145"/>
      <c r="OOF60" s="145"/>
      <c r="OOG60" s="145"/>
      <c r="OOH60" s="145"/>
      <c r="OOI60" s="145"/>
      <c r="OOJ60" s="145"/>
      <c r="OOK60" s="145"/>
      <c r="OOL60" s="145"/>
      <c r="OOM60" s="145"/>
      <c r="OON60" s="145"/>
      <c r="OOO60" s="145"/>
      <c r="OOP60" s="145"/>
      <c r="OOQ60" s="145"/>
      <c r="OOR60" s="145"/>
      <c r="OOS60" s="145"/>
      <c r="OOT60" s="145"/>
      <c r="OOU60" s="145"/>
      <c r="OOV60" s="145"/>
      <c r="OOW60" s="145"/>
      <c r="OOX60" s="145"/>
      <c r="OOY60" s="145"/>
      <c r="OOZ60" s="145"/>
      <c r="OPA60" s="145"/>
      <c r="OPB60" s="145"/>
      <c r="OPC60" s="145"/>
      <c r="OPD60" s="145"/>
      <c r="OPE60" s="145"/>
      <c r="OPF60" s="145"/>
      <c r="OPG60" s="145"/>
      <c r="OPH60" s="145"/>
      <c r="OPI60" s="145"/>
      <c r="OPJ60" s="145"/>
      <c r="OPK60" s="145"/>
      <c r="OPL60" s="145"/>
      <c r="OPM60" s="145"/>
      <c r="OPN60" s="145"/>
      <c r="OPO60" s="145"/>
      <c r="OPP60" s="145"/>
      <c r="OPQ60" s="145"/>
      <c r="OPR60" s="145"/>
      <c r="OPS60" s="145"/>
      <c r="OPT60" s="145"/>
      <c r="OPU60" s="145"/>
      <c r="OPV60" s="145"/>
      <c r="OPW60" s="145"/>
      <c r="OPX60" s="145"/>
      <c r="OPY60" s="145"/>
      <c r="OPZ60" s="145"/>
      <c r="OQA60" s="145"/>
      <c r="OQB60" s="145"/>
      <c r="OQC60" s="145"/>
      <c r="OQD60" s="145"/>
      <c r="OQE60" s="145"/>
      <c r="OQF60" s="145"/>
      <c r="OQG60" s="145"/>
      <c r="OQH60" s="145"/>
      <c r="OQI60" s="145"/>
      <c r="OQJ60" s="145"/>
      <c r="OQK60" s="145"/>
      <c r="OQL60" s="145"/>
      <c r="OQM60" s="145"/>
      <c r="OQN60" s="145"/>
      <c r="OQO60" s="145"/>
      <c r="OQP60" s="145"/>
      <c r="OQQ60" s="145"/>
      <c r="OQR60" s="145"/>
      <c r="OQS60" s="145"/>
      <c r="OQT60" s="145"/>
      <c r="OQU60" s="145"/>
      <c r="OQV60" s="145"/>
      <c r="OQW60" s="145"/>
      <c r="OQX60" s="145"/>
      <c r="OQY60" s="145"/>
      <c r="OQZ60" s="145"/>
      <c r="ORA60" s="145"/>
      <c r="ORB60" s="145"/>
      <c r="ORC60" s="145"/>
      <c r="ORD60" s="145"/>
      <c r="ORE60" s="145"/>
      <c r="ORF60" s="145"/>
      <c r="ORG60" s="145"/>
      <c r="ORH60" s="145"/>
      <c r="ORI60" s="145"/>
      <c r="ORJ60" s="145"/>
      <c r="ORK60" s="145"/>
      <c r="ORL60" s="145"/>
      <c r="ORM60" s="145"/>
      <c r="ORN60" s="145"/>
      <c r="ORO60" s="145"/>
      <c r="ORP60" s="145"/>
      <c r="ORQ60" s="145"/>
      <c r="ORR60" s="145"/>
      <c r="ORS60" s="145"/>
      <c r="ORT60" s="145"/>
      <c r="ORU60" s="145"/>
      <c r="ORV60" s="145"/>
      <c r="ORW60" s="145"/>
      <c r="ORX60" s="145"/>
      <c r="ORY60" s="145"/>
      <c r="ORZ60" s="145"/>
      <c r="OSA60" s="145"/>
      <c r="OSB60" s="145"/>
      <c r="OSC60" s="145"/>
      <c r="OSD60" s="145"/>
      <c r="OSE60" s="145"/>
      <c r="OSF60" s="145"/>
      <c r="OSG60" s="145"/>
      <c r="OSH60" s="145"/>
      <c r="OSI60" s="145"/>
      <c r="OSJ60" s="145"/>
      <c r="OSK60" s="145"/>
      <c r="OSL60" s="145"/>
      <c r="OSM60" s="145"/>
      <c r="OSN60" s="145"/>
      <c r="OSO60" s="145"/>
      <c r="OSP60" s="145"/>
      <c r="OSQ60" s="145"/>
      <c r="OSR60" s="145"/>
      <c r="OSS60" s="145"/>
      <c r="OST60" s="145"/>
      <c r="OSU60" s="145"/>
      <c r="OSV60" s="145"/>
      <c r="OSW60" s="145"/>
      <c r="OSX60" s="145"/>
      <c r="OSY60" s="145"/>
      <c r="OSZ60" s="145"/>
      <c r="OTA60" s="145"/>
      <c r="OTB60" s="145"/>
      <c r="OTC60" s="145"/>
      <c r="OTD60" s="145"/>
      <c r="OTE60" s="145"/>
      <c r="OTF60" s="145"/>
      <c r="OTG60" s="145"/>
      <c r="OTH60" s="145"/>
      <c r="OTI60" s="145"/>
      <c r="OTJ60" s="145"/>
      <c r="OTK60" s="145"/>
      <c r="OTL60" s="145"/>
      <c r="OTM60" s="145"/>
      <c r="OTN60" s="145"/>
      <c r="OTO60" s="145"/>
      <c r="OTP60" s="145"/>
      <c r="OTQ60" s="145"/>
      <c r="OTR60" s="145"/>
      <c r="OTS60" s="145"/>
      <c r="OTT60" s="145"/>
      <c r="OTU60" s="145"/>
      <c r="OTV60" s="145"/>
      <c r="OTW60" s="145"/>
      <c r="OTX60" s="145"/>
      <c r="OTY60" s="145"/>
      <c r="OTZ60" s="145"/>
      <c r="OUA60" s="145"/>
      <c r="OUB60" s="145"/>
      <c r="OUC60" s="145"/>
      <c r="OUD60" s="145"/>
      <c r="OUE60" s="145"/>
      <c r="OUF60" s="145"/>
      <c r="OUG60" s="145"/>
      <c r="OUH60" s="145"/>
      <c r="OUI60" s="145"/>
      <c r="OUJ60" s="145"/>
      <c r="OUK60" s="145"/>
      <c r="OUL60" s="145"/>
      <c r="OUM60" s="145"/>
      <c r="OUN60" s="145"/>
      <c r="OUO60" s="145"/>
      <c r="OUP60" s="145"/>
      <c r="OUQ60" s="145"/>
      <c r="OUR60" s="145"/>
      <c r="OUS60" s="145"/>
      <c r="OUT60" s="145"/>
      <c r="OUU60" s="145"/>
      <c r="OUV60" s="145"/>
      <c r="OUW60" s="145"/>
      <c r="OUX60" s="145"/>
      <c r="OUY60" s="145"/>
      <c r="OUZ60" s="145"/>
      <c r="OVA60" s="145"/>
      <c r="OVB60" s="145"/>
      <c r="OVC60" s="145"/>
      <c r="OVD60" s="145"/>
      <c r="OVE60" s="145"/>
      <c r="OVF60" s="145"/>
      <c r="OVG60" s="145"/>
      <c r="OVH60" s="145"/>
      <c r="OVI60" s="145"/>
      <c r="OVJ60" s="145"/>
      <c r="OVK60" s="145"/>
      <c r="OVL60" s="145"/>
      <c r="OVM60" s="145"/>
      <c r="OVN60" s="145"/>
      <c r="OVO60" s="145"/>
      <c r="OVP60" s="145"/>
      <c r="OVQ60" s="145"/>
      <c r="OVR60" s="145"/>
      <c r="OVS60" s="145"/>
      <c r="OVT60" s="145"/>
      <c r="OVU60" s="145"/>
      <c r="OVV60" s="145"/>
      <c r="OVW60" s="145"/>
      <c r="OVX60" s="145"/>
      <c r="OVY60" s="145"/>
      <c r="OVZ60" s="145"/>
      <c r="OWA60" s="145"/>
      <c r="OWB60" s="145"/>
      <c r="OWC60" s="145"/>
      <c r="OWD60" s="145"/>
      <c r="OWE60" s="145"/>
      <c r="OWF60" s="145"/>
      <c r="OWG60" s="145"/>
      <c r="OWH60" s="145"/>
      <c r="OWI60" s="145"/>
      <c r="OWJ60" s="145"/>
      <c r="OWK60" s="145"/>
      <c r="OWL60" s="145"/>
      <c r="OWM60" s="145"/>
      <c r="OWN60" s="145"/>
      <c r="OWO60" s="145"/>
      <c r="OWP60" s="145"/>
      <c r="OWQ60" s="145"/>
      <c r="OWR60" s="145"/>
      <c r="OWS60" s="145"/>
      <c r="OWT60" s="145"/>
      <c r="OWU60" s="145"/>
      <c r="OWV60" s="145"/>
      <c r="OWW60" s="145"/>
      <c r="OWX60" s="145"/>
      <c r="OWY60" s="145"/>
      <c r="OWZ60" s="145"/>
      <c r="OXA60" s="145"/>
      <c r="OXB60" s="145"/>
      <c r="OXC60" s="145"/>
      <c r="OXD60" s="145"/>
      <c r="OXE60" s="145"/>
      <c r="OXF60" s="145"/>
      <c r="OXG60" s="145"/>
      <c r="OXH60" s="145"/>
      <c r="OXI60" s="145"/>
      <c r="OXJ60" s="145"/>
      <c r="OXK60" s="145"/>
      <c r="OXL60" s="145"/>
      <c r="OXM60" s="145"/>
      <c r="OXN60" s="145"/>
      <c r="OXO60" s="145"/>
      <c r="OXP60" s="145"/>
      <c r="OXQ60" s="145"/>
      <c r="OXR60" s="145"/>
      <c r="OXS60" s="145"/>
      <c r="OXT60" s="145"/>
      <c r="OXU60" s="145"/>
      <c r="OXV60" s="145"/>
      <c r="OXW60" s="145"/>
      <c r="OXX60" s="145"/>
      <c r="OXY60" s="145"/>
      <c r="OXZ60" s="145"/>
      <c r="OYA60" s="145"/>
      <c r="OYB60" s="145"/>
      <c r="OYC60" s="145"/>
      <c r="OYD60" s="145"/>
      <c r="OYE60" s="145"/>
      <c r="OYF60" s="145"/>
      <c r="OYG60" s="145"/>
      <c r="OYH60" s="145"/>
      <c r="OYI60" s="145"/>
      <c r="OYJ60" s="145"/>
      <c r="OYK60" s="145"/>
      <c r="OYL60" s="145"/>
      <c r="OYM60" s="145"/>
      <c r="OYN60" s="145"/>
      <c r="OYO60" s="145"/>
      <c r="OYP60" s="145"/>
      <c r="OYQ60" s="145"/>
      <c r="OYR60" s="145"/>
      <c r="OYS60" s="145"/>
      <c r="OYT60" s="145"/>
      <c r="OYU60" s="145"/>
      <c r="OYV60" s="145"/>
      <c r="OYW60" s="145"/>
      <c r="OYX60" s="145"/>
      <c r="OYY60" s="145"/>
      <c r="OYZ60" s="145"/>
      <c r="OZA60" s="145"/>
      <c r="OZB60" s="145"/>
      <c r="OZC60" s="145"/>
      <c r="OZD60" s="145"/>
      <c r="OZE60" s="145"/>
      <c r="OZF60" s="145"/>
      <c r="OZG60" s="145"/>
      <c r="OZH60" s="145"/>
      <c r="OZI60" s="145"/>
      <c r="OZJ60" s="145"/>
      <c r="OZK60" s="145"/>
      <c r="OZL60" s="145"/>
      <c r="OZM60" s="145"/>
      <c r="OZN60" s="145"/>
      <c r="OZO60" s="145"/>
      <c r="OZP60" s="145"/>
      <c r="OZQ60" s="145"/>
      <c r="OZR60" s="145"/>
      <c r="OZS60" s="145"/>
      <c r="OZT60" s="145"/>
      <c r="OZU60" s="145"/>
      <c r="OZV60" s="145"/>
      <c r="OZW60" s="145"/>
      <c r="OZX60" s="145"/>
      <c r="OZY60" s="145"/>
      <c r="OZZ60" s="145"/>
      <c r="PAA60" s="145"/>
      <c r="PAB60" s="145"/>
      <c r="PAC60" s="145"/>
      <c r="PAD60" s="145"/>
      <c r="PAE60" s="145"/>
      <c r="PAF60" s="145"/>
      <c r="PAG60" s="145"/>
      <c r="PAH60" s="145"/>
      <c r="PAI60" s="145"/>
      <c r="PAJ60" s="145"/>
      <c r="PAK60" s="145"/>
      <c r="PAL60" s="145"/>
      <c r="PAM60" s="145"/>
      <c r="PAN60" s="145"/>
      <c r="PAO60" s="145"/>
      <c r="PAP60" s="145"/>
      <c r="PAQ60" s="145"/>
      <c r="PAR60" s="145"/>
      <c r="PAS60" s="145"/>
      <c r="PAT60" s="145"/>
      <c r="PAU60" s="145"/>
      <c r="PAV60" s="145"/>
      <c r="PAW60" s="145"/>
      <c r="PAX60" s="145"/>
      <c r="PAY60" s="145"/>
      <c r="PAZ60" s="145"/>
      <c r="PBA60" s="145"/>
      <c r="PBB60" s="145"/>
      <c r="PBC60" s="145"/>
      <c r="PBD60" s="145"/>
      <c r="PBE60" s="145"/>
      <c r="PBF60" s="145"/>
      <c r="PBG60" s="145"/>
      <c r="PBH60" s="145"/>
      <c r="PBI60" s="145"/>
      <c r="PBJ60" s="145"/>
      <c r="PBK60" s="145"/>
      <c r="PBL60" s="145"/>
      <c r="PBM60" s="145"/>
      <c r="PBN60" s="145"/>
      <c r="PBO60" s="145"/>
      <c r="PBP60" s="145"/>
      <c r="PBQ60" s="145"/>
      <c r="PBR60" s="145"/>
      <c r="PBS60" s="145"/>
      <c r="PBT60" s="145"/>
      <c r="PBU60" s="145"/>
      <c r="PBV60" s="145"/>
      <c r="PBW60" s="145"/>
      <c r="PBX60" s="145"/>
      <c r="PBY60" s="145"/>
      <c r="PBZ60" s="145"/>
      <c r="PCA60" s="145"/>
      <c r="PCB60" s="145"/>
      <c r="PCC60" s="145"/>
      <c r="PCD60" s="145"/>
      <c r="PCE60" s="145"/>
      <c r="PCF60" s="145"/>
      <c r="PCG60" s="145"/>
      <c r="PCH60" s="145"/>
      <c r="PCI60" s="145"/>
      <c r="PCJ60" s="145"/>
      <c r="PCK60" s="145"/>
      <c r="PCL60" s="145"/>
      <c r="PCM60" s="145"/>
      <c r="PCN60" s="145"/>
      <c r="PCO60" s="145"/>
      <c r="PCP60" s="145"/>
      <c r="PCQ60" s="145"/>
      <c r="PCR60" s="145"/>
      <c r="PCS60" s="145"/>
      <c r="PCT60" s="145"/>
      <c r="PCU60" s="145"/>
      <c r="PCV60" s="145"/>
      <c r="PCW60" s="145"/>
      <c r="PCX60" s="145"/>
      <c r="PCY60" s="145"/>
      <c r="PCZ60" s="145"/>
      <c r="PDA60" s="145"/>
      <c r="PDB60" s="145"/>
      <c r="PDC60" s="145"/>
      <c r="PDD60" s="145"/>
      <c r="PDE60" s="145"/>
      <c r="PDF60" s="145"/>
      <c r="PDG60" s="145"/>
      <c r="PDH60" s="145"/>
      <c r="PDI60" s="145"/>
      <c r="PDJ60" s="145"/>
      <c r="PDK60" s="145"/>
      <c r="PDL60" s="145"/>
      <c r="PDM60" s="145"/>
      <c r="PDN60" s="145"/>
      <c r="PDO60" s="145"/>
      <c r="PDP60" s="145"/>
      <c r="PDQ60" s="145"/>
      <c r="PDR60" s="145"/>
      <c r="PDS60" s="145"/>
      <c r="PDT60" s="145"/>
      <c r="PDU60" s="145"/>
      <c r="PDV60" s="145"/>
      <c r="PDW60" s="145"/>
      <c r="PDX60" s="145"/>
      <c r="PDY60" s="145"/>
      <c r="PDZ60" s="145"/>
      <c r="PEA60" s="145"/>
      <c r="PEB60" s="145"/>
      <c r="PEC60" s="145"/>
      <c r="PED60" s="145"/>
      <c r="PEE60" s="145"/>
      <c r="PEF60" s="145"/>
      <c r="PEG60" s="145"/>
      <c r="PEH60" s="145"/>
      <c r="PEI60" s="145"/>
      <c r="PEJ60" s="145"/>
      <c r="PEK60" s="145"/>
      <c r="PEL60" s="145"/>
      <c r="PEM60" s="145"/>
      <c r="PEN60" s="145"/>
      <c r="PEO60" s="145"/>
      <c r="PEP60" s="145"/>
      <c r="PEQ60" s="145"/>
      <c r="PER60" s="145"/>
      <c r="PES60" s="145"/>
      <c r="PET60" s="145"/>
      <c r="PEU60" s="145"/>
      <c r="PEV60" s="145"/>
      <c r="PEW60" s="145"/>
      <c r="PEX60" s="145"/>
      <c r="PEY60" s="145"/>
      <c r="PEZ60" s="145"/>
      <c r="PFA60" s="145"/>
      <c r="PFB60" s="145"/>
      <c r="PFC60" s="145"/>
      <c r="PFD60" s="145"/>
      <c r="PFE60" s="145"/>
      <c r="PFF60" s="145"/>
      <c r="PFG60" s="145"/>
      <c r="PFH60" s="145"/>
      <c r="PFI60" s="145"/>
      <c r="PFJ60" s="145"/>
      <c r="PFK60" s="145"/>
      <c r="PFL60" s="145"/>
      <c r="PFM60" s="145"/>
      <c r="PFN60" s="145"/>
      <c r="PFO60" s="145"/>
      <c r="PFP60" s="145"/>
      <c r="PFQ60" s="145"/>
      <c r="PFR60" s="145"/>
      <c r="PFS60" s="145"/>
      <c r="PFT60" s="145"/>
      <c r="PFU60" s="145"/>
      <c r="PFV60" s="145"/>
      <c r="PFW60" s="145"/>
      <c r="PFX60" s="145"/>
      <c r="PFY60" s="145"/>
      <c r="PFZ60" s="145"/>
      <c r="PGA60" s="145"/>
      <c r="PGB60" s="145"/>
      <c r="PGC60" s="145"/>
      <c r="PGD60" s="145"/>
      <c r="PGE60" s="145"/>
      <c r="PGF60" s="145"/>
      <c r="PGG60" s="145"/>
      <c r="PGH60" s="145"/>
      <c r="PGI60" s="145"/>
      <c r="PGJ60" s="145"/>
      <c r="PGK60" s="145"/>
      <c r="PGL60" s="145"/>
      <c r="PGM60" s="145"/>
      <c r="PGN60" s="145"/>
      <c r="PGO60" s="145"/>
      <c r="PGP60" s="145"/>
      <c r="PGQ60" s="145"/>
      <c r="PGR60" s="145"/>
      <c r="PGS60" s="145"/>
      <c r="PGT60" s="145"/>
      <c r="PGU60" s="145"/>
      <c r="PGV60" s="145"/>
      <c r="PGW60" s="145"/>
      <c r="PGX60" s="145"/>
      <c r="PGY60" s="145"/>
      <c r="PGZ60" s="145"/>
      <c r="PHA60" s="145"/>
      <c r="PHB60" s="145"/>
      <c r="PHC60" s="145"/>
      <c r="PHD60" s="145"/>
      <c r="PHE60" s="145"/>
      <c r="PHF60" s="145"/>
      <c r="PHG60" s="145"/>
      <c r="PHH60" s="145"/>
      <c r="PHI60" s="145"/>
      <c r="PHJ60" s="145"/>
      <c r="PHK60" s="145"/>
      <c r="PHL60" s="145"/>
      <c r="PHM60" s="145"/>
      <c r="PHN60" s="145"/>
      <c r="PHO60" s="145"/>
      <c r="PHP60" s="145"/>
      <c r="PHQ60" s="145"/>
      <c r="PHR60" s="145"/>
      <c r="PHS60" s="145"/>
      <c r="PHT60" s="145"/>
      <c r="PHU60" s="145"/>
      <c r="PHV60" s="145"/>
      <c r="PHW60" s="145"/>
      <c r="PHX60" s="145"/>
      <c r="PHY60" s="145"/>
      <c r="PHZ60" s="145"/>
      <c r="PIA60" s="145"/>
      <c r="PIB60" s="145"/>
      <c r="PIC60" s="145"/>
      <c r="PID60" s="145"/>
      <c r="PIE60" s="145"/>
      <c r="PIF60" s="145"/>
      <c r="PIG60" s="145"/>
      <c r="PIH60" s="145"/>
      <c r="PII60" s="145"/>
      <c r="PIJ60" s="145"/>
      <c r="PIK60" s="145"/>
      <c r="PIL60" s="145"/>
      <c r="PIM60" s="145"/>
      <c r="PIN60" s="145"/>
      <c r="PIO60" s="145"/>
      <c r="PIP60" s="145"/>
      <c r="PIQ60" s="145"/>
      <c r="PIR60" s="145"/>
      <c r="PIS60" s="145"/>
      <c r="PIT60" s="145"/>
      <c r="PIU60" s="145"/>
      <c r="PIV60" s="145"/>
      <c r="PIW60" s="145"/>
      <c r="PIX60" s="145"/>
      <c r="PIY60" s="145"/>
      <c r="PIZ60" s="145"/>
      <c r="PJA60" s="145"/>
      <c r="PJB60" s="145"/>
      <c r="PJC60" s="145"/>
      <c r="PJD60" s="145"/>
      <c r="PJE60" s="145"/>
      <c r="PJF60" s="145"/>
      <c r="PJG60" s="145"/>
      <c r="PJH60" s="145"/>
      <c r="PJI60" s="145"/>
      <c r="PJJ60" s="145"/>
      <c r="PJK60" s="145"/>
      <c r="PJL60" s="145"/>
      <c r="PJM60" s="145"/>
      <c r="PJN60" s="145"/>
      <c r="PJO60" s="145"/>
      <c r="PJP60" s="145"/>
      <c r="PJQ60" s="145"/>
      <c r="PJR60" s="145"/>
      <c r="PJS60" s="145"/>
      <c r="PJT60" s="145"/>
      <c r="PJU60" s="145"/>
      <c r="PJV60" s="145"/>
      <c r="PJW60" s="145"/>
      <c r="PJX60" s="145"/>
      <c r="PJY60" s="145"/>
      <c r="PJZ60" s="145"/>
      <c r="PKA60" s="145"/>
      <c r="PKB60" s="145"/>
      <c r="PKC60" s="145"/>
      <c r="PKD60" s="145"/>
      <c r="PKE60" s="145"/>
      <c r="PKF60" s="145"/>
      <c r="PKG60" s="145"/>
      <c r="PKH60" s="145"/>
      <c r="PKI60" s="145"/>
      <c r="PKJ60" s="145"/>
      <c r="PKK60" s="145"/>
      <c r="PKL60" s="145"/>
      <c r="PKM60" s="145"/>
      <c r="PKN60" s="145"/>
      <c r="PKO60" s="145"/>
      <c r="PKP60" s="145"/>
      <c r="PKQ60" s="145"/>
      <c r="PKR60" s="145"/>
      <c r="PKS60" s="145"/>
      <c r="PKT60" s="145"/>
      <c r="PKU60" s="145"/>
      <c r="PKV60" s="145"/>
      <c r="PKW60" s="145"/>
      <c r="PKX60" s="145"/>
      <c r="PKY60" s="145"/>
      <c r="PKZ60" s="145"/>
      <c r="PLA60" s="145"/>
      <c r="PLB60" s="145"/>
      <c r="PLC60" s="145"/>
      <c r="PLD60" s="145"/>
      <c r="PLE60" s="145"/>
      <c r="PLF60" s="145"/>
      <c r="PLG60" s="145"/>
      <c r="PLH60" s="145"/>
      <c r="PLI60" s="145"/>
      <c r="PLJ60" s="145"/>
      <c r="PLK60" s="145"/>
      <c r="PLL60" s="145"/>
      <c r="PLM60" s="145"/>
      <c r="PLN60" s="145"/>
      <c r="PLO60" s="145"/>
      <c r="PLP60" s="145"/>
      <c r="PLQ60" s="145"/>
      <c r="PLR60" s="145"/>
      <c r="PLS60" s="145"/>
      <c r="PLT60" s="145"/>
      <c r="PLU60" s="145"/>
      <c r="PLV60" s="145"/>
      <c r="PLW60" s="145"/>
      <c r="PLX60" s="145"/>
      <c r="PLY60" s="145"/>
      <c r="PLZ60" s="145"/>
      <c r="PMA60" s="145"/>
      <c r="PMB60" s="145"/>
      <c r="PMC60" s="145"/>
      <c r="PMD60" s="145"/>
      <c r="PME60" s="145"/>
      <c r="PMF60" s="145"/>
      <c r="PMG60" s="145"/>
      <c r="PMH60" s="145"/>
      <c r="PMI60" s="145"/>
      <c r="PMJ60" s="145"/>
      <c r="PMK60" s="145"/>
      <c r="PML60" s="145"/>
      <c r="PMM60" s="145"/>
      <c r="PMN60" s="145"/>
      <c r="PMO60" s="145"/>
      <c r="PMP60" s="145"/>
      <c r="PMQ60" s="145"/>
      <c r="PMR60" s="145"/>
      <c r="PMS60" s="145"/>
      <c r="PMT60" s="145"/>
      <c r="PMU60" s="145"/>
      <c r="PMV60" s="145"/>
      <c r="PMW60" s="145"/>
      <c r="PMX60" s="145"/>
      <c r="PMY60" s="145"/>
      <c r="PMZ60" s="145"/>
      <c r="PNA60" s="145"/>
      <c r="PNB60" s="145"/>
      <c r="PNC60" s="145"/>
      <c r="PND60" s="145"/>
      <c r="PNE60" s="145"/>
      <c r="PNF60" s="145"/>
      <c r="PNG60" s="145"/>
      <c r="PNH60" s="145"/>
      <c r="PNI60" s="145"/>
      <c r="PNJ60" s="145"/>
      <c r="PNK60" s="145"/>
      <c r="PNL60" s="145"/>
      <c r="PNM60" s="145"/>
      <c r="PNN60" s="145"/>
      <c r="PNO60" s="145"/>
      <c r="PNP60" s="145"/>
      <c r="PNQ60" s="145"/>
      <c r="PNR60" s="145"/>
      <c r="PNS60" s="145"/>
      <c r="PNT60" s="145"/>
      <c r="PNU60" s="145"/>
      <c r="PNV60" s="145"/>
      <c r="PNW60" s="145"/>
      <c r="PNX60" s="145"/>
      <c r="PNY60" s="145"/>
      <c r="PNZ60" s="145"/>
      <c r="POA60" s="145"/>
      <c r="POB60" s="145"/>
      <c r="POC60" s="145"/>
      <c r="POD60" s="145"/>
      <c r="POE60" s="145"/>
      <c r="POF60" s="145"/>
      <c r="POG60" s="145"/>
      <c r="POH60" s="145"/>
      <c r="POI60" s="145"/>
      <c r="POJ60" s="145"/>
      <c r="POK60" s="145"/>
      <c r="POL60" s="145"/>
      <c r="POM60" s="145"/>
      <c r="PON60" s="145"/>
      <c r="POO60" s="145"/>
      <c r="POP60" s="145"/>
      <c r="POQ60" s="145"/>
      <c r="POR60" s="145"/>
      <c r="POS60" s="145"/>
      <c r="POT60" s="145"/>
      <c r="POU60" s="145"/>
      <c r="POV60" s="145"/>
      <c r="POW60" s="145"/>
      <c r="POX60" s="145"/>
      <c r="POY60" s="145"/>
      <c r="POZ60" s="145"/>
      <c r="PPA60" s="145"/>
      <c r="PPB60" s="145"/>
      <c r="PPC60" s="145"/>
      <c r="PPD60" s="145"/>
      <c r="PPE60" s="145"/>
      <c r="PPF60" s="145"/>
      <c r="PPG60" s="145"/>
      <c r="PPH60" s="145"/>
      <c r="PPI60" s="145"/>
      <c r="PPJ60" s="145"/>
      <c r="PPK60" s="145"/>
      <c r="PPL60" s="145"/>
      <c r="PPM60" s="145"/>
      <c r="PPN60" s="145"/>
      <c r="PPO60" s="145"/>
      <c r="PPP60" s="145"/>
      <c r="PPQ60" s="145"/>
      <c r="PPR60" s="145"/>
      <c r="PPS60" s="145"/>
      <c r="PPT60" s="145"/>
      <c r="PPU60" s="145"/>
      <c r="PPV60" s="145"/>
      <c r="PPW60" s="145"/>
      <c r="PPX60" s="145"/>
      <c r="PPY60" s="145"/>
      <c r="PPZ60" s="145"/>
      <c r="PQA60" s="145"/>
      <c r="PQB60" s="145"/>
      <c r="PQC60" s="145"/>
      <c r="PQD60" s="145"/>
      <c r="PQE60" s="145"/>
      <c r="PQF60" s="145"/>
      <c r="PQG60" s="145"/>
      <c r="PQH60" s="145"/>
      <c r="PQI60" s="145"/>
      <c r="PQJ60" s="145"/>
      <c r="PQK60" s="145"/>
      <c r="PQL60" s="145"/>
      <c r="PQM60" s="145"/>
      <c r="PQN60" s="145"/>
      <c r="PQO60" s="145"/>
      <c r="PQP60" s="145"/>
      <c r="PQQ60" s="145"/>
      <c r="PQR60" s="145"/>
      <c r="PQS60" s="145"/>
      <c r="PQT60" s="145"/>
      <c r="PQU60" s="145"/>
      <c r="PQV60" s="145"/>
      <c r="PQW60" s="145"/>
      <c r="PQX60" s="145"/>
      <c r="PQY60" s="145"/>
      <c r="PQZ60" s="145"/>
      <c r="PRA60" s="145"/>
      <c r="PRB60" s="145"/>
      <c r="PRC60" s="145"/>
      <c r="PRD60" s="145"/>
      <c r="PRE60" s="145"/>
      <c r="PRF60" s="145"/>
      <c r="PRG60" s="145"/>
      <c r="PRH60" s="145"/>
      <c r="PRI60" s="145"/>
      <c r="PRJ60" s="145"/>
      <c r="PRK60" s="145"/>
      <c r="PRL60" s="145"/>
      <c r="PRM60" s="145"/>
      <c r="PRN60" s="145"/>
      <c r="PRO60" s="145"/>
      <c r="PRP60" s="145"/>
      <c r="PRQ60" s="145"/>
      <c r="PRR60" s="145"/>
      <c r="PRS60" s="145"/>
      <c r="PRT60" s="145"/>
      <c r="PRU60" s="145"/>
      <c r="PRV60" s="145"/>
      <c r="PRW60" s="145"/>
      <c r="PRX60" s="145"/>
      <c r="PRY60" s="145"/>
      <c r="PRZ60" s="145"/>
      <c r="PSA60" s="145"/>
      <c r="PSB60" s="145"/>
      <c r="PSC60" s="145"/>
      <c r="PSD60" s="145"/>
      <c r="PSE60" s="145"/>
      <c r="PSF60" s="145"/>
      <c r="PSG60" s="145"/>
      <c r="PSH60" s="145"/>
      <c r="PSI60" s="145"/>
      <c r="PSJ60" s="145"/>
      <c r="PSK60" s="145"/>
      <c r="PSL60" s="145"/>
      <c r="PSM60" s="145"/>
      <c r="PSN60" s="145"/>
      <c r="PSO60" s="145"/>
      <c r="PSP60" s="145"/>
      <c r="PSQ60" s="145"/>
      <c r="PSR60" s="145"/>
      <c r="PSS60" s="145"/>
      <c r="PST60" s="145"/>
      <c r="PSU60" s="145"/>
      <c r="PSV60" s="145"/>
      <c r="PSW60" s="145"/>
      <c r="PSX60" s="145"/>
      <c r="PSY60" s="145"/>
      <c r="PSZ60" s="145"/>
      <c r="PTA60" s="145"/>
      <c r="PTB60" s="145"/>
      <c r="PTC60" s="145"/>
      <c r="PTD60" s="145"/>
      <c r="PTE60" s="145"/>
      <c r="PTF60" s="145"/>
      <c r="PTG60" s="145"/>
      <c r="PTH60" s="145"/>
      <c r="PTI60" s="145"/>
      <c r="PTJ60" s="145"/>
      <c r="PTK60" s="145"/>
      <c r="PTL60" s="145"/>
      <c r="PTM60" s="145"/>
      <c r="PTN60" s="145"/>
      <c r="PTO60" s="145"/>
      <c r="PTP60" s="145"/>
      <c r="PTQ60" s="145"/>
      <c r="PTR60" s="145"/>
      <c r="PTS60" s="145"/>
      <c r="PTT60" s="145"/>
      <c r="PTU60" s="145"/>
      <c r="PTV60" s="145"/>
      <c r="PTW60" s="145"/>
      <c r="PTX60" s="145"/>
      <c r="PTY60" s="145"/>
      <c r="PTZ60" s="145"/>
      <c r="PUA60" s="145"/>
      <c r="PUB60" s="145"/>
      <c r="PUC60" s="145"/>
      <c r="PUD60" s="145"/>
      <c r="PUE60" s="145"/>
      <c r="PUF60" s="145"/>
      <c r="PUG60" s="145"/>
      <c r="PUH60" s="145"/>
      <c r="PUI60" s="145"/>
      <c r="PUJ60" s="145"/>
      <c r="PUK60" s="145"/>
      <c r="PUL60" s="145"/>
      <c r="PUM60" s="145"/>
      <c r="PUN60" s="145"/>
      <c r="PUO60" s="145"/>
      <c r="PUP60" s="145"/>
      <c r="PUQ60" s="145"/>
      <c r="PUR60" s="145"/>
      <c r="PUS60" s="145"/>
      <c r="PUT60" s="145"/>
      <c r="PUU60" s="145"/>
      <c r="PUV60" s="145"/>
      <c r="PUW60" s="145"/>
      <c r="PUX60" s="145"/>
      <c r="PUY60" s="145"/>
      <c r="PUZ60" s="145"/>
      <c r="PVA60" s="145"/>
      <c r="PVB60" s="145"/>
      <c r="PVC60" s="145"/>
      <c r="PVD60" s="145"/>
      <c r="PVE60" s="145"/>
      <c r="PVF60" s="145"/>
      <c r="PVG60" s="145"/>
      <c r="PVH60" s="145"/>
      <c r="PVI60" s="145"/>
      <c r="PVJ60" s="145"/>
      <c r="PVK60" s="145"/>
      <c r="PVL60" s="145"/>
      <c r="PVM60" s="145"/>
      <c r="PVN60" s="145"/>
      <c r="PVO60" s="145"/>
      <c r="PVP60" s="145"/>
      <c r="PVQ60" s="145"/>
      <c r="PVR60" s="145"/>
      <c r="PVS60" s="145"/>
      <c r="PVT60" s="145"/>
      <c r="PVU60" s="145"/>
      <c r="PVV60" s="145"/>
      <c r="PVW60" s="145"/>
      <c r="PVX60" s="145"/>
      <c r="PVY60" s="145"/>
      <c r="PVZ60" s="145"/>
      <c r="PWA60" s="145"/>
      <c r="PWB60" s="145"/>
      <c r="PWC60" s="145"/>
      <c r="PWD60" s="145"/>
      <c r="PWE60" s="145"/>
      <c r="PWF60" s="145"/>
      <c r="PWG60" s="145"/>
      <c r="PWH60" s="145"/>
      <c r="PWI60" s="145"/>
      <c r="PWJ60" s="145"/>
      <c r="PWK60" s="145"/>
      <c r="PWL60" s="145"/>
      <c r="PWM60" s="145"/>
      <c r="PWN60" s="145"/>
      <c r="PWO60" s="145"/>
      <c r="PWP60" s="145"/>
      <c r="PWQ60" s="145"/>
      <c r="PWR60" s="145"/>
      <c r="PWS60" s="145"/>
      <c r="PWT60" s="145"/>
      <c r="PWU60" s="145"/>
      <c r="PWV60" s="145"/>
      <c r="PWW60" s="145"/>
      <c r="PWX60" s="145"/>
      <c r="PWY60" s="145"/>
      <c r="PWZ60" s="145"/>
      <c r="PXA60" s="145"/>
      <c r="PXB60" s="145"/>
      <c r="PXC60" s="145"/>
      <c r="PXD60" s="145"/>
      <c r="PXE60" s="145"/>
      <c r="PXF60" s="145"/>
      <c r="PXG60" s="145"/>
      <c r="PXH60" s="145"/>
      <c r="PXI60" s="145"/>
      <c r="PXJ60" s="145"/>
      <c r="PXK60" s="145"/>
      <c r="PXL60" s="145"/>
      <c r="PXM60" s="145"/>
      <c r="PXN60" s="145"/>
      <c r="PXO60" s="145"/>
      <c r="PXP60" s="145"/>
      <c r="PXQ60" s="145"/>
      <c r="PXR60" s="145"/>
      <c r="PXS60" s="145"/>
      <c r="PXT60" s="145"/>
      <c r="PXU60" s="145"/>
      <c r="PXV60" s="145"/>
      <c r="PXW60" s="145"/>
      <c r="PXX60" s="145"/>
      <c r="PXY60" s="145"/>
      <c r="PXZ60" s="145"/>
      <c r="PYA60" s="145"/>
      <c r="PYB60" s="145"/>
      <c r="PYC60" s="145"/>
      <c r="PYD60" s="145"/>
      <c r="PYE60" s="145"/>
      <c r="PYF60" s="145"/>
      <c r="PYG60" s="145"/>
      <c r="PYH60" s="145"/>
      <c r="PYI60" s="145"/>
      <c r="PYJ60" s="145"/>
      <c r="PYK60" s="145"/>
      <c r="PYL60" s="145"/>
      <c r="PYM60" s="145"/>
      <c r="PYN60" s="145"/>
      <c r="PYO60" s="145"/>
      <c r="PYP60" s="145"/>
      <c r="PYQ60" s="145"/>
      <c r="PYR60" s="145"/>
      <c r="PYS60" s="145"/>
      <c r="PYT60" s="145"/>
      <c r="PYU60" s="145"/>
      <c r="PYV60" s="145"/>
      <c r="PYW60" s="145"/>
      <c r="PYX60" s="145"/>
      <c r="PYY60" s="145"/>
      <c r="PYZ60" s="145"/>
      <c r="PZA60" s="145"/>
      <c r="PZB60" s="145"/>
      <c r="PZC60" s="145"/>
      <c r="PZD60" s="145"/>
      <c r="PZE60" s="145"/>
      <c r="PZF60" s="145"/>
      <c r="PZG60" s="145"/>
      <c r="PZH60" s="145"/>
      <c r="PZI60" s="145"/>
      <c r="PZJ60" s="145"/>
      <c r="PZK60" s="145"/>
      <c r="PZL60" s="145"/>
      <c r="PZM60" s="145"/>
      <c r="PZN60" s="145"/>
      <c r="PZO60" s="145"/>
      <c r="PZP60" s="145"/>
      <c r="PZQ60" s="145"/>
      <c r="PZR60" s="145"/>
      <c r="PZS60" s="145"/>
      <c r="PZT60" s="145"/>
      <c r="PZU60" s="145"/>
      <c r="PZV60" s="145"/>
      <c r="PZW60" s="145"/>
      <c r="PZX60" s="145"/>
      <c r="PZY60" s="145"/>
      <c r="PZZ60" s="145"/>
      <c r="QAA60" s="145"/>
      <c r="QAB60" s="145"/>
      <c r="QAC60" s="145"/>
      <c r="QAD60" s="145"/>
      <c r="QAE60" s="145"/>
      <c r="QAF60" s="145"/>
      <c r="QAG60" s="145"/>
      <c r="QAH60" s="145"/>
      <c r="QAI60" s="145"/>
      <c r="QAJ60" s="145"/>
      <c r="QAK60" s="145"/>
      <c r="QAL60" s="145"/>
      <c r="QAM60" s="145"/>
      <c r="QAN60" s="145"/>
      <c r="QAO60" s="145"/>
      <c r="QAP60" s="145"/>
      <c r="QAQ60" s="145"/>
      <c r="QAR60" s="145"/>
      <c r="QAS60" s="145"/>
      <c r="QAT60" s="145"/>
      <c r="QAU60" s="145"/>
      <c r="QAV60" s="145"/>
      <c r="QAW60" s="145"/>
      <c r="QAX60" s="145"/>
      <c r="QAY60" s="145"/>
      <c r="QAZ60" s="145"/>
      <c r="QBA60" s="145"/>
      <c r="QBB60" s="145"/>
      <c r="QBC60" s="145"/>
      <c r="QBD60" s="145"/>
      <c r="QBE60" s="145"/>
      <c r="QBF60" s="145"/>
      <c r="QBG60" s="145"/>
      <c r="QBH60" s="145"/>
      <c r="QBI60" s="145"/>
      <c r="QBJ60" s="145"/>
      <c r="QBK60" s="145"/>
      <c r="QBL60" s="145"/>
      <c r="QBM60" s="145"/>
      <c r="QBN60" s="145"/>
      <c r="QBO60" s="145"/>
      <c r="QBP60" s="145"/>
      <c r="QBQ60" s="145"/>
      <c r="QBR60" s="145"/>
      <c r="QBS60" s="145"/>
      <c r="QBT60" s="145"/>
      <c r="QBU60" s="145"/>
      <c r="QBV60" s="145"/>
      <c r="QBW60" s="145"/>
      <c r="QBX60" s="145"/>
      <c r="QBY60" s="145"/>
      <c r="QBZ60" s="145"/>
      <c r="QCA60" s="145"/>
      <c r="QCB60" s="145"/>
      <c r="QCC60" s="145"/>
      <c r="QCD60" s="145"/>
      <c r="QCE60" s="145"/>
      <c r="QCF60" s="145"/>
      <c r="QCG60" s="145"/>
      <c r="QCH60" s="145"/>
      <c r="QCI60" s="145"/>
      <c r="QCJ60" s="145"/>
      <c r="QCK60" s="145"/>
      <c r="QCL60" s="145"/>
      <c r="QCM60" s="145"/>
      <c r="QCN60" s="145"/>
      <c r="QCO60" s="145"/>
      <c r="QCP60" s="145"/>
      <c r="QCQ60" s="145"/>
      <c r="QCR60" s="145"/>
      <c r="QCS60" s="145"/>
      <c r="QCT60" s="145"/>
      <c r="QCU60" s="145"/>
      <c r="QCV60" s="145"/>
      <c r="QCW60" s="145"/>
      <c r="QCX60" s="145"/>
      <c r="QCY60" s="145"/>
      <c r="QCZ60" s="145"/>
      <c r="QDA60" s="145"/>
      <c r="QDB60" s="145"/>
      <c r="QDC60" s="145"/>
      <c r="QDD60" s="145"/>
      <c r="QDE60" s="145"/>
      <c r="QDF60" s="145"/>
      <c r="QDG60" s="145"/>
      <c r="QDH60" s="145"/>
      <c r="QDI60" s="145"/>
      <c r="QDJ60" s="145"/>
      <c r="QDK60" s="145"/>
      <c r="QDL60" s="145"/>
      <c r="QDM60" s="145"/>
      <c r="QDN60" s="145"/>
      <c r="QDO60" s="145"/>
      <c r="QDP60" s="145"/>
      <c r="QDQ60" s="145"/>
      <c r="QDR60" s="145"/>
      <c r="QDS60" s="145"/>
      <c r="QDT60" s="145"/>
      <c r="QDU60" s="145"/>
      <c r="QDV60" s="145"/>
      <c r="QDW60" s="145"/>
      <c r="QDX60" s="145"/>
      <c r="QDY60" s="145"/>
      <c r="QDZ60" s="145"/>
      <c r="QEA60" s="145"/>
      <c r="QEB60" s="145"/>
      <c r="QEC60" s="145"/>
      <c r="QED60" s="145"/>
      <c r="QEE60" s="145"/>
      <c r="QEF60" s="145"/>
      <c r="QEG60" s="145"/>
      <c r="QEH60" s="145"/>
      <c r="QEI60" s="145"/>
      <c r="QEJ60" s="145"/>
      <c r="QEK60" s="145"/>
      <c r="QEL60" s="145"/>
      <c r="QEM60" s="145"/>
      <c r="QEN60" s="145"/>
      <c r="QEO60" s="145"/>
      <c r="QEP60" s="145"/>
      <c r="QEQ60" s="145"/>
      <c r="QER60" s="145"/>
      <c r="QES60" s="145"/>
      <c r="QET60" s="145"/>
      <c r="QEU60" s="145"/>
      <c r="QEV60" s="145"/>
      <c r="QEW60" s="145"/>
      <c r="QEX60" s="145"/>
      <c r="QEY60" s="145"/>
      <c r="QEZ60" s="145"/>
      <c r="QFA60" s="145"/>
      <c r="QFB60" s="145"/>
      <c r="QFC60" s="145"/>
      <c r="QFD60" s="145"/>
      <c r="QFE60" s="145"/>
      <c r="QFF60" s="145"/>
      <c r="QFG60" s="145"/>
      <c r="QFH60" s="145"/>
      <c r="QFI60" s="145"/>
      <c r="QFJ60" s="145"/>
      <c r="QFK60" s="145"/>
      <c r="QFL60" s="145"/>
      <c r="QFM60" s="145"/>
      <c r="QFN60" s="145"/>
      <c r="QFO60" s="145"/>
      <c r="QFP60" s="145"/>
      <c r="QFQ60" s="145"/>
      <c r="QFR60" s="145"/>
      <c r="QFS60" s="145"/>
      <c r="QFT60" s="145"/>
      <c r="QFU60" s="145"/>
      <c r="QFV60" s="145"/>
      <c r="QFW60" s="145"/>
      <c r="QFX60" s="145"/>
      <c r="QFY60" s="145"/>
      <c r="QFZ60" s="145"/>
      <c r="QGA60" s="145"/>
      <c r="QGB60" s="145"/>
      <c r="QGC60" s="145"/>
      <c r="QGD60" s="145"/>
      <c r="QGE60" s="145"/>
      <c r="QGF60" s="145"/>
      <c r="QGG60" s="145"/>
      <c r="QGH60" s="145"/>
      <c r="QGI60" s="145"/>
      <c r="QGJ60" s="145"/>
      <c r="QGK60" s="145"/>
      <c r="QGL60" s="145"/>
      <c r="QGM60" s="145"/>
      <c r="QGN60" s="145"/>
      <c r="QGO60" s="145"/>
      <c r="QGP60" s="145"/>
      <c r="QGQ60" s="145"/>
      <c r="QGR60" s="145"/>
      <c r="QGS60" s="145"/>
      <c r="QGT60" s="145"/>
      <c r="QGU60" s="145"/>
      <c r="QGV60" s="145"/>
      <c r="QGW60" s="145"/>
      <c r="QGX60" s="145"/>
      <c r="QGY60" s="145"/>
      <c r="QGZ60" s="145"/>
      <c r="QHA60" s="145"/>
      <c r="QHB60" s="145"/>
      <c r="QHC60" s="145"/>
      <c r="QHD60" s="145"/>
      <c r="QHE60" s="145"/>
      <c r="QHF60" s="145"/>
      <c r="QHG60" s="145"/>
      <c r="QHH60" s="145"/>
      <c r="QHI60" s="145"/>
      <c r="QHJ60" s="145"/>
      <c r="QHK60" s="145"/>
      <c r="QHL60" s="145"/>
      <c r="QHM60" s="145"/>
      <c r="QHN60" s="145"/>
      <c r="QHO60" s="145"/>
      <c r="QHP60" s="145"/>
      <c r="QHQ60" s="145"/>
      <c r="QHR60" s="145"/>
      <c r="QHS60" s="145"/>
      <c r="QHT60" s="145"/>
      <c r="QHU60" s="145"/>
      <c r="QHV60" s="145"/>
      <c r="QHW60" s="145"/>
      <c r="QHX60" s="145"/>
      <c r="QHY60" s="145"/>
      <c r="QHZ60" s="145"/>
      <c r="QIA60" s="145"/>
      <c r="QIB60" s="145"/>
      <c r="QIC60" s="145"/>
      <c r="QID60" s="145"/>
      <c r="QIE60" s="145"/>
      <c r="QIF60" s="145"/>
      <c r="QIG60" s="145"/>
      <c r="QIH60" s="145"/>
      <c r="QII60" s="145"/>
      <c r="QIJ60" s="145"/>
      <c r="QIK60" s="145"/>
      <c r="QIL60" s="145"/>
      <c r="QIM60" s="145"/>
      <c r="QIN60" s="145"/>
      <c r="QIO60" s="145"/>
      <c r="QIP60" s="145"/>
      <c r="QIQ60" s="145"/>
      <c r="QIR60" s="145"/>
      <c r="QIS60" s="145"/>
      <c r="QIT60" s="145"/>
      <c r="QIU60" s="145"/>
      <c r="QIV60" s="145"/>
      <c r="QIW60" s="145"/>
      <c r="QIX60" s="145"/>
      <c r="QIY60" s="145"/>
      <c r="QIZ60" s="145"/>
      <c r="QJA60" s="145"/>
      <c r="QJB60" s="145"/>
      <c r="QJC60" s="145"/>
      <c r="QJD60" s="145"/>
      <c r="QJE60" s="145"/>
      <c r="QJF60" s="145"/>
      <c r="QJG60" s="145"/>
      <c r="QJH60" s="145"/>
      <c r="QJI60" s="145"/>
      <c r="QJJ60" s="145"/>
      <c r="QJK60" s="145"/>
      <c r="QJL60" s="145"/>
      <c r="QJM60" s="145"/>
      <c r="QJN60" s="145"/>
      <c r="QJO60" s="145"/>
      <c r="QJP60" s="145"/>
      <c r="QJQ60" s="145"/>
      <c r="QJR60" s="145"/>
      <c r="QJS60" s="145"/>
      <c r="QJT60" s="145"/>
      <c r="QJU60" s="145"/>
      <c r="QJV60" s="145"/>
      <c r="QJW60" s="145"/>
      <c r="QJX60" s="145"/>
      <c r="QJY60" s="145"/>
      <c r="QJZ60" s="145"/>
      <c r="QKA60" s="145"/>
      <c r="QKB60" s="145"/>
      <c r="QKC60" s="145"/>
      <c r="QKD60" s="145"/>
      <c r="QKE60" s="145"/>
      <c r="QKF60" s="145"/>
      <c r="QKG60" s="145"/>
      <c r="QKH60" s="145"/>
      <c r="QKI60" s="145"/>
      <c r="QKJ60" s="145"/>
      <c r="QKK60" s="145"/>
      <c r="QKL60" s="145"/>
      <c r="QKM60" s="145"/>
      <c r="QKN60" s="145"/>
      <c r="QKO60" s="145"/>
      <c r="QKP60" s="145"/>
      <c r="QKQ60" s="145"/>
      <c r="QKR60" s="145"/>
      <c r="QKS60" s="145"/>
      <c r="QKT60" s="145"/>
      <c r="QKU60" s="145"/>
      <c r="QKV60" s="145"/>
      <c r="QKW60" s="145"/>
      <c r="QKX60" s="145"/>
      <c r="QKY60" s="145"/>
      <c r="QKZ60" s="145"/>
      <c r="QLA60" s="145"/>
      <c r="QLB60" s="145"/>
      <c r="QLC60" s="145"/>
      <c r="QLD60" s="145"/>
      <c r="QLE60" s="145"/>
      <c r="QLF60" s="145"/>
      <c r="QLG60" s="145"/>
      <c r="QLH60" s="145"/>
      <c r="QLI60" s="145"/>
      <c r="QLJ60" s="145"/>
      <c r="QLK60" s="145"/>
      <c r="QLL60" s="145"/>
      <c r="QLM60" s="145"/>
      <c r="QLN60" s="145"/>
      <c r="QLO60" s="145"/>
      <c r="QLP60" s="145"/>
      <c r="QLQ60" s="145"/>
      <c r="QLR60" s="145"/>
      <c r="QLS60" s="145"/>
      <c r="QLT60" s="145"/>
      <c r="QLU60" s="145"/>
      <c r="QLV60" s="145"/>
      <c r="QLW60" s="145"/>
      <c r="QLX60" s="145"/>
      <c r="QLY60" s="145"/>
      <c r="QLZ60" s="145"/>
      <c r="QMA60" s="145"/>
      <c r="QMB60" s="145"/>
      <c r="QMC60" s="145"/>
      <c r="QMD60" s="145"/>
      <c r="QME60" s="145"/>
      <c r="QMF60" s="145"/>
      <c r="QMG60" s="145"/>
      <c r="QMH60" s="145"/>
      <c r="QMI60" s="145"/>
      <c r="QMJ60" s="145"/>
      <c r="QMK60" s="145"/>
      <c r="QML60" s="145"/>
      <c r="QMM60" s="145"/>
      <c r="QMN60" s="145"/>
      <c r="QMO60" s="145"/>
      <c r="QMP60" s="145"/>
      <c r="QMQ60" s="145"/>
      <c r="QMR60" s="145"/>
      <c r="QMS60" s="145"/>
      <c r="QMT60" s="145"/>
      <c r="QMU60" s="145"/>
      <c r="QMV60" s="145"/>
      <c r="QMW60" s="145"/>
      <c r="QMX60" s="145"/>
      <c r="QMY60" s="145"/>
      <c r="QMZ60" s="145"/>
      <c r="QNA60" s="145"/>
      <c r="QNB60" s="145"/>
      <c r="QNC60" s="145"/>
      <c r="QND60" s="145"/>
      <c r="QNE60" s="145"/>
      <c r="QNF60" s="145"/>
      <c r="QNG60" s="145"/>
      <c r="QNH60" s="145"/>
      <c r="QNI60" s="145"/>
      <c r="QNJ60" s="145"/>
      <c r="QNK60" s="145"/>
      <c r="QNL60" s="145"/>
      <c r="QNM60" s="145"/>
      <c r="QNN60" s="145"/>
      <c r="QNO60" s="145"/>
      <c r="QNP60" s="145"/>
      <c r="QNQ60" s="145"/>
      <c r="QNR60" s="145"/>
      <c r="QNS60" s="145"/>
      <c r="QNT60" s="145"/>
      <c r="QNU60" s="145"/>
      <c r="QNV60" s="145"/>
      <c r="QNW60" s="145"/>
      <c r="QNX60" s="145"/>
      <c r="QNY60" s="145"/>
      <c r="QNZ60" s="145"/>
      <c r="QOA60" s="145"/>
      <c r="QOB60" s="145"/>
      <c r="QOC60" s="145"/>
      <c r="QOD60" s="145"/>
      <c r="QOE60" s="145"/>
      <c r="QOF60" s="145"/>
      <c r="QOG60" s="145"/>
      <c r="QOH60" s="145"/>
      <c r="QOI60" s="145"/>
      <c r="QOJ60" s="145"/>
      <c r="QOK60" s="145"/>
      <c r="QOL60" s="145"/>
      <c r="QOM60" s="145"/>
      <c r="QON60" s="145"/>
      <c r="QOO60" s="145"/>
      <c r="QOP60" s="145"/>
      <c r="QOQ60" s="145"/>
      <c r="QOR60" s="145"/>
      <c r="QOS60" s="145"/>
      <c r="QOT60" s="145"/>
      <c r="QOU60" s="145"/>
      <c r="QOV60" s="145"/>
      <c r="QOW60" s="145"/>
      <c r="QOX60" s="145"/>
      <c r="QOY60" s="145"/>
      <c r="QOZ60" s="145"/>
      <c r="QPA60" s="145"/>
      <c r="QPB60" s="145"/>
      <c r="QPC60" s="145"/>
      <c r="QPD60" s="145"/>
      <c r="QPE60" s="145"/>
      <c r="QPF60" s="145"/>
      <c r="QPG60" s="145"/>
      <c r="QPH60" s="145"/>
      <c r="QPI60" s="145"/>
      <c r="QPJ60" s="145"/>
      <c r="QPK60" s="145"/>
      <c r="QPL60" s="145"/>
      <c r="QPM60" s="145"/>
      <c r="QPN60" s="145"/>
      <c r="QPO60" s="145"/>
      <c r="QPP60" s="145"/>
      <c r="QPQ60" s="145"/>
      <c r="QPR60" s="145"/>
      <c r="QPS60" s="145"/>
      <c r="QPT60" s="145"/>
      <c r="QPU60" s="145"/>
      <c r="QPV60" s="145"/>
      <c r="QPW60" s="145"/>
      <c r="QPX60" s="145"/>
      <c r="QPY60" s="145"/>
      <c r="QPZ60" s="145"/>
      <c r="QQA60" s="145"/>
      <c r="QQB60" s="145"/>
      <c r="QQC60" s="145"/>
      <c r="QQD60" s="145"/>
      <c r="QQE60" s="145"/>
      <c r="QQF60" s="145"/>
      <c r="QQG60" s="145"/>
      <c r="QQH60" s="145"/>
      <c r="QQI60" s="145"/>
      <c r="QQJ60" s="145"/>
      <c r="QQK60" s="145"/>
      <c r="QQL60" s="145"/>
      <c r="QQM60" s="145"/>
      <c r="QQN60" s="145"/>
      <c r="QQO60" s="145"/>
      <c r="QQP60" s="145"/>
      <c r="QQQ60" s="145"/>
      <c r="QQR60" s="145"/>
      <c r="QQS60" s="145"/>
      <c r="QQT60" s="145"/>
      <c r="QQU60" s="145"/>
      <c r="QQV60" s="145"/>
      <c r="QQW60" s="145"/>
      <c r="QQX60" s="145"/>
      <c r="QQY60" s="145"/>
      <c r="QQZ60" s="145"/>
      <c r="QRA60" s="145"/>
      <c r="QRB60" s="145"/>
      <c r="QRC60" s="145"/>
      <c r="QRD60" s="145"/>
      <c r="QRE60" s="145"/>
      <c r="QRF60" s="145"/>
      <c r="QRG60" s="145"/>
      <c r="QRH60" s="145"/>
      <c r="QRI60" s="145"/>
      <c r="QRJ60" s="145"/>
      <c r="QRK60" s="145"/>
      <c r="QRL60" s="145"/>
      <c r="QRM60" s="145"/>
      <c r="QRN60" s="145"/>
      <c r="QRO60" s="145"/>
      <c r="QRP60" s="145"/>
      <c r="QRQ60" s="145"/>
      <c r="QRR60" s="145"/>
      <c r="QRS60" s="145"/>
      <c r="QRT60" s="145"/>
      <c r="QRU60" s="145"/>
      <c r="QRV60" s="145"/>
      <c r="QRW60" s="145"/>
      <c r="QRX60" s="145"/>
      <c r="QRY60" s="145"/>
      <c r="QRZ60" s="145"/>
      <c r="QSA60" s="145"/>
      <c r="QSB60" s="145"/>
      <c r="QSC60" s="145"/>
      <c r="QSD60" s="145"/>
      <c r="QSE60" s="145"/>
      <c r="QSF60" s="145"/>
      <c r="QSG60" s="145"/>
      <c r="QSH60" s="145"/>
      <c r="QSI60" s="145"/>
      <c r="QSJ60" s="145"/>
      <c r="QSK60" s="145"/>
      <c r="QSL60" s="145"/>
      <c r="QSM60" s="145"/>
      <c r="QSN60" s="145"/>
      <c r="QSO60" s="145"/>
      <c r="QSP60" s="145"/>
      <c r="QSQ60" s="145"/>
      <c r="QSR60" s="145"/>
      <c r="QSS60" s="145"/>
      <c r="QST60" s="145"/>
      <c r="QSU60" s="145"/>
      <c r="QSV60" s="145"/>
      <c r="QSW60" s="145"/>
      <c r="QSX60" s="145"/>
      <c r="QSY60" s="145"/>
      <c r="QSZ60" s="145"/>
      <c r="QTA60" s="145"/>
      <c r="QTB60" s="145"/>
      <c r="QTC60" s="145"/>
      <c r="QTD60" s="145"/>
      <c r="QTE60" s="145"/>
      <c r="QTF60" s="145"/>
      <c r="QTG60" s="145"/>
      <c r="QTH60" s="145"/>
      <c r="QTI60" s="145"/>
      <c r="QTJ60" s="145"/>
      <c r="QTK60" s="145"/>
      <c r="QTL60" s="145"/>
      <c r="QTM60" s="145"/>
      <c r="QTN60" s="145"/>
      <c r="QTO60" s="145"/>
      <c r="QTP60" s="145"/>
      <c r="QTQ60" s="145"/>
      <c r="QTR60" s="145"/>
      <c r="QTS60" s="145"/>
      <c r="QTT60" s="145"/>
      <c r="QTU60" s="145"/>
      <c r="QTV60" s="145"/>
      <c r="QTW60" s="145"/>
      <c r="QTX60" s="145"/>
      <c r="QTY60" s="145"/>
      <c r="QTZ60" s="145"/>
      <c r="QUA60" s="145"/>
      <c r="QUB60" s="145"/>
      <c r="QUC60" s="145"/>
      <c r="QUD60" s="145"/>
      <c r="QUE60" s="145"/>
      <c r="QUF60" s="145"/>
      <c r="QUG60" s="145"/>
      <c r="QUH60" s="145"/>
      <c r="QUI60" s="145"/>
      <c r="QUJ60" s="145"/>
      <c r="QUK60" s="145"/>
      <c r="QUL60" s="145"/>
      <c r="QUM60" s="145"/>
      <c r="QUN60" s="145"/>
      <c r="QUO60" s="145"/>
      <c r="QUP60" s="145"/>
      <c r="QUQ60" s="145"/>
      <c r="QUR60" s="145"/>
      <c r="QUS60" s="145"/>
      <c r="QUT60" s="145"/>
      <c r="QUU60" s="145"/>
      <c r="QUV60" s="145"/>
      <c r="QUW60" s="145"/>
      <c r="QUX60" s="145"/>
      <c r="QUY60" s="145"/>
      <c r="QUZ60" s="145"/>
      <c r="QVA60" s="145"/>
      <c r="QVB60" s="145"/>
      <c r="QVC60" s="145"/>
      <c r="QVD60" s="145"/>
      <c r="QVE60" s="145"/>
      <c r="QVF60" s="145"/>
      <c r="QVG60" s="145"/>
      <c r="QVH60" s="145"/>
      <c r="QVI60" s="145"/>
      <c r="QVJ60" s="145"/>
      <c r="QVK60" s="145"/>
      <c r="QVL60" s="145"/>
      <c r="QVM60" s="145"/>
      <c r="QVN60" s="145"/>
      <c r="QVO60" s="145"/>
      <c r="QVP60" s="145"/>
      <c r="QVQ60" s="145"/>
      <c r="QVR60" s="145"/>
      <c r="QVS60" s="145"/>
      <c r="QVT60" s="145"/>
      <c r="QVU60" s="145"/>
      <c r="QVV60" s="145"/>
      <c r="QVW60" s="145"/>
      <c r="QVX60" s="145"/>
      <c r="QVY60" s="145"/>
      <c r="QVZ60" s="145"/>
      <c r="QWA60" s="145"/>
      <c r="QWB60" s="145"/>
      <c r="QWC60" s="145"/>
      <c r="QWD60" s="145"/>
      <c r="QWE60" s="145"/>
      <c r="QWF60" s="145"/>
      <c r="QWG60" s="145"/>
      <c r="QWH60" s="145"/>
      <c r="QWI60" s="145"/>
      <c r="QWJ60" s="145"/>
      <c r="QWK60" s="145"/>
      <c r="QWL60" s="145"/>
      <c r="QWM60" s="145"/>
      <c r="QWN60" s="145"/>
      <c r="QWO60" s="145"/>
      <c r="QWP60" s="145"/>
      <c r="QWQ60" s="145"/>
      <c r="QWR60" s="145"/>
      <c r="QWS60" s="145"/>
      <c r="QWT60" s="145"/>
      <c r="QWU60" s="145"/>
      <c r="QWV60" s="145"/>
      <c r="QWW60" s="145"/>
      <c r="QWX60" s="145"/>
      <c r="QWY60" s="145"/>
      <c r="QWZ60" s="145"/>
      <c r="QXA60" s="145"/>
      <c r="QXB60" s="145"/>
      <c r="QXC60" s="145"/>
      <c r="QXD60" s="145"/>
      <c r="QXE60" s="145"/>
      <c r="QXF60" s="145"/>
      <c r="QXG60" s="145"/>
      <c r="QXH60" s="145"/>
      <c r="QXI60" s="145"/>
      <c r="QXJ60" s="145"/>
      <c r="QXK60" s="145"/>
      <c r="QXL60" s="145"/>
      <c r="QXM60" s="145"/>
      <c r="QXN60" s="145"/>
      <c r="QXO60" s="145"/>
      <c r="QXP60" s="145"/>
      <c r="QXQ60" s="145"/>
      <c r="QXR60" s="145"/>
      <c r="QXS60" s="145"/>
      <c r="QXT60" s="145"/>
      <c r="QXU60" s="145"/>
      <c r="QXV60" s="145"/>
      <c r="QXW60" s="145"/>
      <c r="QXX60" s="145"/>
      <c r="QXY60" s="145"/>
      <c r="QXZ60" s="145"/>
      <c r="QYA60" s="145"/>
      <c r="QYB60" s="145"/>
      <c r="QYC60" s="145"/>
      <c r="QYD60" s="145"/>
      <c r="QYE60" s="145"/>
      <c r="QYF60" s="145"/>
      <c r="QYG60" s="145"/>
      <c r="QYH60" s="145"/>
      <c r="QYI60" s="145"/>
      <c r="QYJ60" s="145"/>
      <c r="QYK60" s="145"/>
      <c r="QYL60" s="145"/>
      <c r="QYM60" s="145"/>
      <c r="QYN60" s="145"/>
      <c r="QYO60" s="145"/>
      <c r="QYP60" s="145"/>
      <c r="QYQ60" s="145"/>
      <c r="QYR60" s="145"/>
      <c r="QYS60" s="145"/>
      <c r="QYT60" s="145"/>
      <c r="QYU60" s="145"/>
      <c r="QYV60" s="145"/>
      <c r="QYW60" s="145"/>
      <c r="QYX60" s="145"/>
      <c r="QYY60" s="145"/>
      <c r="QYZ60" s="145"/>
      <c r="QZA60" s="145"/>
      <c r="QZB60" s="145"/>
      <c r="QZC60" s="145"/>
      <c r="QZD60" s="145"/>
      <c r="QZE60" s="145"/>
      <c r="QZF60" s="145"/>
      <c r="QZG60" s="145"/>
      <c r="QZH60" s="145"/>
      <c r="QZI60" s="145"/>
      <c r="QZJ60" s="145"/>
      <c r="QZK60" s="145"/>
      <c r="QZL60" s="145"/>
      <c r="QZM60" s="145"/>
      <c r="QZN60" s="145"/>
      <c r="QZO60" s="145"/>
      <c r="QZP60" s="145"/>
      <c r="QZQ60" s="145"/>
      <c r="QZR60" s="145"/>
      <c r="QZS60" s="145"/>
      <c r="QZT60" s="145"/>
      <c r="QZU60" s="145"/>
      <c r="QZV60" s="145"/>
      <c r="QZW60" s="145"/>
      <c r="QZX60" s="145"/>
      <c r="QZY60" s="145"/>
      <c r="QZZ60" s="145"/>
      <c r="RAA60" s="145"/>
      <c r="RAB60" s="145"/>
      <c r="RAC60" s="145"/>
      <c r="RAD60" s="145"/>
      <c r="RAE60" s="145"/>
      <c r="RAF60" s="145"/>
      <c r="RAG60" s="145"/>
      <c r="RAH60" s="145"/>
      <c r="RAI60" s="145"/>
      <c r="RAJ60" s="145"/>
      <c r="RAK60" s="145"/>
      <c r="RAL60" s="145"/>
      <c r="RAM60" s="145"/>
      <c r="RAN60" s="145"/>
      <c r="RAO60" s="145"/>
      <c r="RAP60" s="145"/>
      <c r="RAQ60" s="145"/>
      <c r="RAR60" s="145"/>
      <c r="RAS60" s="145"/>
      <c r="RAT60" s="145"/>
      <c r="RAU60" s="145"/>
      <c r="RAV60" s="145"/>
      <c r="RAW60" s="145"/>
      <c r="RAX60" s="145"/>
      <c r="RAY60" s="145"/>
      <c r="RAZ60" s="145"/>
      <c r="RBA60" s="145"/>
      <c r="RBB60" s="145"/>
      <c r="RBC60" s="145"/>
      <c r="RBD60" s="145"/>
      <c r="RBE60" s="145"/>
      <c r="RBF60" s="145"/>
      <c r="RBG60" s="145"/>
      <c r="RBH60" s="145"/>
      <c r="RBI60" s="145"/>
      <c r="RBJ60" s="145"/>
      <c r="RBK60" s="145"/>
      <c r="RBL60" s="145"/>
      <c r="RBM60" s="145"/>
      <c r="RBN60" s="145"/>
      <c r="RBO60" s="145"/>
      <c r="RBP60" s="145"/>
      <c r="RBQ60" s="145"/>
      <c r="RBR60" s="145"/>
      <c r="RBS60" s="145"/>
      <c r="RBT60" s="145"/>
      <c r="RBU60" s="145"/>
      <c r="RBV60" s="145"/>
      <c r="RBW60" s="145"/>
      <c r="RBX60" s="145"/>
      <c r="RBY60" s="145"/>
      <c r="RBZ60" s="145"/>
      <c r="RCA60" s="145"/>
      <c r="RCB60" s="145"/>
      <c r="RCC60" s="145"/>
      <c r="RCD60" s="145"/>
      <c r="RCE60" s="145"/>
      <c r="RCF60" s="145"/>
      <c r="RCG60" s="145"/>
      <c r="RCH60" s="145"/>
      <c r="RCI60" s="145"/>
      <c r="RCJ60" s="145"/>
      <c r="RCK60" s="145"/>
      <c r="RCL60" s="145"/>
      <c r="RCM60" s="145"/>
      <c r="RCN60" s="145"/>
      <c r="RCO60" s="145"/>
      <c r="RCP60" s="145"/>
      <c r="RCQ60" s="145"/>
      <c r="RCR60" s="145"/>
      <c r="RCS60" s="145"/>
      <c r="RCT60" s="145"/>
      <c r="RCU60" s="145"/>
      <c r="RCV60" s="145"/>
      <c r="RCW60" s="145"/>
      <c r="RCX60" s="145"/>
      <c r="RCY60" s="145"/>
      <c r="RCZ60" s="145"/>
      <c r="RDA60" s="145"/>
      <c r="RDB60" s="145"/>
      <c r="RDC60" s="145"/>
      <c r="RDD60" s="145"/>
      <c r="RDE60" s="145"/>
      <c r="RDF60" s="145"/>
      <c r="RDG60" s="145"/>
      <c r="RDH60" s="145"/>
      <c r="RDI60" s="145"/>
      <c r="RDJ60" s="145"/>
      <c r="RDK60" s="145"/>
      <c r="RDL60" s="145"/>
      <c r="RDM60" s="145"/>
      <c r="RDN60" s="145"/>
      <c r="RDO60" s="145"/>
      <c r="RDP60" s="145"/>
      <c r="RDQ60" s="145"/>
      <c r="RDR60" s="145"/>
      <c r="RDS60" s="145"/>
      <c r="RDT60" s="145"/>
      <c r="RDU60" s="145"/>
      <c r="RDV60" s="145"/>
      <c r="RDW60" s="145"/>
      <c r="RDX60" s="145"/>
      <c r="RDY60" s="145"/>
      <c r="RDZ60" s="145"/>
      <c r="REA60" s="145"/>
      <c r="REB60" s="145"/>
      <c r="REC60" s="145"/>
      <c r="RED60" s="145"/>
      <c r="REE60" s="145"/>
      <c r="REF60" s="145"/>
      <c r="REG60" s="145"/>
      <c r="REH60" s="145"/>
      <c r="REI60" s="145"/>
      <c r="REJ60" s="145"/>
      <c r="REK60" s="145"/>
      <c r="REL60" s="145"/>
      <c r="REM60" s="145"/>
      <c r="REN60" s="145"/>
      <c r="REO60" s="145"/>
      <c r="REP60" s="145"/>
      <c r="REQ60" s="145"/>
      <c r="RER60" s="145"/>
      <c r="RES60" s="145"/>
      <c r="RET60" s="145"/>
      <c r="REU60" s="145"/>
      <c r="REV60" s="145"/>
      <c r="REW60" s="145"/>
      <c r="REX60" s="145"/>
      <c r="REY60" s="145"/>
      <c r="REZ60" s="145"/>
      <c r="RFA60" s="145"/>
      <c r="RFB60" s="145"/>
      <c r="RFC60" s="145"/>
      <c r="RFD60" s="145"/>
      <c r="RFE60" s="145"/>
      <c r="RFF60" s="145"/>
      <c r="RFG60" s="145"/>
      <c r="RFH60" s="145"/>
      <c r="RFI60" s="145"/>
      <c r="RFJ60" s="145"/>
      <c r="RFK60" s="145"/>
      <c r="RFL60" s="145"/>
      <c r="RFM60" s="145"/>
      <c r="RFN60" s="145"/>
      <c r="RFO60" s="145"/>
      <c r="RFP60" s="145"/>
      <c r="RFQ60" s="145"/>
      <c r="RFR60" s="145"/>
      <c r="RFS60" s="145"/>
      <c r="RFT60" s="145"/>
      <c r="RFU60" s="145"/>
      <c r="RFV60" s="145"/>
      <c r="RFW60" s="145"/>
      <c r="RFX60" s="145"/>
      <c r="RFY60" s="145"/>
      <c r="RFZ60" s="145"/>
      <c r="RGA60" s="145"/>
      <c r="RGB60" s="145"/>
      <c r="RGC60" s="145"/>
      <c r="RGD60" s="145"/>
      <c r="RGE60" s="145"/>
      <c r="RGF60" s="145"/>
      <c r="RGG60" s="145"/>
      <c r="RGH60" s="145"/>
      <c r="RGI60" s="145"/>
      <c r="RGJ60" s="145"/>
      <c r="RGK60" s="145"/>
      <c r="RGL60" s="145"/>
      <c r="RGM60" s="145"/>
      <c r="RGN60" s="145"/>
      <c r="RGO60" s="145"/>
      <c r="RGP60" s="145"/>
      <c r="RGQ60" s="145"/>
      <c r="RGR60" s="145"/>
      <c r="RGS60" s="145"/>
      <c r="RGT60" s="145"/>
      <c r="RGU60" s="145"/>
      <c r="RGV60" s="145"/>
      <c r="RGW60" s="145"/>
      <c r="RGX60" s="145"/>
      <c r="RGY60" s="145"/>
      <c r="RGZ60" s="145"/>
      <c r="RHA60" s="145"/>
      <c r="RHB60" s="145"/>
      <c r="RHC60" s="145"/>
      <c r="RHD60" s="145"/>
      <c r="RHE60" s="145"/>
      <c r="RHF60" s="145"/>
      <c r="RHG60" s="145"/>
      <c r="RHH60" s="145"/>
      <c r="RHI60" s="145"/>
      <c r="RHJ60" s="145"/>
      <c r="RHK60" s="145"/>
      <c r="RHL60" s="145"/>
      <c r="RHM60" s="145"/>
      <c r="RHN60" s="145"/>
      <c r="RHO60" s="145"/>
      <c r="RHP60" s="145"/>
      <c r="RHQ60" s="145"/>
      <c r="RHR60" s="145"/>
      <c r="RHS60" s="145"/>
      <c r="RHT60" s="145"/>
      <c r="RHU60" s="145"/>
      <c r="RHV60" s="145"/>
      <c r="RHW60" s="145"/>
      <c r="RHX60" s="145"/>
      <c r="RHY60" s="145"/>
      <c r="RHZ60" s="145"/>
      <c r="RIA60" s="145"/>
      <c r="RIB60" s="145"/>
      <c r="RIC60" s="145"/>
      <c r="RID60" s="145"/>
      <c r="RIE60" s="145"/>
      <c r="RIF60" s="145"/>
      <c r="RIG60" s="145"/>
      <c r="RIH60" s="145"/>
      <c r="RII60" s="145"/>
      <c r="RIJ60" s="145"/>
      <c r="RIK60" s="145"/>
      <c r="RIL60" s="145"/>
      <c r="RIM60" s="145"/>
      <c r="RIN60" s="145"/>
      <c r="RIO60" s="145"/>
      <c r="RIP60" s="145"/>
      <c r="RIQ60" s="145"/>
      <c r="RIR60" s="145"/>
      <c r="RIS60" s="145"/>
      <c r="RIT60" s="145"/>
      <c r="RIU60" s="145"/>
      <c r="RIV60" s="145"/>
      <c r="RIW60" s="145"/>
      <c r="RIX60" s="145"/>
      <c r="RIY60" s="145"/>
      <c r="RIZ60" s="145"/>
      <c r="RJA60" s="145"/>
      <c r="RJB60" s="145"/>
      <c r="RJC60" s="145"/>
      <c r="RJD60" s="145"/>
      <c r="RJE60" s="145"/>
      <c r="RJF60" s="145"/>
      <c r="RJG60" s="145"/>
      <c r="RJH60" s="145"/>
      <c r="RJI60" s="145"/>
      <c r="RJJ60" s="145"/>
      <c r="RJK60" s="145"/>
      <c r="RJL60" s="145"/>
      <c r="RJM60" s="145"/>
      <c r="RJN60" s="145"/>
      <c r="RJO60" s="145"/>
      <c r="RJP60" s="145"/>
      <c r="RJQ60" s="145"/>
      <c r="RJR60" s="145"/>
      <c r="RJS60" s="145"/>
      <c r="RJT60" s="145"/>
      <c r="RJU60" s="145"/>
      <c r="RJV60" s="145"/>
      <c r="RJW60" s="145"/>
      <c r="RJX60" s="145"/>
      <c r="RJY60" s="145"/>
      <c r="RJZ60" s="145"/>
      <c r="RKA60" s="145"/>
      <c r="RKB60" s="145"/>
      <c r="RKC60" s="145"/>
      <c r="RKD60" s="145"/>
      <c r="RKE60" s="145"/>
      <c r="RKF60" s="145"/>
      <c r="RKG60" s="145"/>
      <c r="RKH60" s="145"/>
      <c r="RKI60" s="145"/>
      <c r="RKJ60" s="145"/>
      <c r="RKK60" s="145"/>
      <c r="RKL60" s="145"/>
      <c r="RKM60" s="145"/>
      <c r="RKN60" s="145"/>
      <c r="RKO60" s="145"/>
      <c r="RKP60" s="145"/>
      <c r="RKQ60" s="145"/>
      <c r="RKR60" s="145"/>
      <c r="RKS60" s="145"/>
      <c r="RKT60" s="145"/>
      <c r="RKU60" s="145"/>
      <c r="RKV60" s="145"/>
      <c r="RKW60" s="145"/>
      <c r="RKX60" s="145"/>
      <c r="RKY60" s="145"/>
      <c r="RKZ60" s="145"/>
      <c r="RLA60" s="145"/>
      <c r="RLB60" s="145"/>
      <c r="RLC60" s="145"/>
      <c r="RLD60" s="145"/>
      <c r="RLE60" s="145"/>
      <c r="RLF60" s="145"/>
      <c r="RLG60" s="145"/>
      <c r="RLH60" s="145"/>
      <c r="RLI60" s="145"/>
      <c r="RLJ60" s="145"/>
      <c r="RLK60" s="145"/>
      <c r="RLL60" s="145"/>
      <c r="RLM60" s="145"/>
      <c r="RLN60" s="145"/>
      <c r="RLO60" s="145"/>
      <c r="RLP60" s="145"/>
      <c r="RLQ60" s="145"/>
      <c r="RLR60" s="145"/>
      <c r="RLS60" s="145"/>
      <c r="RLT60" s="145"/>
      <c r="RLU60" s="145"/>
      <c r="RLV60" s="145"/>
      <c r="RLW60" s="145"/>
      <c r="RLX60" s="145"/>
      <c r="RLY60" s="145"/>
      <c r="RLZ60" s="145"/>
      <c r="RMA60" s="145"/>
      <c r="RMB60" s="145"/>
      <c r="RMC60" s="145"/>
      <c r="RMD60" s="145"/>
      <c r="RME60" s="145"/>
      <c r="RMF60" s="145"/>
      <c r="RMG60" s="145"/>
      <c r="RMH60" s="145"/>
      <c r="RMI60" s="145"/>
      <c r="RMJ60" s="145"/>
      <c r="RMK60" s="145"/>
      <c r="RML60" s="145"/>
      <c r="RMM60" s="145"/>
      <c r="RMN60" s="145"/>
      <c r="RMO60" s="145"/>
      <c r="RMP60" s="145"/>
      <c r="RMQ60" s="145"/>
      <c r="RMR60" s="145"/>
      <c r="RMS60" s="145"/>
      <c r="RMT60" s="145"/>
      <c r="RMU60" s="145"/>
      <c r="RMV60" s="145"/>
      <c r="RMW60" s="145"/>
      <c r="RMX60" s="145"/>
      <c r="RMY60" s="145"/>
      <c r="RMZ60" s="145"/>
      <c r="RNA60" s="145"/>
      <c r="RNB60" s="145"/>
      <c r="RNC60" s="145"/>
      <c r="RND60" s="145"/>
      <c r="RNE60" s="145"/>
      <c r="RNF60" s="145"/>
      <c r="RNG60" s="145"/>
      <c r="RNH60" s="145"/>
      <c r="RNI60" s="145"/>
      <c r="RNJ60" s="145"/>
      <c r="RNK60" s="145"/>
      <c r="RNL60" s="145"/>
      <c r="RNM60" s="145"/>
      <c r="RNN60" s="145"/>
      <c r="RNO60" s="145"/>
      <c r="RNP60" s="145"/>
      <c r="RNQ60" s="145"/>
      <c r="RNR60" s="145"/>
      <c r="RNS60" s="145"/>
      <c r="RNT60" s="145"/>
      <c r="RNU60" s="145"/>
      <c r="RNV60" s="145"/>
      <c r="RNW60" s="145"/>
      <c r="RNX60" s="145"/>
      <c r="RNY60" s="145"/>
      <c r="RNZ60" s="145"/>
      <c r="ROA60" s="145"/>
      <c r="ROB60" s="145"/>
      <c r="ROC60" s="145"/>
      <c r="ROD60" s="145"/>
      <c r="ROE60" s="145"/>
      <c r="ROF60" s="145"/>
      <c r="ROG60" s="145"/>
      <c r="ROH60" s="145"/>
      <c r="ROI60" s="145"/>
      <c r="ROJ60" s="145"/>
      <c r="ROK60" s="145"/>
      <c r="ROL60" s="145"/>
      <c r="ROM60" s="145"/>
      <c r="RON60" s="145"/>
      <c r="ROO60" s="145"/>
      <c r="ROP60" s="145"/>
      <c r="ROQ60" s="145"/>
      <c r="ROR60" s="145"/>
      <c r="ROS60" s="145"/>
      <c r="ROT60" s="145"/>
      <c r="ROU60" s="145"/>
      <c r="ROV60" s="145"/>
      <c r="ROW60" s="145"/>
      <c r="ROX60" s="145"/>
      <c r="ROY60" s="145"/>
      <c r="ROZ60" s="145"/>
      <c r="RPA60" s="145"/>
      <c r="RPB60" s="145"/>
      <c r="RPC60" s="145"/>
      <c r="RPD60" s="145"/>
      <c r="RPE60" s="145"/>
      <c r="RPF60" s="145"/>
      <c r="RPG60" s="145"/>
      <c r="RPH60" s="145"/>
      <c r="RPI60" s="145"/>
      <c r="RPJ60" s="145"/>
      <c r="RPK60" s="145"/>
      <c r="RPL60" s="145"/>
      <c r="RPM60" s="145"/>
      <c r="RPN60" s="145"/>
      <c r="RPO60" s="145"/>
      <c r="RPP60" s="145"/>
      <c r="RPQ60" s="145"/>
      <c r="RPR60" s="145"/>
      <c r="RPS60" s="145"/>
      <c r="RPT60" s="145"/>
      <c r="RPU60" s="145"/>
      <c r="RPV60" s="145"/>
      <c r="RPW60" s="145"/>
      <c r="RPX60" s="145"/>
      <c r="RPY60" s="145"/>
      <c r="RPZ60" s="145"/>
      <c r="RQA60" s="145"/>
      <c r="RQB60" s="145"/>
      <c r="RQC60" s="145"/>
      <c r="RQD60" s="145"/>
      <c r="RQE60" s="145"/>
      <c r="RQF60" s="145"/>
      <c r="RQG60" s="145"/>
      <c r="RQH60" s="145"/>
      <c r="RQI60" s="145"/>
      <c r="RQJ60" s="145"/>
      <c r="RQK60" s="145"/>
      <c r="RQL60" s="145"/>
      <c r="RQM60" s="145"/>
      <c r="RQN60" s="145"/>
      <c r="RQO60" s="145"/>
      <c r="RQP60" s="145"/>
      <c r="RQQ60" s="145"/>
      <c r="RQR60" s="145"/>
      <c r="RQS60" s="145"/>
      <c r="RQT60" s="145"/>
      <c r="RQU60" s="145"/>
      <c r="RQV60" s="145"/>
      <c r="RQW60" s="145"/>
      <c r="RQX60" s="145"/>
      <c r="RQY60" s="145"/>
      <c r="RQZ60" s="145"/>
      <c r="RRA60" s="145"/>
      <c r="RRB60" s="145"/>
      <c r="RRC60" s="145"/>
      <c r="RRD60" s="145"/>
      <c r="RRE60" s="145"/>
      <c r="RRF60" s="145"/>
      <c r="RRG60" s="145"/>
      <c r="RRH60" s="145"/>
      <c r="RRI60" s="145"/>
      <c r="RRJ60" s="145"/>
      <c r="RRK60" s="145"/>
      <c r="RRL60" s="145"/>
      <c r="RRM60" s="145"/>
      <c r="RRN60" s="145"/>
      <c r="RRO60" s="145"/>
      <c r="RRP60" s="145"/>
      <c r="RRQ60" s="145"/>
      <c r="RRR60" s="145"/>
      <c r="RRS60" s="145"/>
      <c r="RRT60" s="145"/>
      <c r="RRU60" s="145"/>
      <c r="RRV60" s="145"/>
      <c r="RRW60" s="145"/>
      <c r="RRX60" s="145"/>
      <c r="RRY60" s="145"/>
      <c r="RRZ60" s="145"/>
      <c r="RSA60" s="145"/>
      <c r="RSB60" s="145"/>
      <c r="RSC60" s="145"/>
      <c r="RSD60" s="145"/>
      <c r="RSE60" s="145"/>
      <c r="RSF60" s="145"/>
      <c r="RSG60" s="145"/>
      <c r="RSH60" s="145"/>
      <c r="RSI60" s="145"/>
      <c r="RSJ60" s="145"/>
      <c r="RSK60" s="145"/>
      <c r="RSL60" s="145"/>
      <c r="RSM60" s="145"/>
      <c r="RSN60" s="145"/>
      <c r="RSO60" s="145"/>
      <c r="RSP60" s="145"/>
      <c r="RSQ60" s="145"/>
      <c r="RSR60" s="145"/>
      <c r="RSS60" s="145"/>
      <c r="RST60" s="145"/>
      <c r="RSU60" s="145"/>
      <c r="RSV60" s="145"/>
      <c r="RSW60" s="145"/>
      <c r="RSX60" s="145"/>
      <c r="RSY60" s="145"/>
      <c r="RSZ60" s="145"/>
      <c r="RTA60" s="145"/>
      <c r="RTB60" s="145"/>
      <c r="RTC60" s="145"/>
      <c r="RTD60" s="145"/>
      <c r="RTE60" s="145"/>
      <c r="RTF60" s="145"/>
      <c r="RTG60" s="145"/>
      <c r="RTH60" s="145"/>
      <c r="RTI60" s="145"/>
      <c r="RTJ60" s="145"/>
      <c r="RTK60" s="145"/>
      <c r="RTL60" s="145"/>
      <c r="RTM60" s="145"/>
      <c r="RTN60" s="145"/>
      <c r="RTO60" s="145"/>
      <c r="RTP60" s="145"/>
      <c r="RTQ60" s="145"/>
      <c r="RTR60" s="145"/>
      <c r="RTS60" s="145"/>
      <c r="RTT60" s="145"/>
      <c r="RTU60" s="145"/>
      <c r="RTV60" s="145"/>
      <c r="RTW60" s="145"/>
      <c r="RTX60" s="145"/>
      <c r="RTY60" s="145"/>
      <c r="RTZ60" s="145"/>
      <c r="RUA60" s="145"/>
      <c r="RUB60" s="145"/>
      <c r="RUC60" s="145"/>
      <c r="RUD60" s="145"/>
      <c r="RUE60" s="145"/>
      <c r="RUF60" s="145"/>
      <c r="RUG60" s="145"/>
      <c r="RUH60" s="145"/>
      <c r="RUI60" s="145"/>
      <c r="RUJ60" s="145"/>
      <c r="RUK60" s="145"/>
      <c r="RUL60" s="145"/>
      <c r="RUM60" s="145"/>
      <c r="RUN60" s="145"/>
      <c r="RUO60" s="145"/>
      <c r="RUP60" s="145"/>
      <c r="RUQ60" s="145"/>
      <c r="RUR60" s="145"/>
      <c r="RUS60" s="145"/>
      <c r="RUT60" s="145"/>
      <c r="RUU60" s="145"/>
      <c r="RUV60" s="145"/>
      <c r="RUW60" s="145"/>
      <c r="RUX60" s="145"/>
      <c r="RUY60" s="145"/>
      <c r="RUZ60" s="145"/>
      <c r="RVA60" s="145"/>
      <c r="RVB60" s="145"/>
      <c r="RVC60" s="145"/>
      <c r="RVD60" s="145"/>
      <c r="RVE60" s="145"/>
      <c r="RVF60" s="145"/>
      <c r="RVG60" s="145"/>
      <c r="RVH60" s="145"/>
      <c r="RVI60" s="145"/>
      <c r="RVJ60" s="145"/>
      <c r="RVK60" s="145"/>
      <c r="RVL60" s="145"/>
      <c r="RVM60" s="145"/>
      <c r="RVN60" s="145"/>
      <c r="RVO60" s="145"/>
      <c r="RVP60" s="145"/>
      <c r="RVQ60" s="145"/>
      <c r="RVR60" s="145"/>
      <c r="RVS60" s="145"/>
      <c r="RVT60" s="145"/>
      <c r="RVU60" s="145"/>
      <c r="RVV60" s="145"/>
      <c r="RVW60" s="145"/>
      <c r="RVX60" s="145"/>
      <c r="RVY60" s="145"/>
      <c r="RVZ60" s="145"/>
      <c r="RWA60" s="145"/>
      <c r="RWB60" s="145"/>
      <c r="RWC60" s="145"/>
      <c r="RWD60" s="145"/>
      <c r="RWE60" s="145"/>
      <c r="RWF60" s="145"/>
      <c r="RWG60" s="145"/>
      <c r="RWH60" s="145"/>
      <c r="RWI60" s="145"/>
      <c r="RWJ60" s="145"/>
      <c r="RWK60" s="145"/>
      <c r="RWL60" s="145"/>
      <c r="RWM60" s="145"/>
      <c r="RWN60" s="145"/>
      <c r="RWO60" s="145"/>
      <c r="RWP60" s="145"/>
      <c r="RWQ60" s="145"/>
      <c r="RWR60" s="145"/>
      <c r="RWS60" s="145"/>
      <c r="RWT60" s="145"/>
      <c r="RWU60" s="145"/>
      <c r="RWV60" s="145"/>
      <c r="RWW60" s="145"/>
      <c r="RWX60" s="145"/>
      <c r="RWY60" s="145"/>
      <c r="RWZ60" s="145"/>
      <c r="RXA60" s="145"/>
      <c r="RXB60" s="145"/>
      <c r="RXC60" s="145"/>
      <c r="RXD60" s="145"/>
      <c r="RXE60" s="145"/>
      <c r="RXF60" s="145"/>
      <c r="RXG60" s="145"/>
      <c r="RXH60" s="145"/>
      <c r="RXI60" s="145"/>
      <c r="RXJ60" s="145"/>
      <c r="RXK60" s="145"/>
      <c r="RXL60" s="145"/>
      <c r="RXM60" s="145"/>
      <c r="RXN60" s="145"/>
      <c r="RXO60" s="145"/>
      <c r="RXP60" s="145"/>
      <c r="RXQ60" s="145"/>
      <c r="RXR60" s="145"/>
      <c r="RXS60" s="145"/>
      <c r="RXT60" s="145"/>
      <c r="RXU60" s="145"/>
      <c r="RXV60" s="145"/>
      <c r="RXW60" s="145"/>
      <c r="RXX60" s="145"/>
      <c r="RXY60" s="145"/>
      <c r="RXZ60" s="145"/>
      <c r="RYA60" s="145"/>
      <c r="RYB60" s="145"/>
      <c r="RYC60" s="145"/>
      <c r="RYD60" s="145"/>
      <c r="RYE60" s="145"/>
      <c r="RYF60" s="145"/>
      <c r="RYG60" s="145"/>
      <c r="RYH60" s="145"/>
      <c r="RYI60" s="145"/>
      <c r="RYJ60" s="145"/>
      <c r="RYK60" s="145"/>
      <c r="RYL60" s="145"/>
      <c r="RYM60" s="145"/>
      <c r="RYN60" s="145"/>
      <c r="RYO60" s="145"/>
      <c r="RYP60" s="145"/>
      <c r="RYQ60" s="145"/>
      <c r="RYR60" s="145"/>
      <c r="RYS60" s="145"/>
      <c r="RYT60" s="145"/>
      <c r="RYU60" s="145"/>
      <c r="RYV60" s="145"/>
      <c r="RYW60" s="145"/>
      <c r="RYX60" s="145"/>
      <c r="RYY60" s="145"/>
      <c r="RYZ60" s="145"/>
      <c r="RZA60" s="145"/>
      <c r="RZB60" s="145"/>
      <c r="RZC60" s="145"/>
      <c r="RZD60" s="145"/>
      <c r="RZE60" s="145"/>
      <c r="RZF60" s="145"/>
      <c r="RZG60" s="145"/>
      <c r="RZH60" s="145"/>
      <c r="RZI60" s="145"/>
      <c r="RZJ60" s="145"/>
      <c r="RZK60" s="145"/>
      <c r="RZL60" s="145"/>
      <c r="RZM60" s="145"/>
      <c r="RZN60" s="145"/>
      <c r="RZO60" s="145"/>
      <c r="RZP60" s="145"/>
      <c r="RZQ60" s="145"/>
      <c r="RZR60" s="145"/>
      <c r="RZS60" s="145"/>
      <c r="RZT60" s="145"/>
      <c r="RZU60" s="145"/>
      <c r="RZV60" s="145"/>
      <c r="RZW60" s="145"/>
      <c r="RZX60" s="145"/>
      <c r="RZY60" s="145"/>
      <c r="RZZ60" s="145"/>
      <c r="SAA60" s="145"/>
      <c r="SAB60" s="145"/>
      <c r="SAC60" s="145"/>
      <c r="SAD60" s="145"/>
      <c r="SAE60" s="145"/>
      <c r="SAF60" s="145"/>
      <c r="SAG60" s="145"/>
      <c r="SAH60" s="145"/>
      <c r="SAI60" s="145"/>
      <c r="SAJ60" s="145"/>
      <c r="SAK60" s="145"/>
      <c r="SAL60" s="145"/>
      <c r="SAM60" s="145"/>
      <c r="SAN60" s="145"/>
      <c r="SAO60" s="145"/>
      <c r="SAP60" s="145"/>
      <c r="SAQ60" s="145"/>
      <c r="SAR60" s="145"/>
      <c r="SAS60" s="145"/>
      <c r="SAT60" s="145"/>
      <c r="SAU60" s="145"/>
      <c r="SAV60" s="145"/>
      <c r="SAW60" s="145"/>
      <c r="SAX60" s="145"/>
      <c r="SAY60" s="145"/>
      <c r="SAZ60" s="145"/>
      <c r="SBA60" s="145"/>
      <c r="SBB60" s="145"/>
      <c r="SBC60" s="145"/>
      <c r="SBD60" s="145"/>
      <c r="SBE60" s="145"/>
      <c r="SBF60" s="145"/>
      <c r="SBG60" s="145"/>
      <c r="SBH60" s="145"/>
      <c r="SBI60" s="145"/>
      <c r="SBJ60" s="145"/>
      <c r="SBK60" s="145"/>
      <c r="SBL60" s="145"/>
      <c r="SBM60" s="145"/>
      <c r="SBN60" s="145"/>
      <c r="SBO60" s="145"/>
      <c r="SBP60" s="145"/>
      <c r="SBQ60" s="145"/>
      <c r="SBR60" s="145"/>
      <c r="SBS60" s="145"/>
      <c r="SBT60" s="145"/>
      <c r="SBU60" s="145"/>
      <c r="SBV60" s="145"/>
      <c r="SBW60" s="145"/>
      <c r="SBX60" s="145"/>
      <c r="SBY60" s="145"/>
      <c r="SBZ60" s="145"/>
      <c r="SCA60" s="145"/>
      <c r="SCB60" s="145"/>
      <c r="SCC60" s="145"/>
      <c r="SCD60" s="145"/>
      <c r="SCE60" s="145"/>
      <c r="SCF60" s="145"/>
      <c r="SCG60" s="145"/>
      <c r="SCH60" s="145"/>
      <c r="SCI60" s="145"/>
      <c r="SCJ60" s="145"/>
      <c r="SCK60" s="145"/>
      <c r="SCL60" s="145"/>
      <c r="SCM60" s="145"/>
      <c r="SCN60" s="145"/>
      <c r="SCO60" s="145"/>
      <c r="SCP60" s="145"/>
      <c r="SCQ60" s="145"/>
      <c r="SCR60" s="145"/>
      <c r="SCS60" s="145"/>
      <c r="SCT60" s="145"/>
      <c r="SCU60" s="145"/>
      <c r="SCV60" s="145"/>
      <c r="SCW60" s="145"/>
      <c r="SCX60" s="145"/>
      <c r="SCY60" s="145"/>
      <c r="SCZ60" s="145"/>
      <c r="SDA60" s="145"/>
      <c r="SDB60" s="145"/>
      <c r="SDC60" s="145"/>
      <c r="SDD60" s="145"/>
      <c r="SDE60" s="145"/>
      <c r="SDF60" s="145"/>
      <c r="SDG60" s="145"/>
      <c r="SDH60" s="145"/>
      <c r="SDI60" s="145"/>
      <c r="SDJ60" s="145"/>
      <c r="SDK60" s="145"/>
      <c r="SDL60" s="145"/>
      <c r="SDM60" s="145"/>
      <c r="SDN60" s="145"/>
      <c r="SDO60" s="145"/>
      <c r="SDP60" s="145"/>
      <c r="SDQ60" s="145"/>
      <c r="SDR60" s="145"/>
      <c r="SDS60" s="145"/>
      <c r="SDT60" s="145"/>
      <c r="SDU60" s="145"/>
      <c r="SDV60" s="145"/>
      <c r="SDW60" s="145"/>
      <c r="SDX60" s="145"/>
      <c r="SDY60" s="145"/>
      <c r="SDZ60" s="145"/>
      <c r="SEA60" s="145"/>
      <c r="SEB60" s="145"/>
      <c r="SEC60" s="145"/>
      <c r="SED60" s="145"/>
      <c r="SEE60" s="145"/>
      <c r="SEF60" s="145"/>
      <c r="SEG60" s="145"/>
      <c r="SEH60" s="145"/>
      <c r="SEI60" s="145"/>
      <c r="SEJ60" s="145"/>
      <c r="SEK60" s="145"/>
      <c r="SEL60" s="145"/>
      <c r="SEM60" s="145"/>
      <c r="SEN60" s="145"/>
      <c r="SEO60" s="145"/>
      <c r="SEP60" s="145"/>
      <c r="SEQ60" s="145"/>
      <c r="SER60" s="145"/>
      <c r="SES60" s="145"/>
      <c r="SET60" s="145"/>
      <c r="SEU60" s="145"/>
      <c r="SEV60" s="145"/>
      <c r="SEW60" s="145"/>
      <c r="SEX60" s="145"/>
      <c r="SEY60" s="145"/>
      <c r="SEZ60" s="145"/>
      <c r="SFA60" s="145"/>
      <c r="SFB60" s="145"/>
      <c r="SFC60" s="145"/>
      <c r="SFD60" s="145"/>
      <c r="SFE60" s="145"/>
      <c r="SFF60" s="145"/>
      <c r="SFG60" s="145"/>
      <c r="SFH60" s="145"/>
      <c r="SFI60" s="145"/>
      <c r="SFJ60" s="145"/>
      <c r="SFK60" s="145"/>
      <c r="SFL60" s="145"/>
      <c r="SFM60" s="145"/>
      <c r="SFN60" s="145"/>
      <c r="SFO60" s="145"/>
      <c r="SFP60" s="145"/>
      <c r="SFQ60" s="145"/>
      <c r="SFR60" s="145"/>
      <c r="SFS60" s="145"/>
      <c r="SFT60" s="145"/>
      <c r="SFU60" s="145"/>
      <c r="SFV60" s="145"/>
      <c r="SFW60" s="145"/>
      <c r="SFX60" s="145"/>
      <c r="SFY60" s="145"/>
      <c r="SFZ60" s="145"/>
      <c r="SGA60" s="145"/>
      <c r="SGB60" s="145"/>
      <c r="SGC60" s="145"/>
      <c r="SGD60" s="145"/>
      <c r="SGE60" s="145"/>
      <c r="SGF60" s="145"/>
      <c r="SGG60" s="145"/>
      <c r="SGH60" s="145"/>
      <c r="SGI60" s="145"/>
      <c r="SGJ60" s="145"/>
      <c r="SGK60" s="145"/>
      <c r="SGL60" s="145"/>
      <c r="SGM60" s="145"/>
      <c r="SGN60" s="145"/>
      <c r="SGO60" s="145"/>
      <c r="SGP60" s="145"/>
      <c r="SGQ60" s="145"/>
      <c r="SGR60" s="145"/>
      <c r="SGS60" s="145"/>
      <c r="SGT60" s="145"/>
      <c r="SGU60" s="145"/>
      <c r="SGV60" s="145"/>
      <c r="SGW60" s="145"/>
      <c r="SGX60" s="145"/>
      <c r="SGY60" s="145"/>
      <c r="SGZ60" s="145"/>
      <c r="SHA60" s="145"/>
      <c r="SHB60" s="145"/>
      <c r="SHC60" s="145"/>
      <c r="SHD60" s="145"/>
      <c r="SHE60" s="145"/>
      <c r="SHF60" s="145"/>
      <c r="SHG60" s="145"/>
      <c r="SHH60" s="145"/>
      <c r="SHI60" s="145"/>
      <c r="SHJ60" s="145"/>
      <c r="SHK60" s="145"/>
      <c r="SHL60" s="145"/>
      <c r="SHM60" s="145"/>
      <c r="SHN60" s="145"/>
      <c r="SHO60" s="145"/>
      <c r="SHP60" s="145"/>
      <c r="SHQ60" s="145"/>
      <c r="SHR60" s="145"/>
      <c r="SHS60" s="145"/>
      <c r="SHT60" s="145"/>
      <c r="SHU60" s="145"/>
      <c r="SHV60" s="145"/>
      <c r="SHW60" s="145"/>
      <c r="SHX60" s="145"/>
      <c r="SHY60" s="145"/>
      <c r="SHZ60" s="145"/>
      <c r="SIA60" s="145"/>
      <c r="SIB60" s="145"/>
      <c r="SIC60" s="145"/>
      <c r="SID60" s="145"/>
      <c r="SIE60" s="145"/>
      <c r="SIF60" s="145"/>
      <c r="SIG60" s="145"/>
      <c r="SIH60" s="145"/>
      <c r="SII60" s="145"/>
      <c r="SIJ60" s="145"/>
      <c r="SIK60" s="145"/>
      <c r="SIL60" s="145"/>
      <c r="SIM60" s="145"/>
      <c r="SIN60" s="145"/>
      <c r="SIO60" s="145"/>
      <c r="SIP60" s="145"/>
      <c r="SIQ60" s="145"/>
      <c r="SIR60" s="145"/>
      <c r="SIS60" s="145"/>
      <c r="SIT60" s="145"/>
      <c r="SIU60" s="145"/>
      <c r="SIV60" s="145"/>
      <c r="SIW60" s="145"/>
      <c r="SIX60" s="145"/>
      <c r="SIY60" s="145"/>
      <c r="SIZ60" s="145"/>
      <c r="SJA60" s="145"/>
      <c r="SJB60" s="145"/>
      <c r="SJC60" s="145"/>
      <c r="SJD60" s="145"/>
      <c r="SJE60" s="145"/>
      <c r="SJF60" s="145"/>
      <c r="SJG60" s="145"/>
      <c r="SJH60" s="145"/>
      <c r="SJI60" s="145"/>
      <c r="SJJ60" s="145"/>
      <c r="SJK60" s="145"/>
      <c r="SJL60" s="145"/>
      <c r="SJM60" s="145"/>
      <c r="SJN60" s="145"/>
      <c r="SJO60" s="145"/>
      <c r="SJP60" s="145"/>
      <c r="SJQ60" s="145"/>
      <c r="SJR60" s="145"/>
      <c r="SJS60" s="145"/>
      <c r="SJT60" s="145"/>
      <c r="SJU60" s="145"/>
      <c r="SJV60" s="145"/>
      <c r="SJW60" s="145"/>
      <c r="SJX60" s="145"/>
      <c r="SJY60" s="145"/>
      <c r="SJZ60" s="145"/>
      <c r="SKA60" s="145"/>
      <c r="SKB60" s="145"/>
      <c r="SKC60" s="145"/>
      <c r="SKD60" s="145"/>
      <c r="SKE60" s="145"/>
      <c r="SKF60" s="145"/>
      <c r="SKG60" s="145"/>
      <c r="SKH60" s="145"/>
      <c r="SKI60" s="145"/>
      <c r="SKJ60" s="145"/>
      <c r="SKK60" s="145"/>
      <c r="SKL60" s="145"/>
      <c r="SKM60" s="145"/>
      <c r="SKN60" s="145"/>
      <c r="SKO60" s="145"/>
      <c r="SKP60" s="145"/>
      <c r="SKQ60" s="145"/>
      <c r="SKR60" s="145"/>
      <c r="SKS60" s="145"/>
      <c r="SKT60" s="145"/>
      <c r="SKU60" s="145"/>
      <c r="SKV60" s="145"/>
      <c r="SKW60" s="145"/>
      <c r="SKX60" s="145"/>
      <c r="SKY60" s="145"/>
      <c r="SKZ60" s="145"/>
      <c r="SLA60" s="145"/>
      <c r="SLB60" s="145"/>
      <c r="SLC60" s="145"/>
      <c r="SLD60" s="145"/>
      <c r="SLE60" s="145"/>
      <c r="SLF60" s="145"/>
      <c r="SLG60" s="145"/>
      <c r="SLH60" s="145"/>
      <c r="SLI60" s="145"/>
      <c r="SLJ60" s="145"/>
      <c r="SLK60" s="145"/>
      <c r="SLL60" s="145"/>
      <c r="SLM60" s="145"/>
      <c r="SLN60" s="145"/>
      <c r="SLO60" s="145"/>
      <c r="SLP60" s="145"/>
      <c r="SLQ60" s="145"/>
      <c r="SLR60" s="145"/>
      <c r="SLS60" s="145"/>
      <c r="SLT60" s="145"/>
      <c r="SLU60" s="145"/>
      <c r="SLV60" s="145"/>
      <c r="SLW60" s="145"/>
      <c r="SLX60" s="145"/>
      <c r="SLY60" s="145"/>
      <c r="SLZ60" s="145"/>
      <c r="SMA60" s="145"/>
      <c r="SMB60" s="145"/>
      <c r="SMC60" s="145"/>
      <c r="SMD60" s="145"/>
      <c r="SME60" s="145"/>
      <c r="SMF60" s="145"/>
      <c r="SMG60" s="145"/>
      <c r="SMH60" s="145"/>
      <c r="SMI60" s="145"/>
      <c r="SMJ60" s="145"/>
      <c r="SMK60" s="145"/>
      <c r="SML60" s="145"/>
      <c r="SMM60" s="145"/>
      <c r="SMN60" s="145"/>
      <c r="SMO60" s="145"/>
      <c r="SMP60" s="145"/>
      <c r="SMQ60" s="145"/>
      <c r="SMR60" s="145"/>
      <c r="SMS60" s="145"/>
      <c r="SMT60" s="145"/>
      <c r="SMU60" s="145"/>
      <c r="SMV60" s="145"/>
      <c r="SMW60" s="145"/>
      <c r="SMX60" s="145"/>
      <c r="SMY60" s="145"/>
      <c r="SMZ60" s="145"/>
      <c r="SNA60" s="145"/>
      <c r="SNB60" s="145"/>
      <c r="SNC60" s="145"/>
      <c r="SND60" s="145"/>
      <c r="SNE60" s="145"/>
      <c r="SNF60" s="145"/>
      <c r="SNG60" s="145"/>
      <c r="SNH60" s="145"/>
      <c r="SNI60" s="145"/>
      <c r="SNJ60" s="145"/>
      <c r="SNK60" s="145"/>
      <c r="SNL60" s="145"/>
      <c r="SNM60" s="145"/>
      <c r="SNN60" s="145"/>
      <c r="SNO60" s="145"/>
      <c r="SNP60" s="145"/>
      <c r="SNQ60" s="145"/>
      <c r="SNR60" s="145"/>
      <c r="SNS60" s="145"/>
      <c r="SNT60" s="145"/>
      <c r="SNU60" s="145"/>
      <c r="SNV60" s="145"/>
      <c r="SNW60" s="145"/>
      <c r="SNX60" s="145"/>
      <c r="SNY60" s="145"/>
      <c r="SNZ60" s="145"/>
      <c r="SOA60" s="145"/>
      <c r="SOB60" s="145"/>
      <c r="SOC60" s="145"/>
      <c r="SOD60" s="145"/>
      <c r="SOE60" s="145"/>
      <c r="SOF60" s="145"/>
      <c r="SOG60" s="145"/>
      <c r="SOH60" s="145"/>
      <c r="SOI60" s="145"/>
      <c r="SOJ60" s="145"/>
      <c r="SOK60" s="145"/>
      <c r="SOL60" s="145"/>
      <c r="SOM60" s="145"/>
      <c r="SON60" s="145"/>
      <c r="SOO60" s="145"/>
      <c r="SOP60" s="145"/>
      <c r="SOQ60" s="145"/>
      <c r="SOR60" s="145"/>
      <c r="SOS60" s="145"/>
      <c r="SOT60" s="145"/>
      <c r="SOU60" s="145"/>
      <c r="SOV60" s="145"/>
      <c r="SOW60" s="145"/>
      <c r="SOX60" s="145"/>
      <c r="SOY60" s="145"/>
      <c r="SOZ60" s="145"/>
      <c r="SPA60" s="145"/>
      <c r="SPB60" s="145"/>
      <c r="SPC60" s="145"/>
      <c r="SPD60" s="145"/>
      <c r="SPE60" s="145"/>
      <c r="SPF60" s="145"/>
      <c r="SPG60" s="145"/>
      <c r="SPH60" s="145"/>
      <c r="SPI60" s="145"/>
      <c r="SPJ60" s="145"/>
      <c r="SPK60" s="145"/>
      <c r="SPL60" s="145"/>
      <c r="SPM60" s="145"/>
      <c r="SPN60" s="145"/>
      <c r="SPO60" s="145"/>
      <c r="SPP60" s="145"/>
      <c r="SPQ60" s="145"/>
      <c r="SPR60" s="145"/>
      <c r="SPS60" s="145"/>
      <c r="SPT60" s="145"/>
      <c r="SPU60" s="145"/>
      <c r="SPV60" s="145"/>
      <c r="SPW60" s="145"/>
      <c r="SPX60" s="145"/>
      <c r="SPY60" s="145"/>
      <c r="SPZ60" s="145"/>
      <c r="SQA60" s="145"/>
      <c r="SQB60" s="145"/>
      <c r="SQC60" s="145"/>
      <c r="SQD60" s="145"/>
      <c r="SQE60" s="145"/>
      <c r="SQF60" s="145"/>
      <c r="SQG60" s="145"/>
      <c r="SQH60" s="145"/>
      <c r="SQI60" s="145"/>
      <c r="SQJ60" s="145"/>
      <c r="SQK60" s="145"/>
      <c r="SQL60" s="145"/>
      <c r="SQM60" s="145"/>
      <c r="SQN60" s="145"/>
      <c r="SQO60" s="145"/>
      <c r="SQP60" s="145"/>
      <c r="SQQ60" s="145"/>
      <c r="SQR60" s="145"/>
      <c r="SQS60" s="145"/>
      <c r="SQT60" s="145"/>
      <c r="SQU60" s="145"/>
      <c r="SQV60" s="145"/>
      <c r="SQW60" s="145"/>
      <c r="SQX60" s="145"/>
      <c r="SQY60" s="145"/>
      <c r="SQZ60" s="145"/>
      <c r="SRA60" s="145"/>
      <c r="SRB60" s="145"/>
      <c r="SRC60" s="145"/>
      <c r="SRD60" s="145"/>
      <c r="SRE60" s="145"/>
      <c r="SRF60" s="145"/>
      <c r="SRG60" s="145"/>
      <c r="SRH60" s="145"/>
      <c r="SRI60" s="145"/>
      <c r="SRJ60" s="145"/>
      <c r="SRK60" s="145"/>
      <c r="SRL60" s="145"/>
      <c r="SRM60" s="145"/>
      <c r="SRN60" s="145"/>
      <c r="SRO60" s="145"/>
      <c r="SRP60" s="145"/>
      <c r="SRQ60" s="145"/>
      <c r="SRR60" s="145"/>
      <c r="SRS60" s="145"/>
      <c r="SRT60" s="145"/>
      <c r="SRU60" s="145"/>
      <c r="SRV60" s="145"/>
      <c r="SRW60" s="145"/>
      <c r="SRX60" s="145"/>
      <c r="SRY60" s="145"/>
      <c r="SRZ60" s="145"/>
      <c r="SSA60" s="145"/>
      <c r="SSB60" s="145"/>
      <c r="SSC60" s="145"/>
      <c r="SSD60" s="145"/>
      <c r="SSE60" s="145"/>
      <c r="SSF60" s="145"/>
      <c r="SSG60" s="145"/>
      <c r="SSH60" s="145"/>
      <c r="SSI60" s="145"/>
      <c r="SSJ60" s="145"/>
      <c r="SSK60" s="145"/>
      <c r="SSL60" s="145"/>
      <c r="SSM60" s="145"/>
      <c r="SSN60" s="145"/>
      <c r="SSO60" s="145"/>
      <c r="SSP60" s="145"/>
      <c r="SSQ60" s="145"/>
      <c r="SSR60" s="145"/>
      <c r="SSS60" s="145"/>
      <c r="SST60" s="145"/>
      <c r="SSU60" s="145"/>
      <c r="SSV60" s="145"/>
      <c r="SSW60" s="145"/>
      <c r="SSX60" s="145"/>
      <c r="SSY60" s="145"/>
      <c r="SSZ60" s="145"/>
      <c r="STA60" s="145"/>
      <c r="STB60" s="145"/>
      <c r="STC60" s="145"/>
      <c r="STD60" s="145"/>
      <c r="STE60" s="145"/>
      <c r="STF60" s="145"/>
      <c r="STG60" s="145"/>
      <c r="STH60" s="145"/>
      <c r="STI60" s="145"/>
      <c r="STJ60" s="145"/>
      <c r="STK60" s="145"/>
      <c r="STL60" s="145"/>
      <c r="STM60" s="145"/>
      <c r="STN60" s="145"/>
      <c r="STO60" s="145"/>
      <c r="STP60" s="145"/>
      <c r="STQ60" s="145"/>
      <c r="STR60" s="145"/>
      <c r="STS60" s="145"/>
      <c r="STT60" s="145"/>
      <c r="STU60" s="145"/>
      <c r="STV60" s="145"/>
      <c r="STW60" s="145"/>
      <c r="STX60" s="145"/>
      <c r="STY60" s="145"/>
      <c r="STZ60" s="145"/>
      <c r="SUA60" s="145"/>
      <c r="SUB60" s="145"/>
      <c r="SUC60" s="145"/>
      <c r="SUD60" s="145"/>
      <c r="SUE60" s="145"/>
      <c r="SUF60" s="145"/>
      <c r="SUG60" s="145"/>
      <c r="SUH60" s="145"/>
      <c r="SUI60" s="145"/>
      <c r="SUJ60" s="145"/>
      <c r="SUK60" s="145"/>
      <c r="SUL60" s="145"/>
      <c r="SUM60" s="145"/>
      <c r="SUN60" s="145"/>
      <c r="SUO60" s="145"/>
      <c r="SUP60" s="145"/>
      <c r="SUQ60" s="145"/>
      <c r="SUR60" s="145"/>
      <c r="SUS60" s="145"/>
      <c r="SUT60" s="145"/>
      <c r="SUU60" s="145"/>
      <c r="SUV60" s="145"/>
      <c r="SUW60" s="145"/>
      <c r="SUX60" s="145"/>
      <c r="SUY60" s="145"/>
      <c r="SUZ60" s="145"/>
      <c r="SVA60" s="145"/>
      <c r="SVB60" s="145"/>
      <c r="SVC60" s="145"/>
      <c r="SVD60" s="145"/>
      <c r="SVE60" s="145"/>
      <c r="SVF60" s="145"/>
      <c r="SVG60" s="145"/>
      <c r="SVH60" s="145"/>
      <c r="SVI60" s="145"/>
      <c r="SVJ60" s="145"/>
      <c r="SVK60" s="145"/>
      <c r="SVL60" s="145"/>
      <c r="SVM60" s="145"/>
      <c r="SVN60" s="145"/>
      <c r="SVO60" s="145"/>
      <c r="SVP60" s="145"/>
      <c r="SVQ60" s="145"/>
      <c r="SVR60" s="145"/>
      <c r="SVS60" s="145"/>
      <c r="SVT60" s="145"/>
      <c r="SVU60" s="145"/>
      <c r="SVV60" s="145"/>
      <c r="SVW60" s="145"/>
      <c r="SVX60" s="145"/>
      <c r="SVY60" s="145"/>
      <c r="SVZ60" s="145"/>
      <c r="SWA60" s="145"/>
      <c r="SWB60" s="145"/>
      <c r="SWC60" s="145"/>
      <c r="SWD60" s="145"/>
      <c r="SWE60" s="145"/>
      <c r="SWF60" s="145"/>
      <c r="SWG60" s="145"/>
      <c r="SWH60" s="145"/>
      <c r="SWI60" s="145"/>
      <c r="SWJ60" s="145"/>
      <c r="SWK60" s="145"/>
      <c r="SWL60" s="145"/>
      <c r="SWM60" s="145"/>
      <c r="SWN60" s="145"/>
      <c r="SWO60" s="145"/>
      <c r="SWP60" s="145"/>
      <c r="SWQ60" s="145"/>
      <c r="SWR60" s="145"/>
      <c r="SWS60" s="145"/>
      <c r="SWT60" s="145"/>
      <c r="SWU60" s="145"/>
      <c r="SWV60" s="145"/>
      <c r="SWW60" s="145"/>
      <c r="SWX60" s="145"/>
      <c r="SWY60" s="145"/>
      <c r="SWZ60" s="145"/>
      <c r="SXA60" s="145"/>
      <c r="SXB60" s="145"/>
      <c r="SXC60" s="145"/>
      <c r="SXD60" s="145"/>
      <c r="SXE60" s="145"/>
      <c r="SXF60" s="145"/>
      <c r="SXG60" s="145"/>
      <c r="SXH60" s="145"/>
      <c r="SXI60" s="145"/>
      <c r="SXJ60" s="145"/>
      <c r="SXK60" s="145"/>
      <c r="SXL60" s="145"/>
      <c r="SXM60" s="145"/>
      <c r="SXN60" s="145"/>
      <c r="SXO60" s="145"/>
      <c r="SXP60" s="145"/>
      <c r="SXQ60" s="145"/>
      <c r="SXR60" s="145"/>
      <c r="SXS60" s="145"/>
      <c r="SXT60" s="145"/>
      <c r="SXU60" s="145"/>
      <c r="SXV60" s="145"/>
      <c r="SXW60" s="145"/>
      <c r="SXX60" s="145"/>
      <c r="SXY60" s="145"/>
      <c r="SXZ60" s="145"/>
      <c r="SYA60" s="145"/>
      <c r="SYB60" s="145"/>
      <c r="SYC60" s="145"/>
      <c r="SYD60" s="145"/>
      <c r="SYE60" s="145"/>
      <c r="SYF60" s="145"/>
      <c r="SYG60" s="145"/>
      <c r="SYH60" s="145"/>
      <c r="SYI60" s="145"/>
      <c r="SYJ60" s="145"/>
      <c r="SYK60" s="145"/>
      <c r="SYL60" s="145"/>
      <c r="SYM60" s="145"/>
      <c r="SYN60" s="145"/>
      <c r="SYO60" s="145"/>
      <c r="SYP60" s="145"/>
      <c r="SYQ60" s="145"/>
      <c r="SYR60" s="145"/>
      <c r="SYS60" s="145"/>
      <c r="SYT60" s="145"/>
      <c r="SYU60" s="145"/>
      <c r="SYV60" s="145"/>
      <c r="SYW60" s="145"/>
      <c r="SYX60" s="145"/>
      <c r="SYY60" s="145"/>
      <c r="SYZ60" s="145"/>
      <c r="SZA60" s="145"/>
      <c r="SZB60" s="145"/>
      <c r="SZC60" s="145"/>
      <c r="SZD60" s="145"/>
      <c r="SZE60" s="145"/>
      <c r="SZF60" s="145"/>
      <c r="SZG60" s="145"/>
      <c r="SZH60" s="145"/>
      <c r="SZI60" s="145"/>
      <c r="SZJ60" s="145"/>
      <c r="SZK60" s="145"/>
      <c r="SZL60" s="145"/>
      <c r="SZM60" s="145"/>
      <c r="SZN60" s="145"/>
      <c r="SZO60" s="145"/>
      <c r="SZP60" s="145"/>
      <c r="SZQ60" s="145"/>
      <c r="SZR60" s="145"/>
      <c r="SZS60" s="145"/>
      <c r="SZT60" s="145"/>
      <c r="SZU60" s="145"/>
      <c r="SZV60" s="145"/>
      <c r="SZW60" s="145"/>
      <c r="SZX60" s="145"/>
      <c r="SZY60" s="145"/>
      <c r="SZZ60" s="145"/>
      <c r="TAA60" s="145"/>
      <c r="TAB60" s="145"/>
      <c r="TAC60" s="145"/>
      <c r="TAD60" s="145"/>
      <c r="TAE60" s="145"/>
      <c r="TAF60" s="145"/>
      <c r="TAG60" s="145"/>
      <c r="TAH60" s="145"/>
      <c r="TAI60" s="145"/>
      <c r="TAJ60" s="145"/>
      <c r="TAK60" s="145"/>
      <c r="TAL60" s="145"/>
      <c r="TAM60" s="145"/>
      <c r="TAN60" s="145"/>
      <c r="TAO60" s="145"/>
      <c r="TAP60" s="145"/>
      <c r="TAQ60" s="145"/>
      <c r="TAR60" s="145"/>
      <c r="TAS60" s="145"/>
      <c r="TAT60" s="145"/>
      <c r="TAU60" s="145"/>
      <c r="TAV60" s="145"/>
      <c r="TAW60" s="145"/>
      <c r="TAX60" s="145"/>
      <c r="TAY60" s="145"/>
      <c r="TAZ60" s="145"/>
      <c r="TBA60" s="145"/>
      <c r="TBB60" s="145"/>
      <c r="TBC60" s="145"/>
      <c r="TBD60" s="145"/>
      <c r="TBE60" s="145"/>
      <c r="TBF60" s="145"/>
      <c r="TBG60" s="145"/>
      <c r="TBH60" s="145"/>
      <c r="TBI60" s="145"/>
      <c r="TBJ60" s="145"/>
      <c r="TBK60" s="145"/>
      <c r="TBL60" s="145"/>
      <c r="TBM60" s="145"/>
      <c r="TBN60" s="145"/>
      <c r="TBO60" s="145"/>
      <c r="TBP60" s="145"/>
      <c r="TBQ60" s="145"/>
      <c r="TBR60" s="145"/>
      <c r="TBS60" s="145"/>
      <c r="TBT60" s="145"/>
      <c r="TBU60" s="145"/>
      <c r="TBV60" s="145"/>
      <c r="TBW60" s="145"/>
      <c r="TBX60" s="145"/>
      <c r="TBY60" s="145"/>
      <c r="TBZ60" s="145"/>
      <c r="TCA60" s="145"/>
      <c r="TCB60" s="145"/>
      <c r="TCC60" s="145"/>
      <c r="TCD60" s="145"/>
      <c r="TCE60" s="145"/>
      <c r="TCF60" s="145"/>
      <c r="TCG60" s="145"/>
      <c r="TCH60" s="145"/>
      <c r="TCI60" s="145"/>
      <c r="TCJ60" s="145"/>
      <c r="TCK60" s="145"/>
      <c r="TCL60" s="145"/>
      <c r="TCM60" s="145"/>
      <c r="TCN60" s="145"/>
      <c r="TCO60" s="145"/>
      <c r="TCP60" s="145"/>
      <c r="TCQ60" s="145"/>
      <c r="TCR60" s="145"/>
      <c r="TCS60" s="145"/>
      <c r="TCT60" s="145"/>
      <c r="TCU60" s="145"/>
      <c r="TCV60" s="145"/>
      <c r="TCW60" s="145"/>
      <c r="TCX60" s="145"/>
      <c r="TCY60" s="145"/>
      <c r="TCZ60" s="145"/>
      <c r="TDA60" s="145"/>
      <c r="TDB60" s="145"/>
      <c r="TDC60" s="145"/>
      <c r="TDD60" s="145"/>
      <c r="TDE60" s="145"/>
      <c r="TDF60" s="145"/>
      <c r="TDG60" s="145"/>
      <c r="TDH60" s="145"/>
      <c r="TDI60" s="145"/>
      <c r="TDJ60" s="145"/>
      <c r="TDK60" s="145"/>
      <c r="TDL60" s="145"/>
      <c r="TDM60" s="145"/>
      <c r="TDN60" s="145"/>
      <c r="TDO60" s="145"/>
      <c r="TDP60" s="145"/>
      <c r="TDQ60" s="145"/>
      <c r="TDR60" s="145"/>
      <c r="TDS60" s="145"/>
      <c r="TDT60" s="145"/>
      <c r="TDU60" s="145"/>
      <c r="TDV60" s="145"/>
      <c r="TDW60" s="145"/>
      <c r="TDX60" s="145"/>
      <c r="TDY60" s="145"/>
      <c r="TDZ60" s="145"/>
      <c r="TEA60" s="145"/>
      <c r="TEB60" s="145"/>
      <c r="TEC60" s="145"/>
      <c r="TED60" s="145"/>
      <c r="TEE60" s="145"/>
      <c r="TEF60" s="145"/>
      <c r="TEG60" s="145"/>
      <c r="TEH60" s="145"/>
      <c r="TEI60" s="145"/>
      <c r="TEJ60" s="145"/>
      <c r="TEK60" s="145"/>
      <c r="TEL60" s="145"/>
      <c r="TEM60" s="145"/>
      <c r="TEN60" s="145"/>
      <c r="TEO60" s="145"/>
      <c r="TEP60" s="145"/>
      <c r="TEQ60" s="145"/>
      <c r="TER60" s="145"/>
      <c r="TES60" s="145"/>
      <c r="TET60" s="145"/>
      <c r="TEU60" s="145"/>
      <c r="TEV60" s="145"/>
      <c r="TEW60" s="145"/>
      <c r="TEX60" s="145"/>
      <c r="TEY60" s="145"/>
      <c r="TEZ60" s="145"/>
      <c r="TFA60" s="145"/>
      <c r="TFB60" s="145"/>
      <c r="TFC60" s="145"/>
      <c r="TFD60" s="145"/>
      <c r="TFE60" s="145"/>
      <c r="TFF60" s="145"/>
      <c r="TFG60" s="145"/>
      <c r="TFH60" s="145"/>
      <c r="TFI60" s="145"/>
      <c r="TFJ60" s="145"/>
      <c r="TFK60" s="145"/>
      <c r="TFL60" s="145"/>
      <c r="TFM60" s="145"/>
      <c r="TFN60" s="145"/>
      <c r="TFO60" s="145"/>
      <c r="TFP60" s="145"/>
      <c r="TFQ60" s="145"/>
      <c r="TFR60" s="145"/>
      <c r="TFS60" s="145"/>
      <c r="TFT60" s="145"/>
      <c r="TFU60" s="145"/>
      <c r="TFV60" s="145"/>
      <c r="TFW60" s="145"/>
      <c r="TFX60" s="145"/>
      <c r="TFY60" s="145"/>
      <c r="TFZ60" s="145"/>
      <c r="TGA60" s="145"/>
      <c r="TGB60" s="145"/>
      <c r="TGC60" s="145"/>
      <c r="TGD60" s="145"/>
      <c r="TGE60" s="145"/>
      <c r="TGF60" s="145"/>
      <c r="TGG60" s="145"/>
      <c r="TGH60" s="145"/>
      <c r="TGI60" s="145"/>
      <c r="TGJ60" s="145"/>
      <c r="TGK60" s="145"/>
      <c r="TGL60" s="145"/>
      <c r="TGM60" s="145"/>
      <c r="TGN60" s="145"/>
      <c r="TGO60" s="145"/>
      <c r="TGP60" s="145"/>
      <c r="TGQ60" s="145"/>
      <c r="TGR60" s="145"/>
      <c r="TGS60" s="145"/>
      <c r="TGT60" s="145"/>
      <c r="TGU60" s="145"/>
      <c r="TGV60" s="145"/>
      <c r="TGW60" s="145"/>
      <c r="TGX60" s="145"/>
      <c r="TGY60" s="145"/>
      <c r="TGZ60" s="145"/>
      <c r="THA60" s="145"/>
      <c r="THB60" s="145"/>
      <c r="THC60" s="145"/>
      <c r="THD60" s="145"/>
      <c r="THE60" s="145"/>
      <c r="THF60" s="145"/>
      <c r="THG60" s="145"/>
      <c r="THH60" s="145"/>
      <c r="THI60" s="145"/>
      <c r="THJ60" s="145"/>
      <c r="THK60" s="145"/>
      <c r="THL60" s="145"/>
      <c r="THM60" s="145"/>
      <c r="THN60" s="145"/>
      <c r="THO60" s="145"/>
      <c r="THP60" s="145"/>
      <c r="THQ60" s="145"/>
      <c r="THR60" s="145"/>
      <c r="THS60" s="145"/>
      <c r="THT60" s="145"/>
      <c r="THU60" s="145"/>
      <c r="THV60" s="145"/>
      <c r="THW60" s="145"/>
      <c r="THX60" s="145"/>
      <c r="THY60" s="145"/>
      <c r="THZ60" s="145"/>
      <c r="TIA60" s="145"/>
      <c r="TIB60" s="145"/>
      <c r="TIC60" s="145"/>
      <c r="TID60" s="145"/>
      <c r="TIE60" s="145"/>
      <c r="TIF60" s="145"/>
      <c r="TIG60" s="145"/>
      <c r="TIH60" s="145"/>
      <c r="TII60" s="145"/>
      <c r="TIJ60" s="145"/>
      <c r="TIK60" s="145"/>
      <c r="TIL60" s="145"/>
      <c r="TIM60" s="145"/>
      <c r="TIN60" s="145"/>
      <c r="TIO60" s="145"/>
      <c r="TIP60" s="145"/>
      <c r="TIQ60" s="145"/>
      <c r="TIR60" s="145"/>
      <c r="TIS60" s="145"/>
      <c r="TIT60" s="145"/>
      <c r="TIU60" s="145"/>
      <c r="TIV60" s="145"/>
      <c r="TIW60" s="145"/>
      <c r="TIX60" s="145"/>
      <c r="TIY60" s="145"/>
      <c r="TIZ60" s="145"/>
      <c r="TJA60" s="145"/>
      <c r="TJB60" s="145"/>
      <c r="TJC60" s="145"/>
      <c r="TJD60" s="145"/>
      <c r="TJE60" s="145"/>
      <c r="TJF60" s="145"/>
      <c r="TJG60" s="145"/>
      <c r="TJH60" s="145"/>
      <c r="TJI60" s="145"/>
      <c r="TJJ60" s="145"/>
      <c r="TJK60" s="145"/>
      <c r="TJL60" s="145"/>
      <c r="TJM60" s="145"/>
      <c r="TJN60" s="145"/>
      <c r="TJO60" s="145"/>
      <c r="TJP60" s="145"/>
      <c r="TJQ60" s="145"/>
      <c r="TJR60" s="145"/>
      <c r="TJS60" s="145"/>
      <c r="TJT60" s="145"/>
      <c r="TJU60" s="145"/>
      <c r="TJV60" s="145"/>
      <c r="TJW60" s="145"/>
      <c r="TJX60" s="145"/>
      <c r="TJY60" s="145"/>
      <c r="TJZ60" s="145"/>
      <c r="TKA60" s="145"/>
      <c r="TKB60" s="145"/>
      <c r="TKC60" s="145"/>
      <c r="TKD60" s="145"/>
      <c r="TKE60" s="145"/>
      <c r="TKF60" s="145"/>
      <c r="TKG60" s="145"/>
      <c r="TKH60" s="145"/>
      <c r="TKI60" s="145"/>
      <c r="TKJ60" s="145"/>
      <c r="TKK60" s="145"/>
      <c r="TKL60" s="145"/>
      <c r="TKM60" s="145"/>
      <c r="TKN60" s="145"/>
      <c r="TKO60" s="145"/>
      <c r="TKP60" s="145"/>
      <c r="TKQ60" s="145"/>
      <c r="TKR60" s="145"/>
      <c r="TKS60" s="145"/>
      <c r="TKT60" s="145"/>
      <c r="TKU60" s="145"/>
      <c r="TKV60" s="145"/>
      <c r="TKW60" s="145"/>
      <c r="TKX60" s="145"/>
      <c r="TKY60" s="145"/>
      <c r="TKZ60" s="145"/>
      <c r="TLA60" s="145"/>
      <c r="TLB60" s="145"/>
      <c r="TLC60" s="145"/>
      <c r="TLD60" s="145"/>
      <c r="TLE60" s="145"/>
      <c r="TLF60" s="145"/>
      <c r="TLG60" s="145"/>
      <c r="TLH60" s="145"/>
      <c r="TLI60" s="145"/>
      <c r="TLJ60" s="145"/>
      <c r="TLK60" s="145"/>
      <c r="TLL60" s="145"/>
      <c r="TLM60" s="145"/>
      <c r="TLN60" s="145"/>
      <c r="TLO60" s="145"/>
      <c r="TLP60" s="145"/>
      <c r="TLQ60" s="145"/>
      <c r="TLR60" s="145"/>
      <c r="TLS60" s="145"/>
      <c r="TLT60" s="145"/>
      <c r="TLU60" s="145"/>
      <c r="TLV60" s="145"/>
      <c r="TLW60" s="145"/>
      <c r="TLX60" s="145"/>
      <c r="TLY60" s="145"/>
      <c r="TLZ60" s="145"/>
      <c r="TMA60" s="145"/>
      <c r="TMB60" s="145"/>
      <c r="TMC60" s="145"/>
      <c r="TMD60" s="145"/>
      <c r="TME60" s="145"/>
      <c r="TMF60" s="145"/>
      <c r="TMG60" s="145"/>
      <c r="TMH60" s="145"/>
      <c r="TMI60" s="145"/>
      <c r="TMJ60" s="145"/>
      <c r="TMK60" s="145"/>
      <c r="TML60" s="145"/>
      <c r="TMM60" s="145"/>
      <c r="TMN60" s="145"/>
      <c r="TMO60" s="145"/>
      <c r="TMP60" s="145"/>
      <c r="TMQ60" s="145"/>
      <c r="TMR60" s="145"/>
      <c r="TMS60" s="145"/>
      <c r="TMT60" s="145"/>
      <c r="TMU60" s="145"/>
      <c r="TMV60" s="145"/>
      <c r="TMW60" s="145"/>
      <c r="TMX60" s="145"/>
      <c r="TMY60" s="145"/>
      <c r="TMZ60" s="145"/>
      <c r="TNA60" s="145"/>
      <c r="TNB60" s="145"/>
      <c r="TNC60" s="145"/>
      <c r="TND60" s="145"/>
      <c r="TNE60" s="145"/>
      <c r="TNF60" s="145"/>
      <c r="TNG60" s="145"/>
      <c r="TNH60" s="145"/>
      <c r="TNI60" s="145"/>
      <c r="TNJ60" s="145"/>
      <c r="TNK60" s="145"/>
      <c r="TNL60" s="145"/>
      <c r="TNM60" s="145"/>
      <c r="TNN60" s="145"/>
      <c r="TNO60" s="145"/>
      <c r="TNP60" s="145"/>
      <c r="TNQ60" s="145"/>
      <c r="TNR60" s="145"/>
      <c r="TNS60" s="145"/>
      <c r="TNT60" s="145"/>
      <c r="TNU60" s="145"/>
      <c r="TNV60" s="145"/>
      <c r="TNW60" s="145"/>
      <c r="TNX60" s="145"/>
      <c r="TNY60" s="145"/>
      <c r="TNZ60" s="145"/>
      <c r="TOA60" s="145"/>
      <c r="TOB60" s="145"/>
      <c r="TOC60" s="145"/>
      <c r="TOD60" s="145"/>
      <c r="TOE60" s="145"/>
      <c r="TOF60" s="145"/>
      <c r="TOG60" s="145"/>
      <c r="TOH60" s="145"/>
      <c r="TOI60" s="145"/>
      <c r="TOJ60" s="145"/>
      <c r="TOK60" s="145"/>
      <c r="TOL60" s="145"/>
      <c r="TOM60" s="145"/>
      <c r="TON60" s="145"/>
      <c r="TOO60" s="145"/>
      <c r="TOP60" s="145"/>
      <c r="TOQ60" s="145"/>
      <c r="TOR60" s="145"/>
      <c r="TOS60" s="145"/>
      <c r="TOT60" s="145"/>
      <c r="TOU60" s="145"/>
      <c r="TOV60" s="145"/>
      <c r="TOW60" s="145"/>
      <c r="TOX60" s="145"/>
      <c r="TOY60" s="145"/>
      <c r="TOZ60" s="145"/>
      <c r="TPA60" s="145"/>
      <c r="TPB60" s="145"/>
      <c r="TPC60" s="145"/>
      <c r="TPD60" s="145"/>
      <c r="TPE60" s="145"/>
      <c r="TPF60" s="145"/>
      <c r="TPG60" s="145"/>
      <c r="TPH60" s="145"/>
      <c r="TPI60" s="145"/>
      <c r="TPJ60" s="145"/>
      <c r="TPK60" s="145"/>
      <c r="TPL60" s="145"/>
      <c r="TPM60" s="145"/>
      <c r="TPN60" s="145"/>
      <c r="TPO60" s="145"/>
      <c r="TPP60" s="145"/>
      <c r="TPQ60" s="145"/>
      <c r="TPR60" s="145"/>
      <c r="TPS60" s="145"/>
      <c r="TPT60" s="145"/>
      <c r="TPU60" s="145"/>
      <c r="TPV60" s="145"/>
      <c r="TPW60" s="145"/>
      <c r="TPX60" s="145"/>
      <c r="TPY60" s="145"/>
      <c r="TPZ60" s="145"/>
      <c r="TQA60" s="145"/>
      <c r="TQB60" s="145"/>
      <c r="TQC60" s="145"/>
      <c r="TQD60" s="145"/>
      <c r="TQE60" s="145"/>
      <c r="TQF60" s="145"/>
      <c r="TQG60" s="145"/>
      <c r="TQH60" s="145"/>
      <c r="TQI60" s="145"/>
      <c r="TQJ60" s="145"/>
      <c r="TQK60" s="145"/>
      <c r="TQL60" s="145"/>
      <c r="TQM60" s="145"/>
      <c r="TQN60" s="145"/>
      <c r="TQO60" s="145"/>
      <c r="TQP60" s="145"/>
      <c r="TQQ60" s="145"/>
      <c r="TQR60" s="145"/>
      <c r="TQS60" s="145"/>
      <c r="TQT60" s="145"/>
      <c r="TQU60" s="145"/>
      <c r="TQV60" s="145"/>
      <c r="TQW60" s="145"/>
      <c r="TQX60" s="145"/>
      <c r="TQY60" s="145"/>
      <c r="TQZ60" s="145"/>
      <c r="TRA60" s="145"/>
      <c r="TRB60" s="145"/>
      <c r="TRC60" s="145"/>
      <c r="TRD60" s="145"/>
      <c r="TRE60" s="145"/>
      <c r="TRF60" s="145"/>
      <c r="TRG60" s="145"/>
      <c r="TRH60" s="145"/>
      <c r="TRI60" s="145"/>
      <c r="TRJ60" s="145"/>
      <c r="TRK60" s="145"/>
      <c r="TRL60" s="145"/>
      <c r="TRM60" s="145"/>
      <c r="TRN60" s="145"/>
      <c r="TRO60" s="145"/>
      <c r="TRP60" s="145"/>
      <c r="TRQ60" s="145"/>
      <c r="TRR60" s="145"/>
      <c r="TRS60" s="145"/>
      <c r="TRT60" s="145"/>
      <c r="TRU60" s="145"/>
      <c r="TRV60" s="145"/>
      <c r="TRW60" s="145"/>
      <c r="TRX60" s="145"/>
      <c r="TRY60" s="145"/>
      <c r="TRZ60" s="145"/>
      <c r="TSA60" s="145"/>
      <c r="TSB60" s="145"/>
      <c r="TSC60" s="145"/>
      <c r="TSD60" s="145"/>
      <c r="TSE60" s="145"/>
      <c r="TSF60" s="145"/>
      <c r="TSG60" s="145"/>
      <c r="TSH60" s="145"/>
      <c r="TSI60" s="145"/>
      <c r="TSJ60" s="145"/>
      <c r="TSK60" s="145"/>
      <c r="TSL60" s="145"/>
      <c r="TSM60" s="145"/>
      <c r="TSN60" s="145"/>
      <c r="TSO60" s="145"/>
      <c r="TSP60" s="145"/>
      <c r="TSQ60" s="145"/>
      <c r="TSR60" s="145"/>
      <c r="TSS60" s="145"/>
      <c r="TST60" s="145"/>
      <c r="TSU60" s="145"/>
      <c r="TSV60" s="145"/>
      <c r="TSW60" s="145"/>
      <c r="TSX60" s="145"/>
      <c r="TSY60" s="145"/>
      <c r="TSZ60" s="145"/>
      <c r="TTA60" s="145"/>
      <c r="TTB60" s="145"/>
      <c r="TTC60" s="145"/>
      <c r="TTD60" s="145"/>
      <c r="TTE60" s="145"/>
      <c r="TTF60" s="145"/>
      <c r="TTG60" s="145"/>
      <c r="TTH60" s="145"/>
      <c r="TTI60" s="145"/>
      <c r="TTJ60" s="145"/>
      <c r="TTK60" s="145"/>
      <c r="TTL60" s="145"/>
      <c r="TTM60" s="145"/>
      <c r="TTN60" s="145"/>
      <c r="TTO60" s="145"/>
      <c r="TTP60" s="145"/>
      <c r="TTQ60" s="145"/>
      <c r="TTR60" s="145"/>
      <c r="TTS60" s="145"/>
      <c r="TTT60" s="145"/>
      <c r="TTU60" s="145"/>
      <c r="TTV60" s="145"/>
      <c r="TTW60" s="145"/>
      <c r="TTX60" s="145"/>
      <c r="TTY60" s="145"/>
      <c r="TTZ60" s="145"/>
      <c r="TUA60" s="145"/>
      <c r="TUB60" s="145"/>
      <c r="TUC60" s="145"/>
      <c r="TUD60" s="145"/>
      <c r="TUE60" s="145"/>
      <c r="TUF60" s="145"/>
      <c r="TUG60" s="145"/>
      <c r="TUH60" s="145"/>
      <c r="TUI60" s="145"/>
      <c r="TUJ60" s="145"/>
      <c r="TUK60" s="145"/>
      <c r="TUL60" s="145"/>
      <c r="TUM60" s="145"/>
      <c r="TUN60" s="145"/>
      <c r="TUO60" s="145"/>
      <c r="TUP60" s="145"/>
      <c r="TUQ60" s="145"/>
      <c r="TUR60" s="145"/>
      <c r="TUS60" s="145"/>
      <c r="TUT60" s="145"/>
      <c r="TUU60" s="145"/>
      <c r="TUV60" s="145"/>
      <c r="TUW60" s="145"/>
      <c r="TUX60" s="145"/>
      <c r="TUY60" s="145"/>
      <c r="TUZ60" s="145"/>
      <c r="TVA60" s="145"/>
      <c r="TVB60" s="145"/>
      <c r="TVC60" s="145"/>
      <c r="TVD60" s="145"/>
      <c r="TVE60" s="145"/>
      <c r="TVF60" s="145"/>
      <c r="TVG60" s="145"/>
      <c r="TVH60" s="145"/>
      <c r="TVI60" s="145"/>
      <c r="TVJ60" s="145"/>
      <c r="TVK60" s="145"/>
      <c r="TVL60" s="145"/>
      <c r="TVM60" s="145"/>
      <c r="TVN60" s="145"/>
      <c r="TVO60" s="145"/>
      <c r="TVP60" s="145"/>
      <c r="TVQ60" s="145"/>
      <c r="TVR60" s="145"/>
      <c r="TVS60" s="145"/>
      <c r="TVT60" s="145"/>
      <c r="TVU60" s="145"/>
      <c r="TVV60" s="145"/>
      <c r="TVW60" s="145"/>
      <c r="TVX60" s="145"/>
      <c r="TVY60" s="145"/>
      <c r="TVZ60" s="145"/>
      <c r="TWA60" s="145"/>
      <c r="TWB60" s="145"/>
      <c r="TWC60" s="145"/>
      <c r="TWD60" s="145"/>
      <c r="TWE60" s="145"/>
      <c r="TWF60" s="145"/>
      <c r="TWG60" s="145"/>
      <c r="TWH60" s="145"/>
      <c r="TWI60" s="145"/>
      <c r="TWJ60" s="145"/>
      <c r="TWK60" s="145"/>
      <c r="TWL60" s="145"/>
      <c r="TWM60" s="145"/>
      <c r="TWN60" s="145"/>
      <c r="TWO60" s="145"/>
      <c r="TWP60" s="145"/>
      <c r="TWQ60" s="145"/>
      <c r="TWR60" s="145"/>
      <c r="TWS60" s="145"/>
      <c r="TWT60" s="145"/>
      <c r="TWU60" s="145"/>
      <c r="TWV60" s="145"/>
      <c r="TWW60" s="145"/>
      <c r="TWX60" s="145"/>
      <c r="TWY60" s="145"/>
      <c r="TWZ60" s="145"/>
      <c r="TXA60" s="145"/>
      <c r="TXB60" s="145"/>
      <c r="TXC60" s="145"/>
      <c r="TXD60" s="145"/>
      <c r="TXE60" s="145"/>
      <c r="TXF60" s="145"/>
      <c r="TXG60" s="145"/>
      <c r="TXH60" s="145"/>
      <c r="TXI60" s="145"/>
      <c r="TXJ60" s="145"/>
      <c r="TXK60" s="145"/>
      <c r="TXL60" s="145"/>
      <c r="TXM60" s="145"/>
      <c r="TXN60" s="145"/>
      <c r="TXO60" s="145"/>
      <c r="TXP60" s="145"/>
      <c r="TXQ60" s="145"/>
      <c r="TXR60" s="145"/>
      <c r="TXS60" s="145"/>
      <c r="TXT60" s="145"/>
      <c r="TXU60" s="145"/>
      <c r="TXV60" s="145"/>
      <c r="TXW60" s="145"/>
      <c r="TXX60" s="145"/>
      <c r="TXY60" s="145"/>
      <c r="TXZ60" s="145"/>
      <c r="TYA60" s="145"/>
      <c r="TYB60" s="145"/>
      <c r="TYC60" s="145"/>
      <c r="TYD60" s="145"/>
      <c r="TYE60" s="145"/>
      <c r="TYF60" s="145"/>
      <c r="TYG60" s="145"/>
      <c r="TYH60" s="145"/>
      <c r="TYI60" s="145"/>
      <c r="TYJ60" s="145"/>
      <c r="TYK60" s="145"/>
      <c r="TYL60" s="145"/>
      <c r="TYM60" s="145"/>
      <c r="TYN60" s="145"/>
      <c r="TYO60" s="145"/>
      <c r="TYP60" s="145"/>
      <c r="TYQ60" s="145"/>
      <c r="TYR60" s="145"/>
      <c r="TYS60" s="145"/>
      <c r="TYT60" s="145"/>
      <c r="TYU60" s="145"/>
      <c r="TYV60" s="145"/>
      <c r="TYW60" s="145"/>
      <c r="TYX60" s="145"/>
      <c r="TYY60" s="145"/>
      <c r="TYZ60" s="145"/>
      <c r="TZA60" s="145"/>
      <c r="TZB60" s="145"/>
      <c r="TZC60" s="145"/>
      <c r="TZD60" s="145"/>
      <c r="TZE60" s="145"/>
      <c r="TZF60" s="145"/>
      <c r="TZG60" s="145"/>
      <c r="TZH60" s="145"/>
      <c r="TZI60" s="145"/>
      <c r="TZJ60" s="145"/>
      <c r="TZK60" s="145"/>
      <c r="TZL60" s="145"/>
      <c r="TZM60" s="145"/>
      <c r="TZN60" s="145"/>
      <c r="TZO60" s="145"/>
      <c r="TZP60" s="145"/>
      <c r="TZQ60" s="145"/>
      <c r="TZR60" s="145"/>
      <c r="TZS60" s="145"/>
      <c r="TZT60" s="145"/>
      <c r="TZU60" s="145"/>
      <c r="TZV60" s="145"/>
      <c r="TZW60" s="145"/>
      <c r="TZX60" s="145"/>
      <c r="TZY60" s="145"/>
      <c r="TZZ60" s="145"/>
      <c r="UAA60" s="145"/>
      <c r="UAB60" s="145"/>
      <c r="UAC60" s="145"/>
      <c r="UAD60" s="145"/>
      <c r="UAE60" s="145"/>
      <c r="UAF60" s="145"/>
      <c r="UAG60" s="145"/>
      <c r="UAH60" s="145"/>
      <c r="UAI60" s="145"/>
      <c r="UAJ60" s="145"/>
      <c r="UAK60" s="145"/>
      <c r="UAL60" s="145"/>
      <c r="UAM60" s="145"/>
      <c r="UAN60" s="145"/>
      <c r="UAO60" s="145"/>
      <c r="UAP60" s="145"/>
      <c r="UAQ60" s="145"/>
      <c r="UAR60" s="145"/>
      <c r="UAS60" s="145"/>
      <c r="UAT60" s="145"/>
      <c r="UAU60" s="145"/>
      <c r="UAV60" s="145"/>
      <c r="UAW60" s="145"/>
      <c r="UAX60" s="145"/>
      <c r="UAY60" s="145"/>
      <c r="UAZ60" s="145"/>
      <c r="UBA60" s="145"/>
      <c r="UBB60" s="145"/>
      <c r="UBC60" s="145"/>
      <c r="UBD60" s="145"/>
      <c r="UBE60" s="145"/>
      <c r="UBF60" s="145"/>
      <c r="UBG60" s="145"/>
      <c r="UBH60" s="145"/>
      <c r="UBI60" s="145"/>
      <c r="UBJ60" s="145"/>
      <c r="UBK60" s="145"/>
      <c r="UBL60" s="145"/>
      <c r="UBM60" s="145"/>
      <c r="UBN60" s="145"/>
      <c r="UBO60" s="145"/>
      <c r="UBP60" s="145"/>
      <c r="UBQ60" s="145"/>
      <c r="UBR60" s="145"/>
      <c r="UBS60" s="145"/>
      <c r="UBT60" s="145"/>
      <c r="UBU60" s="145"/>
      <c r="UBV60" s="145"/>
      <c r="UBW60" s="145"/>
      <c r="UBX60" s="145"/>
      <c r="UBY60" s="145"/>
      <c r="UBZ60" s="145"/>
      <c r="UCA60" s="145"/>
      <c r="UCB60" s="145"/>
      <c r="UCC60" s="145"/>
      <c r="UCD60" s="145"/>
      <c r="UCE60" s="145"/>
      <c r="UCF60" s="145"/>
      <c r="UCG60" s="145"/>
      <c r="UCH60" s="145"/>
      <c r="UCI60" s="145"/>
      <c r="UCJ60" s="145"/>
      <c r="UCK60" s="145"/>
      <c r="UCL60" s="145"/>
      <c r="UCM60" s="145"/>
      <c r="UCN60" s="145"/>
      <c r="UCO60" s="145"/>
      <c r="UCP60" s="145"/>
      <c r="UCQ60" s="145"/>
      <c r="UCR60" s="145"/>
      <c r="UCS60" s="145"/>
      <c r="UCT60" s="145"/>
      <c r="UCU60" s="145"/>
      <c r="UCV60" s="145"/>
      <c r="UCW60" s="145"/>
      <c r="UCX60" s="145"/>
      <c r="UCY60" s="145"/>
      <c r="UCZ60" s="145"/>
      <c r="UDA60" s="145"/>
      <c r="UDB60" s="145"/>
      <c r="UDC60" s="145"/>
      <c r="UDD60" s="145"/>
      <c r="UDE60" s="145"/>
      <c r="UDF60" s="145"/>
      <c r="UDG60" s="145"/>
      <c r="UDH60" s="145"/>
      <c r="UDI60" s="145"/>
      <c r="UDJ60" s="145"/>
      <c r="UDK60" s="145"/>
      <c r="UDL60" s="145"/>
      <c r="UDM60" s="145"/>
      <c r="UDN60" s="145"/>
      <c r="UDO60" s="145"/>
      <c r="UDP60" s="145"/>
      <c r="UDQ60" s="145"/>
      <c r="UDR60" s="145"/>
      <c r="UDS60" s="145"/>
      <c r="UDT60" s="145"/>
      <c r="UDU60" s="145"/>
      <c r="UDV60" s="145"/>
      <c r="UDW60" s="145"/>
      <c r="UDX60" s="145"/>
      <c r="UDY60" s="145"/>
      <c r="UDZ60" s="145"/>
      <c r="UEA60" s="145"/>
      <c r="UEB60" s="145"/>
      <c r="UEC60" s="145"/>
      <c r="UED60" s="145"/>
      <c r="UEE60" s="145"/>
      <c r="UEF60" s="145"/>
      <c r="UEG60" s="145"/>
      <c r="UEH60" s="145"/>
      <c r="UEI60" s="145"/>
      <c r="UEJ60" s="145"/>
      <c r="UEK60" s="145"/>
      <c r="UEL60" s="145"/>
      <c r="UEM60" s="145"/>
      <c r="UEN60" s="145"/>
      <c r="UEO60" s="145"/>
      <c r="UEP60" s="145"/>
      <c r="UEQ60" s="145"/>
      <c r="UER60" s="145"/>
      <c r="UES60" s="145"/>
      <c r="UET60" s="145"/>
      <c r="UEU60" s="145"/>
      <c r="UEV60" s="145"/>
      <c r="UEW60" s="145"/>
      <c r="UEX60" s="145"/>
      <c r="UEY60" s="145"/>
      <c r="UEZ60" s="145"/>
      <c r="UFA60" s="145"/>
      <c r="UFB60" s="145"/>
      <c r="UFC60" s="145"/>
      <c r="UFD60" s="145"/>
      <c r="UFE60" s="145"/>
      <c r="UFF60" s="145"/>
      <c r="UFG60" s="145"/>
      <c r="UFH60" s="145"/>
      <c r="UFI60" s="145"/>
      <c r="UFJ60" s="145"/>
      <c r="UFK60" s="145"/>
      <c r="UFL60" s="145"/>
      <c r="UFM60" s="145"/>
      <c r="UFN60" s="145"/>
      <c r="UFO60" s="145"/>
      <c r="UFP60" s="145"/>
      <c r="UFQ60" s="145"/>
      <c r="UFR60" s="145"/>
      <c r="UFS60" s="145"/>
      <c r="UFT60" s="145"/>
      <c r="UFU60" s="145"/>
      <c r="UFV60" s="145"/>
      <c r="UFW60" s="145"/>
      <c r="UFX60" s="145"/>
      <c r="UFY60" s="145"/>
      <c r="UFZ60" s="145"/>
      <c r="UGA60" s="145"/>
      <c r="UGB60" s="145"/>
      <c r="UGC60" s="145"/>
      <c r="UGD60" s="145"/>
      <c r="UGE60" s="145"/>
      <c r="UGF60" s="145"/>
      <c r="UGG60" s="145"/>
      <c r="UGH60" s="145"/>
      <c r="UGI60" s="145"/>
      <c r="UGJ60" s="145"/>
      <c r="UGK60" s="145"/>
      <c r="UGL60" s="145"/>
      <c r="UGM60" s="145"/>
      <c r="UGN60" s="145"/>
      <c r="UGO60" s="145"/>
      <c r="UGP60" s="145"/>
      <c r="UGQ60" s="145"/>
      <c r="UGR60" s="145"/>
      <c r="UGS60" s="145"/>
      <c r="UGT60" s="145"/>
      <c r="UGU60" s="145"/>
      <c r="UGV60" s="145"/>
      <c r="UGW60" s="145"/>
      <c r="UGX60" s="145"/>
      <c r="UGY60" s="145"/>
      <c r="UGZ60" s="145"/>
      <c r="UHA60" s="145"/>
      <c r="UHB60" s="145"/>
      <c r="UHC60" s="145"/>
      <c r="UHD60" s="145"/>
      <c r="UHE60" s="145"/>
      <c r="UHF60" s="145"/>
      <c r="UHG60" s="145"/>
      <c r="UHH60" s="145"/>
      <c r="UHI60" s="145"/>
      <c r="UHJ60" s="145"/>
      <c r="UHK60" s="145"/>
      <c r="UHL60" s="145"/>
      <c r="UHM60" s="145"/>
      <c r="UHN60" s="145"/>
      <c r="UHO60" s="145"/>
      <c r="UHP60" s="145"/>
      <c r="UHQ60" s="145"/>
      <c r="UHR60" s="145"/>
      <c r="UHS60" s="145"/>
      <c r="UHT60" s="145"/>
      <c r="UHU60" s="145"/>
      <c r="UHV60" s="145"/>
      <c r="UHW60" s="145"/>
      <c r="UHX60" s="145"/>
      <c r="UHY60" s="145"/>
      <c r="UHZ60" s="145"/>
      <c r="UIA60" s="145"/>
      <c r="UIB60" s="145"/>
      <c r="UIC60" s="145"/>
      <c r="UID60" s="145"/>
      <c r="UIE60" s="145"/>
      <c r="UIF60" s="145"/>
      <c r="UIG60" s="145"/>
      <c r="UIH60" s="145"/>
      <c r="UII60" s="145"/>
      <c r="UIJ60" s="145"/>
      <c r="UIK60" s="145"/>
      <c r="UIL60" s="145"/>
      <c r="UIM60" s="145"/>
      <c r="UIN60" s="145"/>
      <c r="UIO60" s="145"/>
      <c r="UIP60" s="145"/>
      <c r="UIQ60" s="145"/>
      <c r="UIR60" s="145"/>
      <c r="UIS60" s="145"/>
      <c r="UIT60" s="145"/>
      <c r="UIU60" s="145"/>
      <c r="UIV60" s="145"/>
      <c r="UIW60" s="145"/>
      <c r="UIX60" s="145"/>
      <c r="UIY60" s="145"/>
      <c r="UIZ60" s="145"/>
      <c r="UJA60" s="145"/>
      <c r="UJB60" s="145"/>
      <c r="UJC60" s="145"/>
      <c r="UJD60" s="145"/>
      <c r="UJE60" s="145"/>
      <c r="UJF60" s="145"/>
      <c r="UJG60" s="145"/>
      <c r="UJH60" s="145"/>
      <c r="UJI60" s="145"/>
      <c r="UJJ60" s="145"/>
      <c r="UJK60" s="145"/>
      <c r="UJL60" s="145"/>
      <c r="UJM60" s="145"/>
      <c r="UJN60" s="145"/>
      <c r="UJO60" s="145"/>
      <c r="UJP60" s="145"/>
      <c r="UJQ60" s="145"/>
      <c r="UJR60" s="145"/>
      <c r="UJS60" s="145"/>
      <c r="UJT60" s="145"/>
      <c r="UJU60" s="145"/>
      <c r="UJV60" s="145"/>
      <c r="UJW60" s="145"/>
      <c r="UJX60" s="145"/>
      <c r="UJY60" s="145"/>
      <c r="UJZ60" s="145"/>
      <c r="UKA60" s="145"/>
      <c r="UKB60" s="145"/>
      <c r="UKC60" s="145"/>
      <c r="UKD60" s="145"/>
      <c r="UKE60" s="145"/>
      <c r="UKF60" s="145"/>
      <c r="UKG60" s="145"/>
      <c r="UKH60" s="145"/>
      <c r="UKI60" s="145"/>
      <c r="UKJ60" s="145"/>
      <c r="UKK60" s="145"/>
      <c r="UKL60" s="145"/>
      <c r="UKM60" s="145"/>
      <c r="UKN60" s="145"/>
      <c r="UKO60" s="145"/>
      <c r="UKP60" s="145"/>
      <c r="UKQ60" s="145"/>
      <c r="UKR60" s="145"/>
      <c r="UKS60" s="145"/>
      <c r="UKT60" s="145"/>
      <c r="UKU60" s="145"/>
      <c r="UKV60" s="145"/>
      <c r="UKW60" s="145"/>
      <c r="UKX60" s="145"/>
      <c r="UKY60" s="145"/>
      <c r="UKZ60" s="145"/>
      <c r="ULA60" s="145"/>
      <c r="ULB60" s="145"/>
      <c r="ULC60" s="145"/>
      <c r="ULD60" s="145"/>
      <c r="ULE60" s="145"/>
      <c r="ULF60" s="145"/>
      <c r="ULG60" s="145"/>
      <c r="ULH60" s="145"/>
      <c r="ULI60" s="145"/>
      <c r="ULJ60" s="145"/>
      <c r="ULK60" s="145"/>
      <c r="ULL60" s="145"/>
      <c r="ULM60" s="145"/>
      <c r="ULN60" s="145"/>
      <c r="ULO60" s="145"/>
      <c r="ULP60" s="145"/>
      <c r="ULQ60" s="145"/>
      <c r="ULR60" s="145"/>
      <c r="ULS60" s="145"/>
      <c r="ULT60" s="145"/>
      <c r="ULU60" s="145"/>
      <c r="ULV60" s="145"/>
      <c r="ULW60" s="145"/>
      <c r="ULX60" s="145"/>
      <c r="ULY60" s="145"/>
      <c r="ULZ60" s="145"/>
      <c r="UMA60" s="145"/>
      <c r="UMB60" s="145"/>
      <c r="UMC60" s="145"/>
      <c r="UMD60" s="145"/>
      <c r="UME60" s="145"/>
      <c r="UMF60" s="145"/>
      <c r="UMG60" s="145"/>
      <c r="UMH60" s="145"/>
      <c r="UMI60" s="145"/>
      <c r="UMJ60" s="145"/>
      <c r="UMK60" s="145"/>
      <c r="UML60" s="145"/>
      <c r="UMM60" s="145"/>
      <c r="UMN60" s="145"/>
      <c r="UMO60" s="145"/>
      <c r="UMP60" s="145"/>
      <c r="UMQ60" s="145"/>
      <c r="UMR60" s="145"/>
      <c r="UMS60" s="145"/>
      <c r="UMT60" s="145"/>
      <c r="UMU60" s="145"/>
      <c r="UMV60" s="145"/>
      <c r="UMW60" s="145"/>
      <c r="UMX60" s="145"/>
      <c r="UMY60" s="145"/>
      <c r="UMZ60" s="145"/>
      <c r="UNA60" s="145"/>
      <c r="UNB60" s="145"/>
      <c r="UNC60" s="145"/>
      <c r="UND60" s="145"/>
      <c r="UNE60" s="145"/>
      <c r="UNF60" s="145"/>
      <c r="UNG60" s="145"/>
      <c r="UNH60" s="145"/>
      <c r="UNI60" s="145"/>
      <c r="UNJ60" s="145"/>
      <c r="UNK60" s="145"/>
      <c r="UNL60" s="145"/>
      <c r="UNM60" s="145"/>
      <c r="UNN60" s="145"/>
      <c r="UNO60" s="145"/>
      <c r="UNP60" s="145"/>
      <c r="UNQ60" s="145"/>
      <c r="UNR60" s="145"/>
      <c r="UNS60" s="145"/>
      <c r="UNT60" s="145"/>
      <c r="UNU60" s="145"/>
      <c r="UNV60" s="145"/>
      <c r="UNW60" s="145"/>
      <c r="UNX60" s="145"/>
      <c r="UNY60" s="145"/>
      <c r="UNZ60" s="145"/>
      <c r="UOA60" s="145"/>
      <c r="UOB60" s="145"/>
      <c r="UOC60" s="145"/>
      <c r="UOD60" s="145"/>
      <c r="UOE60" s="145"/>
      <c r="UOF60" s="145"/>
      <c r="UOG60" s="145"/>
      <c r="UOH60" s="145"/>
      <c r="UOI60" s="145"/>
      <c r="UOJ60" s="145"/>
      <c r="UOK60" s="145"/>
      <c r="UOL60" s="145"/>
      <c r="UOM60" s="145"/>
      <c r="UON60" s="145"/>
      <c r="UOO60" s="145"/>
      <c r="UOP60" s="145"/>
      <c r="UOQ60" s="145"/>
      <c r="UOR60" s="145"/>
      <c r="UOS60" s="145"/>
      <c r="UOT60" s="145"/>
      <c r="UOU60" s="145"/>
      <c r="UOV60" s="145"/>
      <c r="UOW60" s="145"/>
      <c r="UOX60" s="145"/>
      <c r="UOY60" s="145"/>
      <c r="UOZ60" s="145"/>
      <c r="UPA60" s="145"/>
      <c r="UPB60" s="145"/>
      <c r="UPC60" s="145"/>
      <c r="UPD60" s="145"/>
      <c r="UPE60" s="145"/>
      <c r="UPF60" s="145"/>
      <c r="UPG60" s="145"/>
      <c r="UPH60" s="145"/>
      <c r="UPI60" s="145"/>
      <c r="UPJ60" s="145"/>
      <c r="UPK60" s="145"/>
      <c r="UPL60" s="145"/>
      <c r="UPM60" s="145"/>
      <c r="UPN60" s="145"/>
      <c r="UPO60" s="145"/>
      <c r="UPP60" s="145"/>
      <c r="UPQ60" s="145"/>
      <c r="UPR60" s="145"/>
      <c r="UPS60" s="145"/>
      <c r="UPT60" s="145"/>
      <c r="UPU60" s="145"/>
      <c r="UPV60" s="145"/>
      <c r="UPW60" s="145"/>
      <c r="UPX60" s="145"/>
      <c r="UPY60" s="145"/>
      <c r="UPZ60" s="145"/>
      <c r="UQA60" s="145"/>
      <c r="UQB60" s="145"/>
      <c r="UQC60" s="145"/>
      <c r="UQD60" s="145"/>
      <c r="UQE60" s="145"/>
      <c r="UQF60" s="145"/>
      <c r="UQG60" s="145"/>
      <c r="UQH60" s="145"/>
      <c r="UQI60" s="145"/>
      <c r="UQJ60" s="145"/>
      <c r="UQK60" s="145"/>
      <c r="UQL60" s="145"/>
      <c r="UQM60" s="145"/>
      <c r="UQN60" s="145"/>
      <c r="UQO60" s="145"/>
      <c r="UQP60" s="145"/>
      <c r="UQQ60" s="145"/>
      <c r="UQR60" s="145"/>
      <c r="UQS60" s="145"/>
      <c r="UQT60" s="145"/>
      <c r="UQU60" s="145"/>
      <c r="UQV60" s="145"/>
      <c r="UQW60" s="145"/>
      <c r="UQX60" s="145"/>
      <c r="UQY60" s="145"/>
      <c r="UQZ60" s="145"/>
      <c r="URA60" s="145"/>
      <c r="URB60" s="145"/>
      <c r="URC60" s="145"/>
      <c r="URD60" s="145"/>
      <c r="URE60" s="145"/>
      <c r="URF60" s="145"/>
      <c r="URG60" s="145"/>
      <c r="URH60" s="145"/>
      <c r="URI60" s="145"/>
      <c r="URJ60" s="145"/>
      <c r="URK60" s="145"/>
      <c r="URL60" s="145"/>
      <c r="URM60" s="145"/>
      <c r="URN60" s="145"/>
      <c r="URO60" s="145"/>
      <c r="URP60" s="145"/>
      <c r="URQ60" s="145"/>
      <c r="URR60" s="145"/>
      <c r="URS60" s="145"/>
      <c r="URT60" s="145"/>
      <c r="URU60" s="145"/>
      <c r="URV60" s="145"/>
      <c r="URW60" s="145"/>
      <c r="URX60" s="145"/>
      <c r="URY60" s="145"/>
      <c r="URZ60" s="145"/>
      <c r="USA60" s="145"/>
      <c r="USB60" s="145"/>
      <c r="USC60" s="145"/>
      <c r="USD60" s="145"/>
      <c r="USE60" s="145"/>
      <c r="USF60" s="145"/>
      <c r="USG60" s="145"/>
      <c r="USH60" s="145"/>
      <c r="USI60" s="145"/>
      <c r="USJ60" s="145"/>
      <c r="USK60" s="145"/>
      <c r="USL60" s="145"/>
      <c r="USM60" s="145"/>
      <c r="USN60" s="145"/>
      <c r="USO60" s="145"/>
      <c r="USP60" s="145"/>
      <c r="USQ60" s="145"/>
      <c r="USR60" s="145"/>
      <c r="USS60" s="145"/>
      <c r="UST60" s="145"/>
      <c r="USU60" s="145"/>
      <c r="USV60" s="145"/>
      <c r="USW60" s="145"/>
      <c r="USX60" s="145"/>
      <c r="USY60" s="145"/>
      <c r="USZ60" s="145"/>
      <c r="UTA60" s="145"/>
      <c r="UTB60" s="145"/>
      <c r="UTC60" s="145"/>
      <c r="UTD60" s="145"/>
      <c r="UTE60" s="145"/>
      <c r="UTF60" s="145"/>
      <c r="UTG60" s="145"/>
      <c r="UTH60" s="145"/>
      <c r="UTI60" s="145"/>
      <c r="UTJ60" s="145"/>
      <c r="UTK60" s="145"/>
      <c r="UTL60" s="145"/>
      <c r="UTM60" s="145"/>
      <c r="UTN60" s="145"/>
      <c r="UTO60" s="145"/>
      <c r="UTP60" s="145"/>
      <c r="UTQ60" s="145"/>
      <c r="UTR60" s="145"/>
      <c r="UTS60" s="145"/>
      <c r="UTT60" s="145"/>
      <c r="UTU60" s="145"/>
      <c r="UTV60" s="145"/>
      <c r="UTW60" s="145"/>
      <c r="UTX60" s="145"/>
      <c r="UTY60" s="145"/>
      <c r="UTZ60" s="145"/>
      <c r="UUA60" s="145"/>
      <c r="UUB60" s="145"/>
      <c r="UUC60" s="145"/>
      <c r="UUD60" s="145"/>
      <c r="UUE60" s="145"/>
      <c r="UUF60" s="145"/>
      <c r="UUG60" s="145"/>
      <c r="UUH60" s="145"/>
      <c r="UUI60" s="145"/>
      <c r="UUJ60" s="145"/>
      <c r="UUK60" s="145"/>
      <c r="UUL60" s="145"/>
      <c r="UUM60" s="145"/>
      <c r="UUN60" s="145"/>
      <c r="UUO60" s="145"/>
      <c r="UUP60" s="145"/>
      <c r="UUQ60" s="145"/>
      <c r="UUR60" s="145"/>
      <c r="UUS60" s="145"/>
      <c r="UUT60" s="145"/>
      <c r="UUU60" s="145"/>
      <c r="UUV60" s="145"/>
      <c r="UUW60" s="145"/>
      <c r="UUX60" s="145"/>
      <c r="UUY60" s="145"/>
      <c r="UUZ60" s="145"/>
      <c r="UVA60" s="145"/>
      <c r="UVB60" s="145"/>
      <c r="UVC60" s="145"/>
      <c r="UVD60" s="145"/>
      <c r="UVE60" s="145"/>
      <c r="UVF60" s="145"/>
      <c r="UVG60" s="145"/>
      <c r="UVH60" s="145"/>
      <c r="UVI60" s="145"/>
      <c r="UVJ60" s="145"/>
      <c r="UVK60" s="145"/>
      <c r="UVL60" s="145"/>
      <c r="UVM60" s="145"/>
      <c r="UVN60" s="145"/>
      <c r="UVO60" s="145"/>
      <c r="UVP60" s="145"/>
      <c r="UVQ60" s="145"/>
      <c r="UVR60" s="145"/>
      <c r="UVS60" s="145"/>
      <c r="UVT60" s="145"/>
      <c r="UVU60" s="145"/>
      <c r="UVV60" s="145"/>
      <c r="UVW60" s="145"/>
      <c r="UVX60" s="145"/>
      <c r="UVY60" s="145"/>
      <c r="UVZ60" s="145"/>
      <c r="UWA60" s="145"/>
      <c r="UWB60" s="145"/>
      <c r="UWC60" s="145"/>
      <c r="UWD60" s="145"/>
      <c r="UWE60" s="145"/>
      <c r="UWF60" s="145"/>
      <c r="UWG60" s="145"/>
      <c r="UWH60" s="145"/>
      <c r="UWI60" s="145"/>
      <c r="UWJ60" s="145"/>
      <c r="UWK60" s="145"/>
      <c r="UWL60" s="145"/>
      <c r="UWM60" s="145"/>
      <c r="UWN60" s="145"/>
      <c r="UWO60" s="145"/>
      <c r="UWP60" s="145"/>
      <c r="UWQ60" s="145"/>
      <c r="UWR60" s="145"/>
      <c r="UWS60" s="145"/>
      <c r="UWT60" s="145"/>
      <c r="UWU60" s="145"/>
      <c r="UWV60" s="145"/>
      <c r="UWW60" s="145"/>
      <c r="UWX60" s="145"/>
      <c r="UWY60" s="145"/>
      <c r="UWZ60" s="145"/>
      <c r="UXA60" s="145"/>
      <c r="UXB60" s="145"/>
      <c r="UXC60" s="145"/>
      <c r="UXD60" s="145"/>
      <c r="UXE60" s="145"/>
      <c r="UXF60" s="145"/>
      <c r="UXG60" s="145"/>
      <c r="UXH60" s="145"/>
      <c r="UXI60" s="145"/>
      <c r="UXJ60" s="145"/>
      <c r="UXK60" s="145"/>
      <c r="UXL60" s="145"/>
      <c r="UXM60" s="145"/>
      <c r="UXN60" s="145"/>
      <c r="UXO60" s="145"/>
      <c r="UXP60" s="145"/>
      <c r="UXQ60" s="145"/>
      <c r="UXR60" s="145"/>
      <c r="UXS60" s="145"/>
      <c r="UXT60" s="145"/>
      <c r="UXU60" s="145"/>
      <c r="UXV60" s="145"/>
      <c r="UXW60" s="145"/>
      <c r="UXX60" s="145"/>
      <c r="UXY60" s="145"/>
      <c r="UXZ60" s="145"/>
      <c r="UYA60" s="145"/>
      <c r="UYB60" s="145"/>
      <c r="UYC60" s="145"/>
      <c r="UYD60" s="145"/>
      <c r="UYE60" s="145"/>
      <c r="UYF60" s="145"/>
      <c r="UYG60" s="145"/>
      <c r="UYH60" s="145"/>
      <c r="UYI60" s="145"/>
      <c r="UYJ60" s="145"/>
      <c r="UYK60" s="145"/>
      <c r="UYL60" s="145"/>
      <c r="UYM60" s="145"/>
      <c r="UYN60" s="145"/>
      <c r="UYO60" s="145"/>
      <c r="UYP60" s="145"/>
      <c r="UYQ60" s="145"/>
      <c r="UYR60" s="145"/>
      <c r="UYS60" s="145"/>
      <c r="UYT60" s="145"/>
      <c r="UYU60" s="145"/>
      <c r="UYV60" s="145"/>
      <c r="UYW60" s="145"/>
      <c r="UYX60" s="145"/>
      <c r="UYY60" s="145"/>
      <c r="UYZ60" s="145"/>
      <c r="UZA60" s="145"/>
      <c r="UZB60" s="145"/>
      <c r="UZC60" s="145"/>
      <c r="UZD60" s="145"/>
      <c r="UZE60" s="145"/>
      <c r="UZF60" s="145"/>
      <c r="UZG60" s="145"/>
      <c r="UZH60" s="145"/>
      <c r="UZI60" s="145"/>
      <c r="UZJ60" s="145"/>
      <c r="UZK60" s="145"/>
      <c r="UZL60" s="145"/>
      <c r="UZM60" s="145"/>
      <c r="UZN60" s="145"/>
      <c r="UZO60" s="145"/>
      <c r="UZP60" s="145"/>
      <c r="UZQ60" s="145"/>
      <c r="UZR60" s="145"/>
      <c r="UZS60" s="145"/>
      <c r="UZT60" s="145"/>
      <c r="UZU60" s="145"/>
      <c r="UZV60" s="145"/>
      <c r="UZW60" s="145"/>
      <c r="UZX60" s="145"/>
      <c r="UZY60" s="145"/>
      <c r="UZZ60" s="145"/>
      <c r="VAA60" s="145"/>
      <c r="VAB60" s="145"/>
      <c r="VAC60" s="145"/>
      <c r="VAD60" s="145"/>
      <c r="VAE60" s="145"/>
      <c r="VAF60" s="145"/>
      <c r="VAG60" s="145"/>
      <c r="VAH60" s="145"/>
      <c r="VAI60" s="145"/>
      <c r="VAJ60" s="145"/>
      <c r="VAK60" s="145"/>
      <c r="VAL60" s="145"/>
      <c r="VAM60" s="145"/>
      <c r="VAN60" s="145"/>
      <c r="VAO60" s="145"/>
      <c r="VAP60" s="145"/>
      <c r="VAQ60" s="145"/>
      <c r="VAR60" s="145"/>
      <c r="VAS60" s="145"/>
      <c r="VAT60" s="145"/>
      <c r="VAU60" s="145"/>
      <c r="VAV60" s="145"/>
      <c r="VAW60" s="145"/>
      <c r="VAX60" s="145"/>
      <c r="VAY60" s="145"/>
      <c r="VAZ60" s="145"/>
      <c r="VBA60" s="145"/>
      <c r="VBB60" s="145"/>
      <c r="VBC60" s="145"/>
      <c r="VBD60" s="145"/>
      <c r="VBE60" s="145"/>
      <c r="VBF60" s="145"/>
      <c r="VBG60" s="145"/>
      <c r="VBH60" s="145"/>
      <c r="VBI60" s="145"/>
      <c r="VBJ60" s="145"/>
      <c r="VBK60" s="145"/>
      <c r="VBL60" s="145"/>
      <c r="VBM60" s="145"/>
      <c r="VBN60" s="145"/>
      <c r="VBO60" s="145"/>
      <c r="VBP60" s="145"/>
      <c r="VBQ60" s="145"/>
      <c r="VBR60" s="145"/>
      <c r="VBS60" s="145"/>
      <c r="VBT60" s="145"/>
      <c r="VBU60" s="145"/>
      <c r="VBV60" s="145"/>
      <c r="VBW60" s="145"/>
      <c r="VBX60" s="145"/>
      <c r="VBY60" s="145"/>
      <c r="VBZ60" s="145"/>
      <c r="VCA60" s="145"/>
      <c r="VCB60" s="145"/>
      <c r="VCC60" s="145"/>
      <c r="VCD60" s="145"/>
      <c r="VCE60" s="145"/>
      <c r="VCF60" s="145"/>
      <c r="VCG60" s="145"/>
      <c r="VCH60" s="145"/>
      <c r="VCI60" s="145"/>
      <c r="VCJ60" s="145"/>
      <c r="VCK60" s="145"/>
      <c r="VCL60" s="145"/>
      <c r="VCM60" s="145"/>
      <c r="VCN60" s="145"/>
      <c r="VCO60" s="145"/>
      <c r="VCP60" s="145"/>
      <c r="VCQ60" s="145"/>
      <c r="VCR60" s="145"/>
      <c r="VCS60" s="145"/>
      <c r="VCT60" s="145"/>
      <c r="VCU60" s="145"/>
      <c r="VCV60" s="145"/>
      <c r="VCW60" s="145"/>
      <c r="VCX60" s="145"/>
      <c r="VCY60" s="145"/>
      <c r="VCZ60" s="145"/>
      <c r="VDA60" s="145"/>
      <c r="VDB60" s="145"/>
      <c r="VDC60" s="145"/>
      <c r="VDD60" s="145"/>
      <c r="VDE60" s="145"/>
      <c r="VDF60" s="145"/>
      <c r="VDG60" s="145"/>
      <c r="VDH60" s="145"/>
      <c r="VDI60" s="145"/>
      <c r="VDJ60" s="145"/>
      <c r="VDK60" s="145"/>
      <c r="VDL60" s="145"/>
      <c r="VDM60" s="145"/>
      <c r="VDN60" s="145"/>
      <c r="VDO60" s="145"/>
      <c r="VDP60" s="145"/>
      <c r="VDQ60" s="145"/>
      <c r="VDR60" s="145"/>
      <c r="VDS60" s="145"/>
      <c r="VDT60" s="145"/>
      <c r="VDU60" s="145"/>
      <c r="VDV60" s="145"/>
      <c r="VDW60" s="145"/>
      <c r="VDX60" s="145"/>
      <c r="VDY60" s="145"/>
      <c r="VDZ60" s="145"/>
      <c r="VEA60" s="145"/>
      <c r="VEB60" s="145"/>
      <c r="VEC60" s="145"/>
      <c r="VED60" s="145"/>
      <c r="VEE60" s="145"/>
      <c r="VEF60" s="145"/>
      <c r="VEG60" s="145"/>
      <c r="VEH60" s="145"/>
      <c r="VEI60" s="145"/>
      <c r="VEJ60" s="145"/>
      <c r="VEK60" s="145"/>
      <c r="VEL60" s="145"/>
      <c r="VEM60" s="145"/>
      <c r="VEN60" s="145"/>
      <c r="VEO60" s="145"/>
      <c r="VEP60" s="145"/>
      <c r="VEQ60" s="145"/>
      <c r="VER60" s="145"/>
      <c r="VES60" s="145"/>
      <c r="VET60" s="145"/>
      <c r="VEU60" s="145"/>
      <c r="VEV60" s="145"/>
      <c r="VEW60" s="145"/>
      <c r="VEX60" s="145"/>
      <c r="VEY60" s="145"/>
      <c r="VEZ60" s="145"/>
      <c r="VFA60" s="145"/>
      <c r="VFB60" s="145"/>
      <c r="VFC60" s="145"/>
      <c r="VFD60" s="145"/>
      <c r="VFE60" s="145"/>
      <c r="VFF60" s="145"/>
      <c r="VFG60" s="145"/>
      <c r="VFH60" s="145"/>
      <c r="VFI60" s="145"/>
      <c r="VFJ60" s="145"/>
      <c r="VFK60" s="145"/>
      <c r="VFL60" s="145"/>
      <c r="VFM60" s="145"/>
      <c r="VFN60" s="145"/>
      <c r="VFO60" s="145"/>
      <c r="VFP60" s="145"/>
      <c r="VFQ60" s="145"/>
      <c r="VFR60" s="145"/>
      <c r="VFS60" s="145"/>
      <c r="VFT60" s="145"/>
      <c r="VFU60" s="145"/>
      <c r="VFV60" s="145"/>
      <c r="VFW60" s="145"/>
      <c r="VFX60" s="145"/>
      <c r="VFY60" s="145"/>
      <c r="VFZ60" s="145"/>
      <c r="VGA60" s="145"/>
      <c r="VGB60" s="145"/>
      <c r="VGC60" s="145"/>
      <c r="VGD60" s="145"/>
      <c r="VGE60" s="145"/>
      <c r="VGF60" s="145"/>
      <c r="VGG60" s="145"/>
      <c r="VGH60" s="145"/>
      <c r="VGI60" s="145"/>
      <c r="VGJ60" s="145"/>
      <c r="VGK60" s="145"/>
      <c r="VGL60" s="145"/>
      <c r="VGM60" s="145"/>
      <c r="VGN60" s="145"/>
      <c r="VGO60" s="145"/>
      <c r="VGP60" s="145"/>
      <c r="VGQ60" s="145"/>
      <c r="VGR60" s="145"/>
      <c r="VGS60" s="145"/>
      <c r="VGT60" s="145"/>
      <c r="VGU60" s="145"/>
      <c r="VGV60" s="145"/>
      <c r="VGW60" s="145"/>
      <c r="VGX60" s="145"/>
      <c r="VGY60" s="145"/>
      <c r="VGZ60" s="145"/>
      <c r="VHA60" s="145"/>
      <c r="VHB60" s="145"/>
      <c r="VHC60" s="145"/>
      <c r="VHD60" s="145"/>
      <c r="VHE60" s="145"/>
      <c r="VHF60" s="145"/>
      <c r="VHG60" s="145"/>
      <c r="VHH60" s="145"/>
      <c r="VHI60" s="145"/>
      <c r="VHJ60" s="145"/>
      <c r="VHK60" s="145"/>
      <c r="VHL60" s="145"/>
      <c r="VHM60" s="145"/>
      <c r="VHN60" s="145"/>
      <c r="VHO60" s="145"/>
      <c r="VHP60" s="145"/>
      <c r="VHQ60" s="145"/>
      <c r="VHR60" s="145"/>
      <c r="VHS60" s="145"/>
      <c r="VHT60" s="145"/>
      <c r="VHU60" s="145"/>
      <c r="VHV60" s="145"/>
      <c r="VHW60" s="145"/>
      <c r="VHX60" s="145"/>
      <c r="VHY60" s="145"/>
      <c r="VHZ60" s="145"/>
      <c r="VIA60" s="145"/>
      <c r="VIB60" s="145"/>
      <c r="VIC60" s="145"/>
      <c r="VID60" s="145"/>
      <c r="VIE60" s="145"/>
      <c r="VIF60" s="145"/>
      <c r="VIG60" s="145"/>
      <c r="VIH60" s="145"/>
      <c r="VII60" s="145"/>
      <c r="VIJ60" s="145"/>
      <c r="VIK60" s="145"/>
      <c r="VIL60" s="145"/>
      <c r="VIM60" s="145"/>
      <c r="VIN60" s="145"/>
      <c r="VIO60" s="145"/>
      <c r="VIP60" s="145"/>
      <c r="VIQ60" s="145"/>
      <c r="VIR60" s="145"/>
      <c r="VIS60" s="145"/>
      <c r="VIT60" s="145"/>
      <c r="VIU60" s="145"/>
      <c r="VIV60" s="145"/>
      <c r="VIW60" s="145"/>
      <c r="VIX60" s="145"/>
      <c r="VIY60" s="145"/>
      <c r="VIZ60" s="145"/>
      <c r="VJA60" s="145"/>
      <c r="VJB60" s="145"/>
      <c r="VJC60" s="145"/>
      <c r="VJD60" s="145"/>
      <c r="VJE60" s="145"/>
      <c r="VJF60" s="145"/>
      <c r="VJG60" s="145"/>
      <c r="VJH60" s="145"/>
      <c r="VJI60" s="145"/>
      <c r="VJJ60" s="145"/>
      <c r="VJK60" s="145"/>
      <c r="VJL60" s="145"/>
      <c r="VJM60" s="145"/>
      <c r="VJN60" s="145"/>
      <c r="VJO60" s="145"/>
      <c r="VJP60" s="145"/>
      <c r="VJQ60" s="145"/>
      <c r="VJR60" s="145"/>
      <c r="VJS60" s="145"/>
      <c r="VJT60" s="145"/>
      <c r="VJU60" s="145"/>
      <c r="VJV60" s="145"/>
      <c r="VJW60" s="145"/>
      <c r="VJX60" s="145"/>
      <c r="VJY60" s="145"/>
      <c r="VJZ60" s="145"/>
      <c r="VKA60" s="145"/>
      <c r="VKB60" s="145"/>
      <c r="VKC60" s="145"/>
      <c r="VKD60" s="145"/>
      <c r="VKE60" s="145"/>
      <c r="VKF60" s="145"/>
      <c r="VKG60" s="145"/>
      <c r="VKH60" s="145"/>
      <c r="VKI60" s="145"/>
      <c r="VKJ60" s="145"/>
      <c r="VKK60" s="145"/>
      <c r="VKL60" s="145"/>
      <c r="VKM60" s="145"/>
      <c r="VKN60" s="145"/>
      <c r="VKO60" s="145"/>
      <c r="VKP60" s="145"/>
      <c r="VKQ60" s="145"/>
      <c r="VKR60" s="145"/>
      <c r="VKS60" s="145"/>
      <c r="VKT60" s="145"/>
      <c r="VKU60" s="145"/>
      <c r="VKV60" s="145"/>
      <c r="VKW60" s="145"/>
      <c r="VKX60" s="145"/>
      <c r="VKY60" s="145"/>
      <c r="VKZ60" s="145"/>
      <c r="VLA60" s="145"/>
      <c r="VLB60" s="145"/>
      <c r="VLC60" s="145"/>
      <c r="VLD60" s="145"/>
      <c r="VLE60" s="145"/>
      <c r="VLF60" s="145"/>
      <c r="VLG60" s="145"/>
      <c r="VLH60" s="145"/>
      <c r="VLI60" s="145"/>
      <c r="VLJ60" s="145"/>
      <c r="VLK60" s="145"/>
      <c r="VLL60" s="145"/>
      <c r="VLM60" s="145"/>
      <c r="VLN60" s="145"/>
      <c r="VLO60" s="145"/>
      <c r="VLP60" s="145"/>
      <c r="VLQ60" s="145"/>
      <c r="VLR60" s="145"/>
      <c r="VLS60" s="145"/>
      <c r="VLT60" s="145"/>
      <c r="VLU60" s="145"/>
      <c r="VLV60" s="145"/>
      <c r="VLW60" s="145"/>
      <c r="VLX60" s="145"/>
      <c r="VLY60" s="145"/>
      <c r="VLZ60" s="145"/>
      <c r="VMA60" s="145"/>
      <c r="VMB60" s="145"/>
      <c r="VMC60" s="145"/>
      <c r="VMD60" s="145"/>
      <c r="VME60" s="145"/>
      <c r="VMF60" s="145"/>
      <c r="VMG60" s="145"/>
      <c r="VMH60" s="145"/>
      <c r="VMI60" s="145"/>
      <c r="VMJ60" s="145"/>
      <c r="VMK60" s="145"/>
      <c r="VML60" s="145"/>
      <c r="VMM60" s="145"/>
      <c r="VMN60" s="145"/>
      <c r="VMO60" s="145"/>
      <c r="VMP60" s="145"/>
      <c r="VMQ60" s="145"/>
      <c r="VMR60" s="145"/>
      <c r="VMS60" s="145"/>
      <c r="VMT60" s="145"/>
      <c r="VMU60" s="145"/>
      <c r="VMV60" s="145"/>
      <c r="VMW60" s="145"/>
      <c r="VMX60" s="145"/>
      <c r="VMY60" s="145"/>
      <c r="VMZ60" s="145"/>
      <c r="VNA60" s="145"/>
      <c r="VNB60" s="145"/>
      <c r="VNC60" s="145"/>
      <c r="VND60" s="145"/>
      <c r="VNE60" s="145"/>
      <c r="VNF60" s="145"/>
      <c r="VNG60" s="145"/>
      <c r="VNH60" s="145"/>
      <c r="VNI60" s="145"/>
      <c r="VNJ60" s="145"/>
      <c r="VNK60" s="145"/>
      <c r="VNL60" s="145"/>
      <c r="VNM60" s="145"/>
      <c r="VNN60" s="145"/>
      <c r="VNO60" s="145"/>
      <c r="VNP60" s="145"/>
      <c r="VNQ60" s="145"/>
      <c r="VNR60" s="145"/>
      <c r="VNS60" s="145"/>
      <c r="VNT60" s="145"/>
      <c r="VNU60" s="145"/>
      <c r="VNV60" s="145"/>
      <c r="VNW60" s="145"/>
      <c r="VNX60" s="145"/>
      <c r="VNY60" s="145"/>
      <c r="VNZ60" s="145"/>
      <c r="VOA60" s="145"/>
      <c r="VOB60" s="145"/>
      <c r="VOC60" s="145"/>
      <c r="VOD60" s="145"/>
      <c r="VOE60" s="145"/>
      <c r="VOF60" s="145"/>
      <c r="VOG60" s="145"/>
      <c r="VOH60" s="145"/>
      <c r="VOI60" s="145"/>
      <c r="VOJ60" s="145"/>
      <c r="VOK60" s="145"/>
      <c r="VOL60" s="145"/>
      <c r="VOM60" s="145"/>
      <c r="VON60" s="145"/>
      <c r="VOO60" s="145"/>
      <c r="VOP60" s="145"/>
      <c r="VOQ60" s="145"/>
      <c r="VOR60" s="145"/>
      <c r="VOS60" s="145"/>
      <c r="VOT60" s="145"/>
      <c r="VOU60" s="145"/>
      <c r="VOV60" s="145"/>
      <c r="VOW60" s="145"/>
      <c r="VOX60" s="145"/>
      <c r="VOY60" s="145"/>
      <c r="VOZ60" s="145"/>
      <c r="VPA60" s="145"/>
      <c r="VPB60" s="145"/>
      <c r="VPC60" s="145"/>
      <c r="VPD60" s="145"/>
      <c r="VPE60" s="145"/>
      <c r="VPF60" s="145"/>
      <c r="VPG60" s="145"/>
      <c r="VPH60" s="145"/>
      <c r="VPI60" s="145"/>
      <c r="VPJ60" s="145"/>
      <c r="VPK60" s="145"/>
      <c r="VPL60" s="145"/>
      <c r="VPM60" s="145"/>
      <c r="VPN60" s="145"/>
      <c r="VPO60" s="145"/>
      <c r="VPP60" s="145"/>
      <c r="VPQ60" s="145"/>
      <c r="VPR60" s="145"/>
      <c r="VPS60" s="145"/>
      <c r="VPT60" s="145"/>
      <c r="VPU60" s="145"/>
      <c r="VPV60" s="145"/>
      <c r="VPW60" s="145"/>
      <c r="VPX60" s="145"/>
      <c r="VPY60" s="145"/>
      <c r="VPZ60" s="145"/>
      <c r="VQA60" s="145"/>
      <c r="VQB60" s="145"/>
      <c r="VQC60" s="145"/>
      <c r="VQD60" s="145"/>
      <c r="VQE60" s="145"/>
      <c r="VQF60" s="145"/>
      <c r="VQG60" s="145"/>
      <c r="VQH60" s="145"/>
      <c r="VQI60" s="145"/>
      <c r="VQJ60" s="145"/>
      <c r="VQK60" s="145"/>
      <c r="VQL60" s="145"/>
      <c r="VQM60" s="145"/>
      <c r="VQN60" s="145"/>
      <c r="VQO60" s="145"/>
      <c r="VQP60" s="145"/>
      <c r="VQQ60" s="145"/>
      <c r="VQR60" s="145"/>
      <c r="VQS60" s="145"/>
      <c r="VQT60" s="145"/>
      <c r="VQU60" s="145"/>
      <c r="VQV60" s="145"/>
      <c r="VQW60" s="145"/>
      <c r="VQX60" s="145"/>
      <c r="VQY60" s="145"/>
      <c r="VQZ60" s="145"/>
      <c r="VRA60" s="145"/>
      <c r="VRB60" s="145"/>
      <c r="VRC60" s="145"/>
      <c r="VRD60" s="145"/>
      <c r="VRE60" s="145"/>
      <c r="VRF60" s="145"/>
      <c r="VRG60" s="145"/>
      <c r="VRH60" s="145"/>
      <c r="VRI60" s="145"/>
      <c r="VRJ60" s="145"/>
      <c r="VRK60" s="145"/>
      <c r="VRL60" s="145"/>
      <c r="VRM60" s="145"/>
      <c r="VRN60" s="145"/>
      <c r="VRO60" s="145"/>
      <c r="VRP60" s="145"/>
      <c r="VRQ60" s="145"/>
      <c r="VRR60" s="145"/>
      <c r="VRS60" s="145"/>
      <c r="VRT60" s="145"/>
      <c r="VRU60" s="145"/>
      <c r="VRV60" s="145"/>
      <c r="VRW60" s="145"/>
      <c r="VRX60" s="145"/>
      <c r="VRY60" s="145"/>
      <c r="VRZ60" s="145"/>
      <c r="VSA60" s="145"/>
      <c r="VSB60" s="145"/>
      <c r="VSC60" s="145"/>
      <c r="VSD60" s="145"/>
      <c r="VSE60" s="145"/>
      <c r="VSF60" s="145"/>
      <c r="VSG60" s="145"/>
      <c r="VSH60" s="145"/>
      <c r="VSI60" s="145"/>
      <c r="VSJ60" s="145"/>
      <c r="VSK60" s="145"/>
      <c r="VSL60" s="145"/>
      <c r="VSM60" s="145"/>
      <c r="VSN60" s="145"/>
      <c r="VSO60" s="145"/>
      <c r="VSP60" s="145"/>
      <c r="VSQ60" s="145"/>
      <c r="VSR60" s="145"/>
      <c r="VSS60" s="145"/>
      <c r="VST60" s="145"/>
      <c r="VSU60" s="145"/>
      <c r="VSV60" s="145"/>
      <c r="VSW60" s="145"/>
      <c r="VSX60" s="145"/>
      <c r="VSY60" s="145"/>
      <c r="VSZ60" s="145"/>
      <c r="VTA60" s="145"/>
      <c r="VTB60" s="145"/>
      <c r="VTC60" s="145"/>
      <c r="VTD60" s="145"/>
      <c r="VTE60" s="145"/>
      <c r="VTF60" s="145"/>
      <c r="VTG60" s="145"/>
      <c r="VTH60" s="145"/>
      <c r="VTI60" s="145"/>
      <c r="VTJ60" s="145"/>
      <c r="VTK60" s="145"/>
      <c r="VTL60" s="145"/>
      <c r="VTM60" s="145"/>
      <c r="VTN60" s="145"/>
      <c r="VTO60" s="145"/>
      <c r="VTP60" s="145"/>
      <c r="VTQ60" s="145"/>
      <c r="VTR60" s="145"/>
      <c r="VTS60" s="145"/>
      <c r="VTT60" s="145"/>
      <c r="VTU60" s="145"/>
      <c r="VTV60" s="145"/>
      <c r="VTW60" s="145"/>
      <c r="VTX60" s="145"/>
      <c r="VTY60" s="145"/>
      <c r="VTZ60" s="145"/>
      <c r="VUA60" s="145"/>
      <c r="VUB60" s="145"/>
      <c r="VUC60" s="145"/>
      <c r="VUD60" s="145"/>
      <c r="VUE60" s="145"/>
      <c r="VUF60" s="145"/>
      <c r="VUG60" s="145"/>
      <c r="VUH60" s="145"/>
      <c r="VUI60" s="145"/>
      <c r="VUJ60" s="145"/>
      <c r="VUK60" s="145"/>
      <c r="VUL60" s="145"/>
      <c r="VUM60" s="145"/>
      <c r="VUN60" s="145"/>
      <c r="VUO60" s="145"/>
      <c r="VUP60" s="145"/>
      <c r="VUQ60" s="145"/>
      <c r="VUR60" s="145"/>
      <c r="VUS60" s="145"/>
      <c r="VUT60" s="145"/>
      <c r="VUU60" s="145"/>
      <c r="VUV60" s="145"/>
      <c r="VUW60" s="145"/>
      <c r="VUX60" s="145"/>
      <c r="VUY60" s="145"/>
      <c r="VUZ60" s="145"/>
      <c r="VVA60" s="145"/>
      <c r="VVB60" s="145"/>
      <c r="VVC60" s="145"/>
      <c r="VVD60" s="145"/>
      <c r="VVE60" s="145"/>
      <c r="VVF60" s="145"/>
      <c r="VVG60" s="145"/>
      <c r="VVH60" s="145"/>
      <c r="VVI60" s="145"/>
      <c r="VVJ60" s="145"/>
      <c r="VVK60" s="145"/>
      <c r="VVL60" s="145"/>
      <c r="VVM60" s="145"/>
      <c r="VVN60" s="145"/>
      <c r="VVO60" s="145"/>
      <c r="VVP60" s="145"/>
      <c r="VVQ60" s="145"/>
      <c r="VVR60" s="145"/>
      <c r="VVS60" s="145"/>
      <c r="VVT60" s="145"/>
      <c r="VVU60" s="145"/>
      <c r="VVV60" s="145"/>
      <c r="VVW60" s="145"/>
      <c r="VVX60" s="145"/>
      <c r="VVY60" s="145"/>
      <c r="VVZ60" s="145"/>
      <c r="VWA60" s="145"/>
      <c r="VWB60" s="145"/>
      <c r="VWC60" s="145"/>
      <c r="VWD60" s="145"/>
      <c r="VWE60" s="145"/>
      <c r="VWF60" s="145"/>
      <c r="VWG60" s="145"/>
      <c r="VWH60" s="145"/>
      <c r="VWI60" s="145"/>
      <c r="VWJ60" s="145"/>
      <c r="VWK60" s="145"/>
      <c r="VWL60" s="145"/>
      <c r="VWM60" s="145"/>
      <c r="VWN60" s="145"/>
      <c r="VWO60" s="145"/>
      <c r="VWP60" s="145"/>
      <c r="VWQ60" s="145"/>
      <c r="VWR60" s="145"/>
      <c r="VWS60" s="145"/>
      <c r="VWT60" s="145"/>
      <c r="VWU60" s="145"/>
      <c r="VWV60" s="145"/>
      <c r="VWW60" s="145"/>
      <c r="VWX60" s="145"/>
      <c r="VWY60" s="145"/>
      <c r="VWZ60" s="145"/>
      <c r="VXA60" s="145"/>
      <c r="VXB60" s="145"/>
      <c r="VXC60" s="145"/>
      <c r="VXD60" s="145"/>
      <c r="VXE60" s="145"/>
      <c r="VXF60" s="145"/>
      <c r="VXG60" s="145"/>
      <c r="VXH60" s="145"/>
      <c r="VXI60" s="145"/>
      <c r="VXJ60" s="145"/>
      <c r="VXK60" s="145"/>
      <c r="VXL60" s="145"/>
      <c r="VXM60" s="145"/>
      <c r="VXN60" s="145"/>
      <c r="VXO60" s="145"/>
      <c r="VXP60" s="145"/>
      <c r="VXQ60" s="145"/>
      <c r="VXR60" s="145"/>
      <c r="VXS60" s="145"/>
      <c r="VXT60" s="145"/>
      <c r="VXU60" s="145"/>
      <c r="VXV60" s="145"/>
      <c r="VXW60" s="145"/>
      <c r="VXX60" s="145"/>
      <c r="VXY60" s="145"/>
      <c r="VXZ60" s="145"/>
      <c r="VYA60" s="145"/>
      <c r="VYB60" s="145"/>
      <c r="VYC60" s="145"/>
      <c r="VYD60" s="145"/>
      <c r="VYE60" s="145"/>
      <c r="VYF60" s="145"/>
      <c r="VYG60" s="145"/>
      <c r="VYH60" s="145"/>
      <c r="VYI60" s="145"/>
      <c r="VYJ60" s="145"/>
      <c r="VYK60" s="145"/>
      <c r="VYL60" s="145"/>
      <c r="VYM60" s="145"/>
      <c r="VYN60" s="145"/>
      <c r="VYO60" s="145"/>
      <c r="VYP60" s="145"/>
      <c r="VYQ60" s="145"/>
      <c r="VYR60" s="145"/>
      <c r="VYS60" s="145"/>
      <c r="VYT60" s="145"/>
      <c r="VYU60" s="145"/>
      <c r="VYV60" s="145"/>
      <c r="VYW60" s="145"/>
      <c r="VYX60" s="145"/>
      <c r="VYY60" s="145"/>
      <c r="VYZ60" s="145"/>
      <c r="VZA60" s="145"/>
      <c r="VZB60" s="145"/>
      <c r="VZC60" s="145"/>
      <c r="VZD60" s="145"/>
      <c r="VZE60" s="145"/>
      <c r="VZF60" s="145"/>
      <c r="VZG60" s="145"/>
      <c r="VZH60" s="145"/>
      <c r="VZI60" s="145"/>
      <c r="VZJ60" s="145"/>
      <c r="VZK60" s="145"/>
      <c r="VZL60" s="145"/>
      <c r="VZM60" s="145"/>
      <c r="VZN60" s="145"/>
      <c r="VZO60" s="145"/>
      <c r="VZP60" s="145"/>
      <c r="VZQ60" s="145"/>
      <c r="VZR60" s="145"/>
      <c r="VZS60" s="145"/>
      <c r="VZT60" s="145"/>
      <c r="VZU60" s="145"/>
      <c r="VZV60" s="145"/>
      <c r="VZW60" s="145"/>
      <c r="VZX60" s="145"/>
      <c r="VZY60" s="145"/>
      <c r="VZZ60" s="145"/>
      <c r="WAA60" s="145"/>
      <c r="WAB60" s="145"/>
      <c r="WAC60" s="145"/>
      <c r="WAD60" s="145"/>
      <c r="WAE60" s="145"/>
      <c r="WAF60" s="145"/>
      <c r="WAG60" s="145"/>
      <c r="WAH60" s="145"/>
      <c r="WAI60" s="145"/>
      <c r="WAJ60" s="145"/>
      <c r="WAK60" s="145"/>
      <c r="WAL60" s="145"/>
      <c r="WAM60" s="145"/>
      <c r="WAN60" s="145"/>
      <c r="WAO60" s="145"/>
      <c r="WAP60" s="145"/>
      <c r="WAQ60" s="145"/>
      <c r="WAR60" s="145"/>
      <c r="WAS60" s="145"/>
      <c r="WAT60" s="145"/>
      <c r="WAU60" s="145"/>
      <c r="WAV60" s="145"/>
      <c r="WAW60" s="145"/>
      <c r="WAX60" s="145"/>
      <c r="WAY60" s="145"/>
      <c r="WAZ60" s="145"/>
      <c r="WBA60" s="145"/>
      <c r="WBB60" s="145"/>
      <c r="WBC60" s="145"/>
      <c r="WBD60" s="145"/>
      <c r="WBE60" s="145"/>
      <c r="WBF60" s="145"/>
      <c r="WBG60" s="145"/>
      <c r="WBH60" s="145"/>
      <c r="WBI60" s="145"/>
      <c r="WBJ60" s="145"/>
      <c r="WBK60" s="145"/>
      <c r="WBL60" s="145"/>
      <c r="WBM60" s="145"/>
      <c r="WBN60" s="145"/>
      <c r="WBO60" s="145"/>
      <c r="WBP60" s="145"/>
      <c r="WBQ60" s="145"/>
      <c r="WBR60" s="145"/>
      <c r="WBS60" s="145"/>
      <c r="WBT60" s="145"/>
      <c r="WBU60" s="145"/>
      <c r="WBV60" s="145"/>
      <c r="WBW60" s="145"/>
      <c r="WBX60" s="145"/>
      <c r="WBY60" s="145"/>
      <c r="WBZ60" s="145"/>
      <c r="WCA60" s="145"/>
      <c r="WCB60" s="145"/>
      <c r="WCC60" s="145"/>
      <c r="WCD60" s="145"/>
      <c r="WCE60" s="145"/>
      <c r="WCF60" s="145"/>
      <c r="WCG60" s="145"/>
      <c r="WCH60" s="145"/>
      <c r="WCI60" s="145"/>
      <c r="WCJ60" s="145"/>
      <c r="WCK60" s="145"/>
      <c r="WCL60" s="145"/>
      <c r="WCM60" s="145"/>
      <c r="WCN60" s="145"/>
      <c r="WCO60" s="145"/>
      <c r="WCP60" s="145"/>
      <c r="WCQ60" s="145"/>
      <c r="WCR60" s="145"/>
      <c r="WCS60" s="145"/>
      <c r="WCT60" s="145"/>
      <c r="WCU60" s="145"/>
      <c r="WCV60" s="145"/>
      <c r="WCW60" s="145"/>
      <c r="WCX60" s="145"/>
      <c r="WCY60" s="145"/>
      <c r="WCZ60" s="145"/>
      <c r="WDA60" s="145"/>
      <c r="WDB60" s="145"/>
      <c r="WDC60" s="145"/>
      <c r="WDD60" s="145"/>
      <c r="WDE60" s="145"/>
      <c r="WDF60" s="145"/>
      <c r="WDG60" s="145"/>
      <c r="WDH60" s="145"/>
      <c r="WDI60" s="145"/>
      <c r="WDJ60" s="145"/>
      <c r="WDK60" s="145"/>
      <c r="WDL60" s="145"/>
      <c r="WDM60" s="145"/>
      <c r="WDN60" s="145"/>
      <c r="WDO60" s="145"/>
      <c r="WDP60" s="145"/>
      <c r="WDQ60" s="145"/>
      <c r="WDR60" s="145"/>
      <c r="WDS60" s="145"/>
      <c r="WDT60" s="145"/>
      <c r="WDU60" s="145"/>
      <c r="WDV60" s="145"/>
      <c r="WDW60" s="145"/>
      <c r="WDX60" s="145"/>
      <c r="WDY60" s="145"/>
      <c r="WDZ60" s="145"/>
      <c r="WEA60" s="145"/>
      <c r="WEB60" s="145"/>
      <c r="WEC60" s="145"/>
      <c r="WED60" s="145"/>
      <c r="WEE60" s="145"/>
      <c r="WEF60" s="145"/>
      <c r="WEG60" s="145"/>
      <c r="WEH60" s="145"/>
      <c r="WEI60" s="145"/>
      <c r="WEJ60" s="145"/>
      <c r="WEK60" s="145"/>
      <c r="WEL60" s="145"/>
      <c r="WEM60" s="145"/>
      <c r="WEN60" s="145"/>
      <c r="WEO60" s="145"/>
      <c r="WEP60" s="145"/>
      <c r="WEQ60" s="145"/>
      <c r="WER60" s="145"/>
      <c r="WES60" s="145"/>
      <c r="WET60" s="145"/>
      <c r="WEU60" s="145"/>
      <c r="WEV60" s="145"/>
      <c r="WEW60" s="145"/>
      <c r="WEX60" s="145"/>
      <c r="WEY60" s="145"/>
      <c r="WEZ60" s="145"/>
      <c r="WFA60" s="145"/>
      <c r="WFB60" s="145"/>
      <c r="WFC60" s="145"/>
      <c r="WFD60" s="145"/>
      <c r="WFE60" s="145"/>
      <c r="WFF60" s="145"/>
      <c r="WFG60" s="145"/>
      <c r="WFH60" s="145"/>
      <c r="WFI60" s="145"/>
      <c r="WFJ60" s="145"/>
      <c r="WFK60" s="145"/>
      <c r="WFL60" s="145"/>
      <c r="WFM60" s="145"/>
      <c r="WFN60" s="145"/>
      <c r="WFO60" s="145"/>
      <c r="WFP60" s="145"/>
      <c r="WFQ60" s="145"/>
      <c r="WFR60" s="145"/>
      <c r="WFS60" s="145"/>
      <c r="WFT60" s="145"/>
      <c r="WFU60" s="145"/>
      <c r="WFV60" s="145"/>
      <c r="WFW60" s="145"/>
      <c r="WFX60" s="145"/>
      <c r="WFY60" s="145"/>
      <c r="WFZ60" s="145"/>
      <c r="WGA60" s="145"/>
      <c r="WGB60" s="145"/>
      <c r="WGC60" s="145"/>
      <c r="WGD60" s="145"/>
      <c r="WGE60" s="145"/>
      <c r="WGF60" s="145"/>
      <c r="WGG60" s="145"/>
      <c r="WGH60" s="145"/>
      <c r="WGI60" s="145"/>
      <c r="WGJ60" s="145"/>
      <c r="WGK60" s="145"/>
      <c r="WGL60" s="145"/>
      <c r="WGM60" s="145"/>
      <c r="WGN60" s="145"/>
      <c r="WGO60" s="145"/>
      <c r="WGP60" s="145"/>
      <c r="WGQ60" s="145"/>
      <c r="WGR60" s="145"/>
      <c r="WGS60" s="145"/>
      <c r="WGT60" s="145"/>
      <c r="WGU60" s="145"/>
      <c r="WGV60" s="145"/>
      <c r="WGW60" s="145"/>
      <c r="WGX60" s="145"/>
      <c r="WGY60" s="145"/>
      <c r="WGZ60" s="145"/>
      <c r="WHA60" s="145"/>
      <c r="WHB60" s="145"/>
      <c r="WHC60" s="145"/>
      <c r="WHD60" s="145"/>
      <c r="WHE60" s="145"/>
      <c r="WHF60" s="145"/>
      <c r="WHG60" s="145"/>
      <c r="WHH60" s="145"/>
      <c r="WHI60" s="145"/>
      <c r="WHJ60" s="145"/>
      <c r="WHK60" s="145"/>
      <c r="WHL60" s="145"/>
      <c r="WHM60" s="145"/>
      <c r="WHN60" s="145"/>
      <c r="WHO60" s="145"/>
      <c r="WHP60" s="145"/>
      <c r="WHQ60" s="145"/>
      <c r="WHR60" s="145"/>
      <c r="WHS60" s="145"/>
      <c r="WHT60" s="145"/>
      <c r="WHU60" s="145"/>
      <c r="WHV60" s="145"/>
      <c r="WHW60" s="145"/>
      <c r="WHX60" s="145"/>
      <c r="WHY60" s="145"/>
      <c r="WHZ60" s="145"/>
      <c r="WIA60" s="145"/>
      <c r="WIB60" s="145"/>
      <c r="WIC60" s="145"/>
      <c r="WID60" s="145"/>
      <c r="WIE60" s="145"/>
      <c r="WIF60" s="145"/>
      <c r="WIG60" s="145"/>
      <c r="WIH60" s="145"/>
      <c r="WII60" s="145"/>
      <c r="WIJ60" s="145"/>
      <c r="WIK60" s="145"/>
      <c r="WIL60" s="145"/>
      <c r="WIM60" s="145"/>
      <c r="WIN60" s="145"/>
      <c r="WIO60" s="145"/>
      <c r="WIP60" s="145"/>
      <c r="WIQ60" s="145"/>
      <c r="WIR60" s="145"/>
      <c r="WIS60" s="145"/>
      <c r="WIT60" s="145"/>
      <c r="WIU60" s="145"/>
      <c r="WIV60" s="145"/>
      <c r="WIW60" s="145"/>
      <c r="WIX60" s="145"/>
      <c r="WIY60" s="145"/>
      <c r="WIZ60" s="145"/>
      <c r="WJA60" s="145"/>
      <c r="WJB60" s="145"/>
      <c r="WJC60" s="145"/>
      <c r="WJD60" s="145"/>
      <c r="WJE60" s="145"/>
      <c r="WJF60" s="145"/>
      <c r="WJG60" s="145"/>
      <c r="WJH60" s="145"/>
      <c r="WJI60" s="145"/>
      <c r="WJJ60" s="145"/>
      <c r="WJK60" s="145"/>
      <c r="WJL60" s="145"/>
      <c r="WJM60" s="145"/>
      <c r="WJN60" s="145"/>
      <c r="WJO60" s="145"/>
      <c r="WJP60" s="145"/>
      <c r="WJQ60" s="145"/>
      <c r="WJR60" s="145"/>
      <c r="WJS60" s="145"/>
      <c r="WJT60" s="145"/>
      <c r="WJU60" s="145"/>
      <c r="WJV60" s="145"/>
      <c r="WJW60" s="145"/>
      <c r="WJX60" s="145"/>
      <c r="WJY60" s="145"/>
      <c r="WJZ60" s="145"/>
      <c r="WKA60" s="145"/>
      <c r="WKB60" s="145"/>
      <c r="WKC60" s="145"/>
      <c r="WKD60" s="145"/>
      <c r="WKE60" s="145"/>
      <c r="WKF60" s="145"/>
      <c r="WKG60" s="145"/>
      <c r="WKH60" s="145"/>
      <c r="WKI60" s="145"/>
      <c r="WKJ60" s="145"/>
      <c r="WKK60" s="145"/>
      <c r="WKL60" s="145"/>
      <c r="WKM60" s="145"/>
      <c r="WKN60" s="145"/>
      <c r="WKO60" s="145"/>
      <c r="WKP60" s="145"/>
      <c r="WKQ60" s="145"/>
      <c r="WKR60" s="145"/>
      <c r="WKS60" s="145"/>
      <c r="WKT60" s="145"/>
      <c r="WKU60" s="145"/>
      <c r="WKV60" s="145"/>
      <c r="WKW60" s="145"/>
      <c r="WKX60" s="145"/>
      <c r="WKY60" s="145"/>
      <c r="WKZ60" s="145"/>
      <c r="WLA60" s="145"/>
      <c r="WLB60" s="145"/>
      <c r="WLC60" s="145"/>
      <c r="WLD60" s="145"/>
      <c r="WLE60" s="145"/>
      <c r="WLF60" s="145"/>
      <c r="WLG60" s="145"/>
      <c r="WLH60" s="145"/>
      <c r="WLI60" s="145"/>
      <c r="WLJ60" s="145"/>
      <c r="WLK60" s="145"/>
      <c r="WLL60" s="145"/>
      <c r="WLM60" s="145"/>
      <c r="WLN60" s="145"/>
      <c r="WLO60" s="145"/>
      <c r="WLP60" s="145"/>
      <c r="WLQ60" s="145"/>
      <c r="WLR60" s="145"/>
      <c r="WLS60" s="145"/>
      <c r="WLT60" s="145"/>
      <c r="WLU60" s="145"/>
      <c r="WLV60" s="145"/>
      <c r="WLW60" s="145"/>
      <c r="WLX60" s="145"/>
      <c r="WLY60" s="145"/>
      <c r="WLZ60" s="145"/>
      <c r="WMA60" s="145"/>
      <c r="WMB60" s="145"/>
      <c r="WMC60" s="145"/>
      <c r="WMD60" s="145"/>
      <c r="WME60" s="145"/>
      <c r="WMF60" s="145"/>
      <c r="WMG60" s="145"/>
      <c r="WMH60" s="145"/>
      <c r="WMI60" s="145"/>
      <c r="WMJ60" s="145"/>
      <c r="WMK60" s="145"/>
      <c r="WML60" s="145"/>
      <c r="WMM60" s="145"/>
      <c r="WMN60" s="145"/>
      <c r="WMO60" s="145"/>
      <c r="WMP60" s="145"/>
      <c r="WMQ60" s="145"/>
      <c r="WMR60" s="145"/>
      <c r="WMS60" s="145"/>
      <c r="WMT60" s="145"/>
      <c r="WMU60" s="145"/>
      <c r="WMV60" s="145"/>
      <c r="WMW60" s="145"/>
      <c r="WMX60" s="145"/>
      <c r="WMY60" s="145"/>
      <c r="WMZ60" s="145"/>
      <c r="WNA60" s="145"/>
      <c r="WNB60" s="145"/>
      <c r="WNC60" s="145"/>
      <c r="WND60" s="145"/>
      <c r="WNE60" s="145"/>
      <c r="WNF60" s="145"/>
      <c r="WNG60" s="145"/>
      <c r="WNH60" s="145"/>
      <c r="WNI60" s="145"/>
      <c r="WNJ60" s="145"/>
      <c r="WNK60" s="145"/>
      <c r="WNL60" s="145"/>
      <c r="WNM60" s="145"/>
      <c r="WNN60" s="145"/>
      <c r="WNO60" s="145"/>
      <c r="WNP60" s="145"/>
      <c r="WNQ60" s="145"/>
      <c r="WNR60" s="145"/>
      <c r="WNS60" s="145"/>
      <c r="WNT60" s="145"/>
      <c r="WNU60" s="145"/>
      <c r="WNV60" s="145"/>
      <c r="WNW60" s="145"/>
      <c r="WNX60" s="145"/>
      <c r="WNY60" s="145"/>
      <c r="WNZ60" s="145"/>
      <c r="WOA60" s="145"/>
      <c r="WOB60" s="145"/>
      <c r="WOC60" s="145"/>
      <c r="WOD60" s="145"/>
      <c r="WOE60" s="145"/>
      <c r="WOF60" s="145"/>
      <c r="WOG60" s="145"/>
      <c r="WOH60" s="145"/>
      <c r="WOI60" s="145"/>
      <c r="WOJ60" s="145"/>
      <c r="WOK60" s="145"/>
      <c r="WOL60" s="145"/>
      <c r="WOM60" s="145"/>
      <c r="WON60" s="145"/>
      <c r="WOO60" s="145"/>
      <c r="WOP60" s="145"/>
      <c r="WOQ60" s="145"/>
      <c r="WOR60" s="145"/>
      <c r="WOS60" s="145"/>
      <c r="WOT60" s="145"/>
      <c r="WOU60" s="145"/>
      <c r="WOV60" s="145"/>
      <c r="WOW60" s="145"/>
      <c r="WOX60" s="145"/>
      <c r="WOY60" s="145"/>
      <c r="WOZ60" s="145"/>
      <c r="WPA60" s="145"/>
      <c r="WPB60" s="145"/>
      <c r="WPC60" s="145"/>
      <c r="WPD60" s="145"/>
      <c r="WPE60" s="145"/>
      <c r="WPF60" s="145"/>
      <c r="WPG60" s="145"/>
      <c r="WPH60" s="145"/>
      <c r="WPI60" s="145"/>
      <c r="WPJ60" s="145"/>
      <c r="WPK60" s="145"/>
      <c r="WPL60" s="145"/>
      <c r="WPM60" s="145"/>
      <c r="WPN60" s="145"/>
      <c r="WPO60" s="145"/>
      <c r="WPP60" s="145"/>
      <c r="WPQ60" s="145"/>
      <c r="WPR60" s="145"/>
      <c r="WPS60" s="145"/>
      <c r="WPT60" s="145"/>
      <c r="WPU60" s="145"/>
      <c r="WPV60" s="145"/>
      <c r="WPW60" s="145"/>
      <c r="WPX60" s="145"/>
      <c r="WPY60" s="145"/>
      <c r="WPZ60" s="145"/>
      <c r="WQA60" s="145"/>
      <c r="WQB60" s="145"/>
      <c r="WQC60" s="145"/>
      <c r="WQD60" s="145"/>
      <c r="WQE60" s="145"/>
      <c r="WQF60" s="145"/>
      <c r="WQG60" s="145"/>
      <c r="WQH60" s="145"/>
      <c r="WQI60" s="145"/>
      <c r="WQJ60" s="145"/>
      <c r="WQK60" s="145"/>
      <c r="WQL60" s="145"/>
      <c r="WQM60" s="145"/>
      <c r="WQN60" s="145"/>
      <c r="WQO60" s="145"/>
      <c r="WQP60" s="145"/>
      <c r="WQQ60" s="145"/>
      <c r="WQR60" s="145"/>
      <c r="WQS60" s="145"/>
      <c r="WQT60" s="145"/>
      <c r="WQU60" s="145"/>
      <c r="WQV60" s="145"/>
      <c r="WQW60" s="145"/>
      <c r="WQX60" s="145"/>
      <c r="WQY60" s="145"/>
      <c r="WQZ60" s="145"/>
      <c r="WRA60" s="145"/>
      <c r="WRB60" s="145"/>
      <c r="WRC60" s="145"/>
      <c r="WRD60" s="145"/>
      <c r="WRE60" s="145"/>
      <c r="WRF60" s="145"/>
      <c r="WRG60" s="145"/>
      <c r="WRH60" s="145"/>
      <c r="WRI60" s="145"/>
      <c r="WRJ60" s="145"/>
      <c r="WRK60" s="145"/>
      <c r="WRL60" s="145"/>
      <c r="WRM60" s="145"/>
      <c r="WRN60" s="145"/>
      <c r="WRO60" s="145"/>
      <c r="WRP60" s="145"/>
      <c r="WRQ60" s="145"/>
      <c r="WRR60" s="145"/>
      <c r="WRS60" s="145"/>
      <c r="WRT60" s="145"/>
      <c r="WRU60" s="145"/>
      <c r="WRV60" s="145"/>
      <c r="WRW60" s="145"/>
      <c r="WRX60" s="145"/>
      <c r="WRY60" s="145"/>
      <c r="WRZ60" s="145"/>
      <c r="WSA60" s="145"/>
      <c r="WSB60" s="145"/>
      <c r="WSC60" s="145"/>
      <c r="WSD60" s="145"/>
      <c r="WSE60" s="145"/>
      <c r="WSF60" s="145"/>
      <c r="WSG60" s="145"/>
      <c r="WSH60" s="145"/>
      <c r="WSI60" s="145"/>
      <c r="WSJ60" s="145"/>
      <c r="WSK60" s="145"/>
      <c r="WSL60" s="145"/>
      <c r="WSM60" s="145"/>
      <c r="WSN60" s="145"/>
      <c r="WSO60" s="145"/>
      <c r="WSP60" s="145"/>
      <c r="WSQ60" s="145"/>
      <c r="WSR60" s="145"/>
      <c r="WSS60" s="145"/>
      <c r="WST60" s="145"/>
      <c r="WSU60" s="145"/>
      <c r="WSV60" s="145"/>
      <c r="WSW60" s="145"/>
      <c r="WSX60" s="145"/>
      <c r="WSY60" s="145"/>
      <c r="WSZ60" s="145"/>
      <c r="WTA60" s="145"/>
      <c r="WTB60" s="145"/>
      <c r="WTC60" s="145"/>
      <c r="WTD60" s="145"/>
      <c r="WTE60" s="145"/>
      <c r="WTF60" s="145"/>
      <c r="WTG60" s="145"/>
      <c r="WTH60" s="145"/>
      <c r="WTI60" s="145"/>
      <c r="WTJ60" s="145"/>
      <c r="WTK60" s="145"/>
      <c r="WTL60" s="145"/>
      <c r="WTM60" s="145"/>
      <c r="WTN60" s="145"/>
      <c r="WTO60" s="145"/>
      <c r="WTP60" s="145"/>
      <c r="WTQ60" s="145"/>
      <c r="WTR60" s="145"/>
      <c r="WTS60" s="145"/>
      <c r="WTT60" s="145"/>
      <c r="WTU60" s="145"/>
      <c r="WTV60" s="145"/>
      <c r="WTW60" s="145"/>
      <c r="WTX60" s="145"/>
      <c r="WTY60" s="145"/>
      <c r="WTZ60" s="145"/>
      <c r="WUA60" s="145"/>
      <c r="WUB60" s="145"/>
      <c r="WUC60" s="145"/>
      <c r="WUD60" s="145"/>
      <c r="WUE60" s="145"/>
      <c r="WUF60" s="145"/>
      <c r="WUG60" s="145"/>
      <c r="WUH60" s="145"/>
      <c r="WUI60" s="145"/>
      <c r="WUJ60" s="145"/>
      <c r="WUK60" s="145"/>
      <c r="WUL60" s="145"/>
      <c r="WUM60" s="145"/>
      <c r="WUN60" s="145"/>
      <c r="WUO60" s="145"/>
      <c r="WUP60" s="145"/>
      <c r="WUQ60" s="145"/>
      <c r="WUR60" s="145"/>
      <c r="WUS60" s="145"/>
      <c r="WUT60" s="145"/>
      <c r="WUU60" s="145"/>
      <c r="WUV60" s="145"/>
      <c r="WUW60" s="145"/>
      <c r="WUX60" s="145"/>
      <c r="WUY60" s="145"/>
      <c r="WUZ60" s="145"/>
      <c r="WVA60" s="145"/>
      <c r="WVB60" s="145"/>
      <c r="WVC60" s="145"/>
      <c r="WVD60" s="145"/>
      <c r="WVE60" s="145"/>
      <c r="WVF60" s="145"/>
      <c r="WVG60" s="145"/>
      <c r="WVH60" s="145"/>
      <c r="WVI60" s="145"/>
      <c r="WVJ60" s="145"/>
      <c r="WVK60" s="145"/>
      <c r="WVL60" s="145"/>
      <c r="WVM60" s="145"/>
      <c r="WVN60" s="145"/>
      <c r="WVO60" s="145"/>
      <c r="WVP60" s="145"/>
      <c r="WVQ60" s="145"/>
      <c r="WVR60" s="145"/>
      <c r="WVS60" s="145"/>
      <c r="WVT60" s="145"/>
      <c r="WVU60" s="145"/>
      <c r="WVV60" s="145"/>
      <c r="WVW60" s="145"/>
      <c r="WVX60" s="145"/>
      <c r="WVY60" s="145"/>
      <c r="WVZ60" s="145"/>
      <c r="WWA60" s="145"/>
      <c r="WWB60" s="145"/>
      <c r="WWC60" s="145"/>
      <c r="WWD60" s="145"/>
      <c r="WWE60" s="145"/>
      <c r="WWF60" s="145"/>
      <c r="WWG60" s="145"/>
      <c r="WWH60" s="145"/>
      <c r="WWI60" s="145"/>
      <c r="WWJ60" s="145"/>
      <c r="WWK60" s="145"/>
      <c r="WWL60" s="145"/>
      <c r="WWM60" s="145"/>
      <c r="WWN60" s="145"/>
      <c r="WWO60" s="145"/>
      <c r="WWP60" s="145"/>
      <c r="WWQ60" s="145"/>
      <c r="WWR60" s="145"/>
      <c r="WWS60" s="145"/>
      <c r="WWT60" s="145"/>
      <c r="WWU60" s="145"/>
      <c r="WWV60" s="145"/>
      <c r="WWW60" s="145"/>
      <c r="WWX60" s="145"/>
      <c r="WWY60" s="145"/>
      <c r="WWZ60" s="145"/>
      <c r="WXA60" s="145"/>
      <c r="WXB60" s="145"/>
      <c r="WXC60" s="145"/>
      <c r="WXD60" s="145"/>
      <c r="WXE60" s="145"/>
      <c r="WXF60" s="145"/>
      <c r="WXG60" s="145"/>
      <c r="WXH60" s="145"/>
      <c r="WXI60" s="145"/>
      <c r="WXJ60" s="145"/>
      <c r="WXK60" s="145"/>
      <c r="WXL60" s="145"/>
      <c r="WXM60" s="145"/>
      <c r="WXN60" s="145"/>
      <c r="WXO60" s="145"/>
      <c r="WXP60" s="145"/>
      <c r="WXQ60" s="145"/>
      <c r="WXR60" s="145"/>
      <c r="WXS60" s="145"/>
      <c r="WXT60" s="145"/>
      <c r="WXU60" s="145"/>
      <c r="WXV60" s="145"/>
      <c r="WXW60" s="145"/>
      <c r="WXX60" s="145"/>
      <c r="WXY60" s="145"/>
      <c r="WXZ60" s="145"/>
      <c r="WYA60" s="145"/>
      <c r="WYB60" s="145"/>
      <c r="WYC60" s="145"/>
      <c r="WYD60" s="145"/>
      <c r="WYE60" s="145"/>
      <c r="WYF60" s="145"/>
      <c r="WYG60" s="145"/>
      <c r="WYH60" s="145"/>
      <c r="WYI60" s="145"/>
      <c r="WYJ60" s="145"/>
      <c r="WYK60" s="145"/>
      <c r="WYL60" s="145"/>
      <c r="WYM60" s="145"/>
      <c r="WYN60" s="145"/>
      <c r="WYO60" s="145"/>
      <c r="WYP60" s="145"/>
      <c r="WYQ60" s="145"/>
      <c r="WYR60" s="145"/>
      <c r="WYS60" s="145"/>
      <c r="WYT60" s="145"/>
      <c r="WYU60" s="145"/>
      <c r="WYV60" s="145"/>
      <c r="WYW60" s="145"/>
      <c r="WYX60" s="145"/>
      <c r="WYY60" s="145"/>
      <c r="WYZ60" s="145"/>
      <c r="WZA60" s="145"/>
      <c r="WZB60" s="145"/>
      <c r="WZC60" s="145"/>
      <c r="WZD60" s="145"/>
      <c r="WZE60" s="145"/>
      <c r="WZF60" s="145"/>
      <c r="WZG60" s="145"/>
      <c r="WZH60" s="145"/>
      <c r="WZI60" s="145"/>
      <c r="WZJ60" s="145"/>
      <c r="WZK60" s="145"/>
      <c r="WZL60" s="145"/>
      <c r="WZM60" s="145"/>
      <c r="WZN60" s="145"/>
      <c r="WZO60" s="145"/>
      <c r="WZP60" s="145"/>
      <c r="WZQ60" s="145"/>
      <c r="WZR60" s="145"/>
      <c r="WZS60" s="145"/>
      <c r="WZT60" s="145"/>
      <c r="WZU60" s="145"/>
      <c r="WZV60" s="145"/>
      <c r="WZW60" s="145"/>
      <c r="WZX60" s="145"/>
      <c r="WZY60" s="145"/>
      <c r="WZZ60" s="145"/>
      <c r="XAA60" s="145"/>
      <c r="XAB60" s="145"/>
      <c r="XAC60" s="145"/>
      <c r="XAD60" s="145"/>
      <c r="XAE60" s="145"/>
      <c r="XAF60" s="145"/>
      <c r="XAG60" s="145"/>
      <c r="XAH60" s="145"/>
      <c r="XAI60" s="145"/>
      <c r="XAJ60" s="145"/>
      <c r="XAK60" s="145"/>
      <c r="XAL60" s="145"/>
      <c r="XAM60" s="145"/>
      <c r="XAN60" s="145"/>
      <c r="XAO60" s="145"/>
      <c r="XAP60" s="145"/>
      <c r="XAQ60" s="145"/>
      <c r="XAR60" s="145"/>
      <c r="XAS60" s="145"/>
      <c r="XAT60" s="145"/>
      <c r="XAU60" s="145"/>
      <c r="XAV60" s="145"/>
      <c r="XAW60" s="145"/>
      <c r="XAX60" s="145"/>
      <c r="XAY60" s="145"/>
      <c r="XAZ60" s="145"/>
      <c r="XBA60" s="145"/>
      <c r="XBB60" s="145"/>
      <c r="XBC60" s="145"/>
      <c r="XBD60" s="145"/>
      <c r="XBE60" s="145"/>
      <c r="XBF60" s="145"/>
      <c r="XBG60" s="145"/>
      <c r="XBH60" s="145"/>
      <c r="XBI60" s="145"/>
      <c r="XBJ60" s="145"/>
      <c r="XBK60" s="145"/>
      <c r="XBL60" s="145"/>
      <c r="XBM60" s="145"/>
      <c r="XBN60" s="145"/>
      <c r="XBO60" s="145"/>
      <c r="XBP60" s="145"/>
      <c r="XBQ60" s="145"/>
      <c r="XBR60" s="145"/>
      <c r="XBS60" s="145"/>
      <c r="XBT60" s="145"/>
      <c r="XBU60" s="145"/>
      <c r="XBV60" s="145"/>
      <c r="XBW60" s="145"/>
      <c r="XBX60" s="145"/>
      <c r="XBY60" s="145"/>
      <c r="XBZ60" s="145"/>
      <c r="XCA60" s="145"/>
      <c r="XCB60" s="145"/>
      <c r="XCC60" s="145"/>
      <c r="XCD60" s="145"/>
      <c r="XCE60" s="145"/>
      <c r="XCF60" s="145"/>
      <c r="XCG60" s="145"/>
      <c r="XCH60" s="145"/>
      <c r="XCI60" s="145"/>
      <c r="XCJ60" s="145"/>
      <c r="XCK60" s="145"/>
      <c r="XCL60" s="145"/>
      <c r="XCM60" s="145"/>
      <c r="XCN60" s="145"/>
      <c r="XCO60" s="145"/>
      <c r="XCP60" s="145"/>
      <c r="XCQ60" s="145"/>
      <c r="XCR60" s="145"/>
      <c r="XCS60" s="145"/>
      <c r="XCT60" s="145"/>
      <c r="XCU60" s="145"/>
      <c r="XCV60" s="145"/>
      <c r="XCW60" s="145"/>
      <c r="XCX60" s="145"/>
      <c r="XCY60" s="145"/>
      <c r="XCZ60" s="145"/>
      <c r="XDA60" s="145"/>
      <c r="XDB60" s="145"/>
      <c r="XDC60" s="145"/>
      <c r="XDD60" s="145"/>
      <c r="XDE60" s="145"/>
      <c r="XDF60" s="145"/>
      <c r="XDG60" s="145"/>
      <c r="XDH60" s="145"/>
      <c r="XDI60" s="145"/>
      <c r="XDJ60" s="145"/>
      <c r="XDK60" s="145"/>
      <c r="XDL60" s="145"/>
      <c r="XDM60" s="145"/>
      <c r="XDN60" s="145"/>
      <c r="XDO60" s="145"/>
      <c r="XDP60" s="145"/>
      <c r="XDQ60" s="145"/>
      <c r="XDR60" s="145"/>
      <c r="XDS60" s="145"/>
      <c r="XDT60" s="145"/>
      <c r="XDU60" s="145"/>
      <c r="XDV60" s="145"/>
      <c r="XDW60" s="145"/>
      <c r="XDX60" s="145"/>
      <c r="XDY60" s="145"/>
      <c r="XDZ60" s="145"/>
      <c r="XEA60" s="145"/>
      <c r="XEB60" s="145"/>
      <c r="XEC60" s="145"/>
      <c r="XED60" s="145"/>
      <c r="XEE60" s="145"/>
      <c r="XEF60" s="145"/>
      <c r="XEG60" s="145"/>
      <c r="XEH60" s="145"/>
      <c r="XEI60" s="145"/>
      <c r="XEJ60" s="145"/>
      <c r="XEK60" s="145"/>
      <c r="XEL60" s="145"/>
      <c r="XEM60" s="145"/>
      <c r="XEN60" s="145"/>
      <c r="XEO60" s="145"/>
      <c r="XEP60" s="145"/>
      <c r="XEQ60" s="145"/>
      <c r="XER60" s="145"/>
      <c r="XES60" s="145"/>
      <c r="XET60" s="145"/>
      <c r="XEU60" s="145"/>
      <c r="XEV60" s="145"/>
      <c r="XEW60" s="145"/>
      <c r="XEX60" s="145"/>
      <c r="XEY60" s="145"/>
      <c r="XEZ60" s="145"/>
      <c r="XFA60" s="145"/>
      <c r="XFB60" s="145"/>
    </row>
    <row r="61" spans="1:16382" s="114" customFormat="1">
      <c r="A61" s="171"/>
      <c r="B61" s="101"/>
      <c r="D61" s="145" t="s">
        <v>255</v>
      </c>
      <c r="G61" s="145"/>
      <c r="H61" s="178">
        <f>+AVERAGE(G59:H59)</f>
        <v>2088</v>
      </c>
      <c r="I61" s="178">
        <f t="shared" ref="I61:R61" si="95">+AVERAGE(H59:I59)</f>
        <v>2448</v>
      </c>
      <c r="J61" s="178">
        <f t="shared" si="95"/>
        <v>3060</v>
      </c>
      <c r="K61" s="178">
        <f t="shared" si="95"/>
        <v>3744</v>
      </c>
      <c r="L61" s="178">
        <f t="shared" si="95"/>
        <v>4536</v>
      </c>
      <c r="M61" s="178">
        <f t="shared" si="95"/>
        <v>5513.5</v>
      </c>
      <c r="N61" s="178">
        <f t="shared" si="95"/>
        <v>6679.5</v>
      </c>
      <c r="O61" s="178">
        <f t="shared" si="95"/>
        <v>8030</v>
      </c>
      <c r="P61" s="178">
        <f t="shared" si="95"/>
        <v>9307.5</v>
      </c>
      <c r="Q61" s="178">
        <f t="shared" si="95"/>
        <v>10840.5</v>
      </c>
      <c r="R61" s="178">
        <f t="shared" si="95"/>
        <v>13459.5</v>
      </c>
      <c r="S61" s="178">
        <f t="shared" ref="S61" si="96">+AVERAGE(R59:S59)</f>
        <v>16370.5</v>
      </c>
      <c r="T61" s="178">
        <f t="shared" ref="T61" si="97">+AVERAGE(S59:T59)</f>
        <v>18925.5</v>
      </c>
      <c r="U61" s="178">
        <f t="shared" ref="U61" si="98">+AVERAGE(T59:U59)</f>
        <v>21480.5</v>
      </c>
      <c r="V61" s="178">
        <f t="shared" ref="V61" si="99">+AVERAGE(U59:V59)</f>
        <v>23999</v>
      </c>
      <c r="W61" s="178">
        <f t="shared" ref="W61" si="100">+AVERAGE(V59:W59)</f>
        <v>26444.5</v>
      </c>
      <c r="X61" s="178">
        <f t="shared" ref="X61" si="101">+AVERAGE(W59:X59)</f>
        <v>28817</v>
      </c>
      <c r="Y61" s="178">
        <f t="shared" ref="Y61" si="102">+AVERAGE(X59:Y59)</f>
        <v>31116.5</v>
      </c>
      <c r="Z61" s="178">
        <f t="shared" ref="Z61" si="103">+AVERAGE(Y59:Z59)</f>
        <v>33343</v>
      </c>
      <c r="AA61" s="178">
        <f t="shared" ref="AA61" si="104">+AVERAGE(Z59:AA59)</f>
        <v>35496.5</v>
      </c>
      <c r="AB61" s="178">
        <f t="shared" ref="AB61" si="105">+AVERAGE(AA59:AB59)</f>
        <v>37577</v>
      </c>
      <c r="AC61" s="178">
        <f t="shared" ref="AC61" si="106">+AVERAGE(AB59:AC59)</f>
        <v>39584.5</v>
      </c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45"/>
      <c r="HA61" s="145"/>
      <c r="HB61" s="145"/>
      <c r="HC61" s="145"/>
      <c r="HD61" s="145"/>
      <c r="HE61" s="145"/>
      <c r="HF61" s="145"/>
      <c r="HG61" s="145"/>
      <c r="HH61" s="145"/>
      <c r="HI61" s="145"/>
      <c r="HJ61" s="145"/>
      <c r="HK61" s="145"/>
      <c r="HL61" s="145"/>
      <c r="HM61" s="145"/>
      <c r="HN61" s="145"/>
      <c r="HO61" s="145"/>
      <c r="HP61" s="145"/>
      <c r="HQ61" s="145"/>
      <c r="HR61" s="145"/>
      <c r="HS61" s="145"/>
      <c r="HT61" s="145"/>
      <c r="HU61" s="145"/>
      <c r="HV61" s="145"/>
      <c r="HW61" s="145"/>
      <c r="HX61" s="145"/>
      <c r="HY61" s="145"/>
      <c r="HZ61" s="145"/>
      <c r="IA61" s="145"/>
      <c r="IB61" s="145"/>
      <c r="IC61" s="145"/>
      <c r="ID61" s="145"/>
      <c r="IE61" s="145"/>
      <c r="IF61" s="145"/>
      <c r="IG61" s="145"/>
      <c r="IH61" s="145"/>
      <c r="II61" s="145"/>
      <c r="IJ61" s="145"/>
      <c r="IK61" s="145"/>
      <c r="IL61" s="145"/>
      <c r="IM61" s="145"/>
      <c r="IN61" s="145"/>
      <c r="IO61" s="145"/>
      <c r="IP61" s="145"/>
      <c r="IQ61" s="145"/>
      <c r="IR61" s="145"/>
      <c r="IS61" s="145"/>
      <c r="IT61" s="145"/>
      <c r="IU61" s="145"/>
      <c r="IV61" s="145"/>
      <c r="IW61" s="145"/>
      <c r="IX61" s="145"/>
      <c r="IY61" s="145"/>
      <c r="IZ61" s="145"/>
      <c r="JA61" s="145"/>
      <c r="JB61" s="145"/>
      <c r="JC61" s="145"/>
      <c r="JD61" s="145"/>
      <c r="JE61" s="145"/>
      <c r="JF61" s="145"/>
      <c r="JG61" s="145"/>
      <c r="JH61" s="145"/>
      <c r="JI61" s="145"/>
      <c r="JJ61" s="145"/>
      <c r="JK61" s="145"/>
      <c r="JL61" s="145"/>
      <c r="JM61" s="145"/>
      <c r="JN61" s="145"/>
      <c r="JO61" s="145"/>
      <c r="JP61" s="145"/>
      <c r="JQ61" s="145"/>
      <c r="JR61" s="145"/>
      <c r="JS61" s="145"/>
      <c r="JT61" s="145"/>
      <c r="JU61" s="145"/>
      <c r="JV61" s="145"/>
      <c r="JW61" s="145"/>
      <c r="JX61" s="145"/>
      <c r="JY61" s="145"/>
      <c r="JZ61" s="145"/>
      <c r="KA61" s="145"/>
      <c r="KB61" s="145"/>
      <c r="KC61" s="145"/>
      <c r="KD61" s="145"/>
      <c r="KE61" s="145"/>
      <c r="KF61" s="145"/>
      <c r="KG61" s="145"/>
      <c r="KH61" s="145"/>
      <c r="KI61" s="145"/>
      <c r="KJ61" s="145"/>
      <c r="KK61" s="145"/>
      <c r="KL61" s="145"/>
      <c r="KM61" s="145"/>
      <c r="KN61" s="145"/>
      <c r="KO61" s="145"/>
      <c r="KP61" s="145"/>
      <c r="KQ61" s="145"/>
      <c r="KR61" s="145"/>
      <c r="KS61" s="145"/>
      <c r="KT61" s="145"/>
      <c r="KU61" s="145"/>
      <c r="KV61" s="145"/>
      <c r="KW61" s="145"/>
      <c r="KX61" s="145"/>
      <c r="KY61" s="145"/>
      <c r="KZ61" s="145"/>
      <c r="LA61" s="145"/>
      <c r="LB61" s="145"/>
      <c r="LC61" s="145"/>
      <c r="LD61" s="145"/>
      <c r="LE61" s="145"/>
      <c r="LF61" s="145"/>
      <c r="LG61" s="145"/>
      <c r="LH61" s="145"/>
      <c r="LI61" s="145"/>
      <c r="LJ61" s="145"/>
      <c r="LK61" s="145"/>
      <c r="LL61" s="145"/>
      <c r="LM61" s="145"/>
      <c r="LN61" s="145"/>
      <c r="LO61" s="145"/>
      <c r="LP61" s="145"/>
      <c r="LQ61" s="145"/>
      <c r="LR61" s="145"/>
      <c r="LS61" s="145"/>
      <c r="LT61" s="145"/>
      <c r="LU61" s="145"/>
      <c r="LV61" s="145"/>
      <c r="LW61" s="145"/>
      <c r="LX61" s="145"/>
      <c r="LY61" s="145"/>
      <c r="LZ61" s="145"/>
      <c r="MA61" s="145"/>
      <c r="MB61" s="145"/>
      <c r="MC61" s="145"/>
      <c r="MD61" s="145"/>
      <c r="ME61" s="145"/>
      <c r="MF61" s="145"/>
      <c r="MG61" s="145"/>
      <c r="MH61" s="145"/>
      <c r="MI61" s="145"/>
      <c r="MJ61" s="145"/>
      <c r="MK61" s="145"/>
      <c r="ML61" s="145"/>
      <c r="MM61" s="145"/>
      <c r="MN61" s="145"/>
      <c r="MO61" s="145"/>
      <c r="MP61" s="145"/>
      <c r="MQ61" s="145"/>
      <c r="MR61" s="145"/>
      <c r="MS61" s="145"/>
      <c r="MT61" s="145"/>
      <c r="MU61" s="145"/>
      <c r="MV61" s="145"/>
      <c r="MW61" s="145"/>
      <c r="MX61" s="145"/>
      <c r="MY61" s="145"/>
      <c r="MZ61" s="145"/>
      <c r="NA61" s="145"/>
      <c r="NB61" s="145"/>
      <c r="NC61" s="145"/>
      <c r="ND61" s="145"/>
      <c r="NE61" s="145"/>
      <c r="NF61" s="145"/>
      <c r="NG61" s="145"/>
      <c r="NH61" s="145"/>
      <c r="NI61" s="145"/>
      <c r="NJ61" s="145"/>
      <c r="NK61" s="145"/>
      <c r="NL61" s="145"/>
      <c r="NM61" s="145"/>
      <c r="NN61" s="145"/>
      <c r="NO61" s="145"/>
      <c r="NP61" s="145"/>
      <c r="NQ61" s="145"/>
      <c r="NR61" s="145"/>
      <c r="NS61" s="145"/>
      <c r="NT61" s="145"/>
      <c r="NU61" s="145"/>
      <c r="NV61" s="145"/>
      <c r="NW61" s="145"/>
      <c r="NX61" s="145"/>
      <c r="NY61" s="145"/>
      <c r="NZ61" s="145"/>
      <c r="OA61" s="145"/>
      <c r="OB61" s="145"/>
      <c r="OC61" s="145"/>
      <c r="OD61" s="145"/>
      <c r="OE61" s="145"/>
      <c r="OF61" s="145"/>
      <c r="OG61" s="145"/>
      <c r="OH61" s="145"/>
      <c r="OI61" s="145"/>
      <c r="OJ61" s="145"/>
      <c r="OK61" s="145"/>
      <c r="OL61" s="145"/>
      <c r="OM61" s="145"/>
      <c r="ON61" s="145"/>
      <c r="OO61" s="145"/>
      <c r="OP61" s="145"/>
      <c r="OQ61" s="145"/>
      <c r="OR61" s="145"/>
      <c r="OS61" s="145"/>
      <c r="OT61" s="145"/>
      <c r="OU61" s="145"/>
      <c r="OV61" s="145"/>
      <c r="OW61" s="145"/>
      <c r="OX61" s="145"/>
      <c r="OY61" s="145"/>
      <c r="OZ61" s="145"/>
      <c r="PA61" s="145"/>
      <c r="PB61" s="145"/>
      <c r="PC61" s="145"/>
      <c r="PD61" s="145"/>
      <c r="PE61" s="145"/>
      <c r="PF61" s="145"/>
      <c r="PG61" s="145"/>
      <c r="PH61" s="145"/>
      <c r="PI61" s="145"/>
      <c r="PJ61" s="145"/>
      <c r="PK61" s="145"/>
      <c r="PL61" s="145"/>
      <c r="PM61" s="145"/>
      <c r="PN61" s="145"/>
      <c r="PO61" s="145"/>
      <c r="PP61" s="145"/>
      <c r="PQ61" s="145"/>
      <c r="PR61" s="145"/>
      <c r="PS61" s="145"/>
      <c r="PT61" s="145"/>
      <c r="PU61" s="145"/>
      <c r="PV61" s="145"/>
      <c r="PW61" s="145"/>
      <c r="PX61" s="145"/>
      <c r="PY61" s="145"/>
      <c r="PZ61" s="145"/>
      <c r="QA61" s="145"/>
      <c r="QB61" s="145"/>
      <c r="QC61" s="145"/>
      <c r="QD61" s="145"/>
      <c r="QE61" s="145"/>
      <c r="QF61" s="145"/>
      <c r="QG61" s="145"/>
      <c r="QH61" s="145"/>
      <c r="QI61" s="145"/>
      <c r="QJ61" s="145"/>
      <c r="QK61" s="145"/>
      <c r="QL61" s="145"/>
      <c r="QM61" s="145"/>
      <c r="QN61" s="145"/>
      <c r="QO61" s="145"/>
      <c r="QP61" s="145"/>
      <c r="QQ61" s="145"/>
      <c r="QR61" s="145"/>
      <c r="QS61" s="145"/>
      <c r="QT61" s="145"/>
      <c r="QU61" s="145"/>
      <c r="QV61" s="145"/>
      <c r="QW61" s="145"/>
      <c r="QX61" s="145"/>
      <c r="QY61" s="145"/>
      <c r="QZ61" s="145"/>
      <c r="RA61" s="145"/>
      <c r="RB61" s="145"/>
      <c r="RC61" s="145"/>
      <c r="RD61" s="145"/>
      <c r="RE61" s="145"/>
      <c r="RF61" s="145"/>
      <c r="RG61" s="145"/>
      <c r="RH61" s="145"/>
      <c r="RI61" s="145"/>
      <c r="RJ61" s="145"/>
      <c r="RK61" s="145"/>
      <c r="RL61" s="145"/>
      <c r="RM61" s="145"/>
      <c r="RN61" s="145"/>
      <c r="RO61" s="145"/>
      <c r="RP61" s="145"/>
      <c r="RQ61" s="145"/>
      <c r="RR61" s="145"/>
      <c r="RS61" s="145"/>
      <c r="RT61" s="145"/>
      <c r="RU61" s="145"/>
      <c r="RV61" s="145"/>
      <c r="RW61" s="145"/>
      <c r="RX61" s="145"/>
      <c r="RY61" s="145"/>
      <c r="RZ61" s="145"/>
      <c r="SA61" s="145"/>
      <c r="SB61" s="145"/>
      <c r="SC61" s="145"/>
      <c r="SD61" s="145"/>
      <c r="SE61" s="145"/>
      <c r="SF61" s="145"/>
      <c r="SG61" s="145"/>
      <c r="SH61" s="145"/>
      <c r="SI61" s="145"/>
      <c r="SJ61" s="145"/>
      <c r="SK61" s="145"/>
      <c r="SL61" s="145"/>
      <c r="SM61" s="145"/>
      <c r="SN61" s="145"/>
      <c r="SO61" s="145"/>
      <c r="SP61" s="145"/>
      <c r="SQ61" s="145"/>
      <c r="SR61" s="145"/>
      <c r="SS61" s="145"/>
      <c r="ST61" s="145"/>
      <c r="SU61" s="145"/>
      <c r="SV61" s="145"/>
      <c r="SW61" s="145"/>
      <c r="SX61" s="145"/>
      <c r="SY61" s="145"/>
      <c r="SZ61" s="145"/>
      <c r="TA61" s="145"/>
      <c r="TB61" s="145"/>
      <c r="TC61" s="145"/>
      <c r="TD61" s="145"/>
      <c r="TE61" s="145"/>
      <c r="TF61" s="145"/>
      <c r="TG61" s="145"/>
      <c r="TH61" s="145"/>
      <c r="TI61" s="145"/>
      <c r="TJ61" s="145"/>
      <c r="TK61" s="145"/>
      <c r="TL61" s="145"/>
      <c r="TM61" s="145"/>
      <c r="TN61" s="145"/>
      <c r="TO61" s="145"/>
      <c r="TP61" s="145"/>
      <c r="TQ61" s="145"/>
      <c r="TR61" s="145"/>
      <c r="TS61" s="145"/>
      <c r="TT61" s="145"/>
      <c r="TU61" s="145"/>
      <c r="TV61" s="145"/>
      <c r="TW61" s="145"/>
      <c r="TX61" s="145"/>
      <c r="TY61" s="145"/>
      <c r="TZ61" s="145"/>
      <c r="UA61" s="145"/>
      <c r="UB61" s="145"/>
      <c r="UC61" s="145"/>
      <c r="UD61" s="145"/>
      <c r="UE61" s="145"/>
      <c r="UF61" s="145"/>
      <c r="UG61" s="145"/>
      <c r="UH61" s="145"/>
      <c r="UI61" s="145"/>
      <c r="UJ61" s="145"/>
      <c r="UK61" s="145"/>
      <c r="UL61" s="145"/>
      <c r="UM61" s="145"/>
      <c r="UN61" s="145"/>
      <c r="UO61" s="145"/>
      <c r="UP61" s="145"/>
      <c r="UQ61" s="145"/>
      <c r="UR61" s="145"/>
      <c r="US61" s="145"/>
      <c r="UT61" s="145"/>
      <c r="UU61" s="145"/>
      <c r="UV61" s="145"/>
      <c r="UW61" s="145"/>
      <c r="UX61" s="145"/>
      <c r="UY61" s="145"/>
      <c r="UZ61" s="145"/>
      <c r="VA61" s="145"/>
      <c r="VB61" s="145"/>
      <c r="VC61" s="145"/>
      <c r="VD61" s="145"/>
      <c r="VE61" s="145"/>
      <c r="VF61" s="145"/>
      <c r="VG61" s="145"/>
      <c r="VH61" s="145"/>
      <c r="VI61" s="145"/>
      <c r="VJ61" s="145"/>
      <c r="VK61" s="145"/>
      <c r="VL61" s="145"/>
      <c r="VM61" s="145"/>
      <c r="VN61" s="145"/>
      <c r="VO61" s="145"/>
      <c r="VP61" s="145"/>
      <c r="VQ61" s="145"/>
      <c r="VR61" s="145"/>
      <c r="VS61" s="145"/>
      <c r="VT61" s="145"/>
      <c r="VU61" s="145"/>
      <c r="VV61" s="145"/>
      <c r="VW61" s="145"/>
      <c r="VX61" s="145"/>
      <c r="VY61" s="145"/>
      <c r="VZ61" s="145"/>
      <c r="WA61" s="145"/>
      <c r="WB61" s="145"/>
      <c r="WC61" s="145"/>
      <c r="WD61" s="145"/>
      <c r="WE61" s="145"/>
      <c r="WF61" s="145"/>
      <c r="WG61" s="145"/>
      <c r="WH61" s="145"/>
      <c r="WI61" s="145"/>
      <c r="WJ61" s="145"/>
      <c r="WK61" s="145"/>
      <c r="WL61" s="145"/>
      <c r="WM61" s="145"/>
      <c r="WN61" s="145"/>
      <c r="WO61" s="145"/>
      <c r="WP61" s="145"/>
      <c r="WQ61" s="145"/>
      <c r="WR61" s="145"/>
      <c r="WS61" s="145"/>
      <c r="WT61" s="145"/>
      <c r="WU61" s="145"/>
      <c r="WV61" s="145"/>
      <c r="WW61" s="145"/>
      <c r="WX61" s="145"/>
      <c r="WY61" s="145"/>
      <c r="WZ61" s="145"/>
      <c r="XA61" s="145"/>
      <c r="XB61" s="145"/>
      <c r="XC61" s="145"/>
      <c r="XD61" s="145"/>
      <c r="XE61" s="145"/>
      <c r="XF61" s="145"/>
      <c r="XG61" s="145"/>
      <c r="XH61" s="145"/>
      <c r="XI61" s="145"/>
      <c r="XJ61" s="145"/>
      <c r="XK61" s="145"/>
      <c r="XL61" s="145"/>
      <c r="XM61" s="145"/>
      <c r="XN61" s="145"/>
      <c r="XO61" s="145"/>
      <c r="XP61" s="145"/>
      <c r="XQ61" s="145"/>
      <c r="XR61" s="145"/>
      <c r="XS61" s="145"/>
      <c r="XT61" s="145"/>
      <c r="XU61" s="145"/>
      <c r="XV61" s="145"/>
      <c r="XW61" s="145"/>
      <c r="XX61" s="145"/>
      <c r="XY61" s="145"/>
      <c r="XZ61" s="145"/>
      <c r="YA61" s="145"/>
      <c r="YB61" s="145"/>
      <c r="YC61" s="145"/>
      <c r="YD61" s="145"/>
      <c r="YE61" s="145"/>
      <c r="YF61" s="145"/>
      <c r="YG61" s="145"/>
      <c r="YH61" s="145"/>
      <c r="YI61" s="145"/>
      <c r="YJ61" s="145"/>
      <c r="YK61" s="145"/>
      <c r="YL61" s="145"/>
      <c r="YM61" s="145"/>
      <c r="YN61" s="145"/>
      <c r="YO61" s="145"/>
      <c r="YP61" s="145"/>
      <c r="YQ61" s="145"/>
      <c r="YR61" s="145"/>
      <c r="YS61" s="145"/>
      <c r="YT61" s="145"/>
      <c r="YU61" s="145"/>
      <c r="YV61" s="145"/>
      <c r="YW61" s="145"/>
      <c r="YX61" s="145"/>
      <c r="YY61" s="145"/>
      <c r="YZ61" s="145"/>
      <c r="ZA61" s="145"/>
      <c r="ZB61" s="145"/>
      <c r="ZC61" s="145"/>
      <c r="ZD61" s="145"/>
      <c r="ZE61" s="145"/>
      <c r="ZF61" s="145"/>
      <c r="ZG61" s="145"/>
      <c r="ZH61" s="145"/>
      <c r="ZI61" s="145"/>
      <c r="ZJ61" s="145"/>
      <c r="ZK61" s="145"/>
      <c r="ZL61" s="145"/>
      <c r="ZM61" s="145"/>
      <c r="ZN61" s="145"/>
      <c r="ZO61" s="145"/>
      <c r="ZP61" s="145"/>
      <c r="ZQ61" s="145"/>
      <c r="ZR61" s="145"/>
      <c r="ZS61" s="145"/>
      <c r="ZT61" s="145"/>
      <c r="ZU61" s="145"/>
      <c r="ZV61" s="145"/>
      <c r="ZW61" s="145"/>
      <c r="ZX61" s="145"/>
      <c r="ZY61" s="145"/>
      <c r="ZZ61" s="145"/>
      <c r="AAA61" s="145"/>
      <c r="AAB61" s="145"/>
      <c r="AAC61" s="145"/>
      <c r="AAD61" s="145"/>
      <c r="AAE61" s="145"/>
      <c r="AAF61" s="145"/>
      <c r="AAG61" s="145"/>
      <c r="AAH61" s="145"/>
      <c r="AAI61" s="145"/>
      <c r="AAJ61" s="145"/>
      <c r="AAK61" s="145"/>
      <c r="AAL61" s="145"/>
      <c r="AAM61" s="145"/>
      <c r="AAN61" s="145"/>
      <c r="AAO61" s="145"/>
      <c r="AAP61" s="145"/>
      <c r="AAQ61" s="145"/>
      <c r="AAR61" s="145"/>
      <c r="AAS61" s="145"/>
      <c r="AAT61" s="145"/>
      <c r="AAU61" s="145"/>
      <c r="AAV61" s="145"/>
      <c r="AAW61" s="145"/>
      <c r="AAX61" s="145"/>
      <c r="AAY61" s="145"/>
      <c r="AAZ61" s="145"/>
      <c r="ABA61" s="145"/>
      <c r="ABB61" s="145"/>
      <c r="ABC61" s="145"/>
      <c r="ABD61" s="145"/>
      <c r="ABE61" s="145"/>
      <c r="ABF61" s="145"/>
      <c r="ABG61" s="145"/>
      <c r="ABH61" s="145"/>
      <c r="ABI61" s="145"/>
      <c r="ABJ61" s="145"/>
      <c r="ABK61" s="145"/>
      <c r="ABL61" s="145"/>
      <c r="ABM61" s="145"/>
      <c r="ABN61" s="145"/>
      <c r="ABO61" s="145"/>
      <c r="ABP61" s="145"/>
      <c r="ABQ61" s="145"/>
      <c r="ABR61" s="145"/>
      <c r="ABS61" s="145"/>
      <c r="ABT61" s="145"/>
      <c r="ABU61" s="145"/>
      <c r="ABV61" s="145"/>
      <c r="ABW61" s="145"/>
      <c r="ABX61" s="145"/>
      <c r="ABY61" s="145"/>
      <c r="ABZ61" s="145"/>
      <c r="ACA61" s="145"/>
      <c r="ACB61" s="145"/>
      <c r="ACC61" s="145"/>
      <c r="ACD61" s="145"/>
      <c r="ACE61" s="145"/>
      <c r="ACF61" s="145"/>
      <c r="ACG61" s="145"/>
      <c r="ACH61" s="145"/>
      <c r="ACI61" s="145"/>
      <c r="ACJ61" s="145"/>
      <c r="ACK61" s="145"/>
      <c r="ACL61" s="145"/>
      <c r="ACM61" s="145"/>
      <c r="ACN61" s="145"/>
      <c r="ACO61" s="145"/>
      <c r="ACP61" s="145"/>
      <c r="ACQ61" s="145"/>
      <c r="ACR61" s="145"/>
      <c r="ACS61" s="145"/>
      <c r="ACT61" s="145"/>
      <c r="ACU61" s="145"/>
      <c r="ACV61" s="145"/>
      <c r="ACW61" s="145"/>
      <c r="ACX61" s="145"/>
      <c r="ACY61" s="145"/>
      <c r="ACZ61" s="145"/>
      <c r="ADA61" s="145"/>
      <c r="ADB61" s="145"/>
      <c r="ADC61" s="145"/>
      <c r="ADD61" s="145"/>
      <c r="ADE61" s="145"/>
      <c r="ADF61" s="145"/>
      <c r="ADG61" s="145"/>
      <c r="ADH61" s="145"/>
      <c r="ADI61" s="145"/>
      <c r="ADJ61" s="145"/>
      <c r="ADK61" s="145"/>
      <c r="ADL61" s="145"/>
      <c r="ADM61" s="145"/>
      <c r="ADN61" s="145"/>
      <c r="ADO61" s="145"/>
      <c r="ADP61" s="145"/>
      <c r="ADQ61" s="145"/>
      <c r="ADR61" s="145"/>
      <c r="ADS61" s="145"/>
      <c r="ADT61" s="145"/>
      <c r="ADU61" s="145"/>
      <c r="ADV61" s="145"/>
      <c r="ADW61" s="145"/>
      <c r="ADX61" s="145"/>
      <c r="ADY61" s="145"/>
      <c r="ADZ61" s="145"/>
      <c r="AEA61" s="145"/>
      <c r="AEB61" s="145"/>
      <c r="AEC61" s="145"/>
      <c r="AED61" s="145"/>
      <c r="AEE61" s="145"/>
      <c r="AEF61" s="145"/>
      <c r="AEG61" s="145"/>
      <c r="AEH61" s="145"/>
      <c r="AEI61" s="145"/>
      <c r="AEJ61" s="145"/>
      <c r="AEK61" s="145"/>
      <c r="AEL61" s="145"/>
      <c r="AEM61" s="145"/>
      <c r="AEN61" s="145"/>
      <c r="AEO61" s="145"/>
      <c r="AEP61" s="145"/>
      <c r="AEQ61" s="145"/>
      <c r="AER61" s="145"/>
      <c r="AES61" s="145"/>
      <c r="AET61" s="145"/>
      <c r="AEU61" s="145"/>
      <c r="AEV61" s="145"/>
      <c r="AEW61" s="145"/>
      <c r="AEX61" s="145"/>
      <c r="AEY61" s="145"/>
      <c r="AEZ61" s="145"/>
      <c r="AFA61" s="145"/>
      <c r="AFB61" s="145"/>
      <c r="AFC61" s="145"/>
      <c r="AFD61" s="145"/>
      <c r="AFE61" s="145"/>
      <c r="AFF61" s="145"/>
      <c r="AFG61" s="145"/>
      <c r="AFH61" s="145"/>
      <c r="AFI61" s="145"/>
      <c r="AFJ61" s="145"/>
      <c r="AFK61" s="145"/>
      <c r="AFL61" s="145"/>
      <c r="AFM61" s="145"/>
      <c r="AFN61" s="145"/>
      <c r="AFO61" s="145"/>
      <c r="AFP61" s="145"/>
      <c r="AFQ61" s="145"/>
      <c r="AFR61" s="145"/>
      <c r="AFS61" s="145"/>
      <c r="AFT61" s="145"/>
      <c r="AFU61" s="145"/>
      <c r="AFV61" s="145"/>
      <c r="AFW61" s="145"/>
      <c r="AFX61" s="145"/>
      <c r="AFY61" s="145"/>
      <c r="AFZ61" s="145"/>
      <c r="AGA61" s="145"/>
      <c r="AGB61" s="145"/>
      <c r="AGC61" s="145"/>
      <c r="AGD61" s="145"/>
      <c r="AGE61" s="145"/>
      <c r="AGF61" s="145"/>
      <c r="AGG61" s="145"/>
      <c r="AGH61" s="145"/>
      <c r="AGI61" s="145"/>
      <c r="AGJ61" s="145"/>
      <c r="AGK61" s="145"/>
      <c r="AGL61" s="145"/>
      <c r="AGM61" s="145"/>
      <c r="AGN61" s="145"/>
      <c r="AGO61" s="145"/>
      <c r="AGP61" s="145"/>
      <c r="AGQ61" s="145"/>
      <c r="AGR61" s="145"/>
      <c r="AGS61" s="145"/>
      <c r="AGT61" s="145"/>
      <c r="AGU61" s="145"/>
      <c r="AGV61" s="145"/>
      <c r="AGW61" s="145"/>
      <c r="AGX61" s="145"/>
      <c r="AGY61" s="145"/>
      <c r="AGZ61" s="145"/>
      <c r="AHA61" s="145"/>
      <c r="AHB61" s="145"/>
      <c r="AHC61" s="145"/>
      <c r="AHD61" s="145"/>
      <c r="AHE61" s="145"/>
      <c r="AHF61" s="145"/>
      <c r="AHG61" s="145"/>
      <c r="AHH61" s="145"/>
      <c r="AHI61" s="145"/>
      <c r="AHJ61" s="145"/>
      <c r="AHK61" s="145"/>
      <c r="AHL61" s="145"/>
      <c r="AHM61" s="145"/>
      <c r="AHN61" s="145"/>
      <c r="AHO61" s="145"/>
      <c r="AHP61" s="145"/>
      <c r="AHQ61" s="145"/>
      <c r="AHR61" s="145"/>
      <c r="AHS61" s="145"/>
      <c r="AHT61" s="145"/>
      <c r="AHU61" s="145"/>
      <c r="AHV61" s="145"/>
      <c r="AHW61" s="145"/>
      <c r="AHX61" s="145"/>
      <c r="AHY61" s="145"/>
      <c r="AHZ61" s="145"/>
      <c r="AIA61" s="145"/>
      <c r="AIB61" s="145"/>
      <c r="AIC61" s="145"/>
      <c r="AID61" s="145"/>
      <c r="AIE61" s="145"/>
      <c r="AIF61" s="145"/>
      <c r="AIG61" s="145"/>
      <c r="AIH61" s="145"/>
      <c r="AII61" s="145"/>
      <c r="AIJ61" s="145"/>
      <c r="AIK61" s="145"/>
      <c r="AIL61" s="145"/>
      <c r="AIM61" s="145"/>
      <c r="AIN61" s="145"/>
      <c r="AIO61" s="145"/>
      <c r="AIP61" s="145"/>
      <c r="AIQ61" s="145"/>
      <c r="AIR61" s="145"/>
      <c r="AIS61" s="145"/>
      <c r="AIT61" s="145"/>
      <c r="AIU61" s="145"/>
      <c r="AIV61" s="145"/>
      <c r="AIW61" s="145"/>
      <c r="AIX61" s="145"/>
      <c r="AIY61" s="145"/>
      <c r="AIZ61" s="145"/>
      <c r="AJA61" s="145"/>
      <c r="AJB61" s="145"/>
      <c r="AJC61" s="145"/>
      <c r="AJD61" s="145"/>
      <c r="AJE61" s="145"/>
      <c r="AJF61" s="145"/>
      <c r="AJG61" s="145"/>
      <c r="AJH61" s="145"/>
      <c r="AJI61" s="145"/>
      <c r="AJJ61" s="145"/>
      <c r="AJK61" s="145"/>
      <c r="AJL61" s="145"/>
      <c r="AJM61" s="145"/>
      <c r="AJN61" s="145"/>
      <c r="AJO61" s="145"/>
      <c r="AJP61" s="145"/>
      <c r="AJQ61" s="145"/>
      <c r="AJR61" s="145"/>
      <c r="AJS61" s="145"/>
      <c r="AJT61" s="145"/>
      <c r="AJU61" s="145"/>
      <c r="AJV61" s="145"/>
      <c r="AJW61" s="145"/>
      <c r="AJX61" s="145"/>
      <c r="AJY61" s="145"/>
      <c r="AJZ61" s="145"/>
      <c r="AKA61" s="145"/>
      <c r="AKB61" s="145"/>
      <c r="AKC61" s="145"/>
      <c r="AKD61" s="145"/>
      <c r="AKE61" s="145"/>
      <c r="AKF61" s="145"/>
      <c r="AKG61" s="145"/>
      <c r="AKH61" s="145"/>
      <c r="AKI61" s="145"/>
      <c r="AKJ61" s="145"/>
      <c r="AKK61" s="145"/>
      <c r="AKL61" s="145"/>
      <c r="AKM61" s="145"/>
      <c r="AKN61" s="145"/>
      <c r="AKO61" s="145"/>
      <c r="AKP61" s="145"/>
      <c r="AKQ61" s="145"/>
      <c r="AKR61" s="145"/>
      <c r="AKS61" s="145"/>
      <c r="AKT61" s="145"/>
      <c r="AKU61" s="145"/>
      <c r="AKV61" s="145"/>
      <c r="AKW61" s="145"/>
      <c r="AKX61" s="145"/>
      <c r="AKY61" s="145"/>
      <c r="AKZ61" s="145"/>
      <c r="ALA61" s="145"/>
      <c r="ALB61" s="145"/>
      <c r="ALC61" s="145"/>
      <c r="ALD61" s="145"/>
      <c r="ALE61" s="145"/>
      <c r="ALF61" s="145"/>
      <c r="ALG61" s="145"/>
      <c r="ALH61" s="145"/>
      <c r="ALI61" s="145"/>
      <c r="ALJ61" s="145"/>
      <c r="ALK61" s="145"/>
      <c r="ALL61" s="145"/>
      <c r="ALM61" s="145"/>
      <c r="ALN61" s="145"/>
      <c r="ALO61" s="145"/>
      <c r="ALP61" s="145"/>
      <c r="ALQ61" s="145"/>
      <c r="ALR61" s="145"/>
      <c r="ALS61" s="145"/>
      <c r="ALT61" s="145"/>
      <c r="ALU61" s="145"/>
      <c r="ALV61" s="145"/>
      <c r="ALW61" s="145"/>
      <c r="ALX61" s="145"/>
      <c r="ALY61" s="145"/>
      <c r="ALZ61" s="145"/>
      <c r="AMA61" s="145"/>
      <c r="AMB61" s="145"/>
      <c r="AMC61" s="145"/>
      <c r="AMD61" s="145"/>
      <c r="AME61" s="145"/>
      <c r="AMF61" s="145"/>
      <c r="AMG61" s="145"/>
      <c r="AMH61" s="145"/>
      <c r="AMI61" s="145"/>
      <c r="AMJ61" s="145"/>
      <c r="AMK61" s="145"/>
      <c r="AML61" s="145"/>
      <c r="AMM61" s="145"/>
      <c r="AMN61" s="145"/>
      <c r="AMO61" s="145"/>
      <c r="AMP61" s="145"/>
      <c r="AMQ61" s="145"/>
      <c r="AMR61" s="145"/>
      <c r="AMS61" s="145"/>
      <c r="AMT61" s="145"/>
      <c r="AMU61" s="145"/>
      <c r="AMV61" s="145"/>
      <c r="AMW61" s="145"/>
      <c r="AMX61" s="145"/>
      <c r="AMY61" s="145"/>
      <c r="AMZ61" s="145"/>
      <c r="ANA61" s="145"/>
      <c r="ANB61" s="145"/>
      <c r="ANC61" s="145"/>
      <c r="AND61" s="145"/>
      <c r="ANE61" s="145"/>
      <c r="ANF61" s="145"/>
      <c r="ANG61" s="145"/>
      <c r="ANH61" s="145"/>
      <c r="ANI61" s="145"/>
      <c r="ANJ61" s="145"/>
      <c r="ANK61" s="145"/>
      <c r="ANL61" s="145"/>
      <c r="ANM61" s="145"/>
      <c r="ANN61" s="145"/>
      <c r="ANO61" s="145"/>
      <c r="ANP61" s="145"/>
      <c r="ANQ61" s="145"/>
      <c r="ANR61" s="145"/>
      <c r="ANS61" s="145"/>
      <c r="ANT61" s="145"/>
      <c r="ANU61" s="145"/>
      <c r="ANV61" s="145"/>
      <c r="ANW61" s="145"/>
      <c r="ANX61" s="145"/>
      <c r="ANY61" s="145"/>
      <c r="ANZ61" s="145"/>
      <c r="AOA61" s="145"/>
      <c r="AOB61" s="145"/>
      <c r="AOC61" s="145"/>
      <c r="AOD61" s="145"/>
      <c r="AOE61" s="145"/>
      <c r="AOF61" s="145"/>
      <c r="AOG61" s="145"/>
      <c r="AOH61" s="145"/>
      <c r="AOI61" s="145"/>
      <c r="AOJ61" s="145"/>
      <c r="AOK61" s="145"/>
      <c r="AOL61" s="145"/>
      <c r="AOM61" s="145"/>
      <c r="AON61" s="145"/>
      <c r="AOO61" s="145"/>
      <c r="AOP61" s="145"/>
      <c r="AOQ61" s="145"/>
      <c r="AOR61" s="145"/>
      <c r="AOS61" s="145"/>
      <c r="AOT61" s="145"/>
      <c r="AOU61" s="145"/>
      <c r="AOV61" s="145"/>
      <c r="AOW61" s="145"/>
      <c r="AOX61" s="145"/>
      <c r="AOY61" s="145"/>
      <c r="AOZ61" s="145"/>
      <c r="APA61" s="145"/>
      <c r="APB61" s="145"/>
      <c r="APC61" s="145"/>
      <c r="APD61" s="145"/>
      <c r="APE61" s="145"/>
      <c r="APF61" s="145"/>
      <c r="APG61" s="145"/>
      <c r="APH61" s="145"/>
      <c r="API61" s="145"/>
      <c r="APJ61" s="145"/>
      <c r="APK61" s="145"/>
      <c r="APL61" s="145"/>
      <c r="APM61" s="145"/>
      <c r="APN61" s="145"/>
      <c r="APO61" s="145"/>
      <c r="APP61" s="145"/>
      <c r="APQ61" s="145"/>
      <c r="APR61" s="145"/>
      <c r="APS61" s="145"/>
      <c r="APT61" s="145"/>
      <c r="APU61" s="145"/>
      <c r="APV61" s="145"/>
      <c r="APW61" s="145"/>
      <c r="APX61" s="145"/>
      <c r="APY61" s="145"/>
      <c r="APZ61" s="145"/>
      <c r="AQA61" s="145"/>
      <c r="AQB61" s="145"/>
      <c r="AQC61" s="145"/>
      <c r="AQD61" s="145"/>
      <c r="AQE61" s="145"/>
      <c r="AQF61" s="145"/>
      <c r="AQG61" s="145"/>
      <c r="AQH61" s="145"/>
      <c r="AQI61" s="145"/>
      <c r="AQJ61" s="145"/>
      <c r="AQK61" s="145"/>
      <c r="AQL61" s="145"/>
      <c r="AQM61" s="145"/>
      <c r="AQN61" s="145"/>
      <c r="AQO61" s="145"/>
      <c r="AQP61" s="145"/>
      <c r="AQQ61" s="145"/>
      <c r="AQR61" s="145"/>
      <c r="AQS61" s="145"/>
      <c r="AQT61" s="145"/>
      <c r="AQU61" s="145"/>
      <c r="AQV61" s="145"/>
      <c r="AQW61" s="145"/>
      <c r="AQX61" s="145"/>
      <c r="AQY61" s="145"/>
      <c r="AQZ61" s="145"/>
      <c r="ARA61" s="145"/>
      <c r="ARB61" s="145"/>
      <c r="ARC61" s="145"/>
      <c r="ARD61" s="145"/>
      <c r="ARE61" s="145"/>
      <c r="ARF61" s="145"/>
      <c r="ARG61" s="145"/>
      <c r="ARH61" s="145"/>
      <c r="ARI61" s="145"/>
      <c r="ARJ61" s="145"/>
      <c r="ARK61" s="145"/>
      <c r="ARL61" s="145"/>
      <c r="ARM61" s="145"/>
      <c r="ARN61" s="145"/>
      <c r="ARO61" s="145"/>
      <c r="ARP61" s="145"/>
      <c r="ARQ61" s="145"/>
      <c r="ARR61" s="145"/>
      <c r="ARS61" s="145"/>
      <c r="ART61" s="145"/>
      <c r="ARU61" s="145"/>
      <c r="ARV61" s="145"/>
      <c r="ARW61" s="145"/>
      <c r="ARX61" s="145"/>
      <c r="ARY61" s="145"/>
      <c r="ARZ61" s="145"/>
      <c r="ASA61" s="145"/>
      <c r="ASB61" s="145"/>
      <c r="ASC61" s="145"/>
      <c r="ASD61" s="145"/>
      <c r="ASE61" s="145"/>
      <c r="ASF61" s="145"/>
      <c r="ASG61" s="145"/>
      <c r="ASH61" s="145"/>
      <c r="ASI61" s="145"/>
      <c r="ASJ61" s="145"/>
      <c r="ASK61" s="145"/>
      <c r="ASL61" s="145"/>
      <c r="ASM61" s="145"/>
      <c r="ASN61" s="145"/>
      <c r="ASO61" s="145"/>
      <c r="ASP61" s="145"/>
      <c r="ASQ61" s="145"/>
      <c r="ASR61" s="145"/>
      <c r="ASS61" s="145"/>
      <c r="AST61" s="145"/>
      <c r="ASU61" s="145"/>
      <c r="ASV61" s="145"/>
      <c r="ASW61" s="145"/>
      <c r="ASX61" s="145"/>
      <c r="ASY61" s="145"/>
      <c r="ASZ61" s="145"/>
      <c r="ATA61" s="145"/>
      <c r="ATB61" s="145"/>
      <c r="ATC61" s="145"/>
      <c r="ATD61" s="145"/>
      <c r="ATE61" s="145"/>
      <c r="ATF61" s="145"/>
      <c r="ATG61" s="145"/>
      <c r="ATH61" s="145"/>
      <c r="ATI61" s="145"/>
      <c r="ATJ61" s="145"/>
      <c r="ATK61" s="145"/>
      <c r="ATL61" s="145"/>
      <c r="ATM61" s="145"/>
      <c r="ATN61" s="145"/>
      <c r="ATO61" s="145"/>
      <c r="ATP61" s="145"/>
      <c r="ATQ61" s="145"/>
      <c r="ATR61" s="145"/>
      <c r="ATS61" s="145"/>
      <c r="ATT61" s="145"/>
      <c r="ATU61" s="145"/>
      <c r="ATV61" s="145"/>
      <c r="ATW61" s="145"/>
      <c r="ATX61" s="145"/>
      <c r="ATY61" s="145"/>
      <c r="ATZ61" s="145"/>
      <c r="AUA61" s="145"/>
      <c r="AUB61" s="145"/>
      <c r="AUC61" s="145"/>
      <c r="AUD61" s="145"/>
      <c r="AUE61" s="145"/>
      <c r="AUF61" s="145"/>
      <c r="AUG61" s="145"/>
      <c r="AUH61" s="145"/>
      <c r="AUI61" s="145"/>
      <c r="AUJ61" s="145"/>
      <c r="AUK61" s="145"/>
      <c r="AUL61" s="145"/>
      <c r="AUM61" s="145"/>
      <c r="AUN61" s="145"/>
      <c r="AUO61" s="145"/>
      <c r="AUP61" s="145"/>
      <c r="AUQ61" s="145"/>
      <c r="AUR61" s="145"/>
      <c r="AUS61" s="145"/>
      <c r="AUT61" s="145"/>
      <c r="AUU61" s="145"/>
      <c r="AUV61" s="145"/>
      <c r="AUW61" s="145"/>
      <c r="AUX61" s="145"/>
      <c r="AUY61" s="145"/>
      <c r="AUZ61" s="145"/>
      <c r="AVA61" s="145"/>
      <c r="AVB61" s="145"/>
      <c r="AVC61" s="145"/>
      <c r="AVD61" s="145"/>
      <c r="AVE61" s="145"/>
      <c r="AVF61" s="145"/>
      <c r="AVG61" s="145"/>
      <c r="AVH61" s="145"/>
      <c r="AVI61" s="145"/>
      <c r="AVJ61" s="145"/>
      <c r="AVK61" s="145"/>
      <c r="AVL61" s="145"/>
      <c r="AVM61" s="145"/>
      <c r="AVN61" s="145"/>
      <c r="AVO61" s="145"/>
      <c r="AVP61" s="145"/>
      <c r="AVQ61" s="145"/>
      <c r="AVR61" s="145"/>
      <c r="AVS61" s="145"/>
      <c r="AVT61" s="145"/>
      <c r="AVU61" s="145"/>
      <c r="AVV61" s="145"/>
      <c r="AVW61" s="145"/>
      <c r="AVX61" s="145"/>
      <c r="AVY61" s="145"/>
      <c r="AVZ61" s="145"/>
      <c r="AWA61" s="145"/>
      <c r="AWB61" s="145"/>
      <c r="AWC61" s="145"/>
      <c r="AWD61" s="145"/>
      <c r="AWE61" s="145"/>
      <c r="AWF61" s="145"/>
      <c r="AWG61" s="145"/>
      <c r="AWH61" s="145"/>
      <c r="AWI61" s="145"/>
      <c r="AWJ61" s="145"/>
      <c r="AWK61" s="145"/>
      <c r="AWL61" s="145"/>
      <c r="AWM61" s="145"/>
      <c r="AWN61" s="145"/>
      <c r="AWO61" s="145"/>
      <c r="AWP61" s="145"/>
      <c r="AWQ61" s="145"/>
      <c r="AWR61" s="145"/>
      <c r="AWS61" s="145"/>
      <c r="AWT61" s="145"/>
      <c r="AWU61" s="145"/>
      <c r="AWV61" s="145"/>
      <c r="AWW61" s="145"/>
      <c r="AWX61" s="145"/>
      <c r="AWY61" s="145"/>
      <c r="AWZ61" s="145"/>
      <c r="AXA61" s="145"/>
      <c r="AXB61" s="145"/>
      <c r="AXC61" s="145"/>
      <c r="AXD61" s="145"/>
      <c r="AXE61" s="145"/>
      <c r="AXF61" s="145"/>
      <c r="AXG61" s="145"/>
      <c r="AXH61" s="145"/>
      <c r="AXI61" s="145"/>
      <c r="AXJ61" s="145"/>
      <c r="AXK61" s="145"/>
      <c r="AXL61" s="145"/>
      <c r="AXM61" s="145"/>
      <c r="AXN61" s="145"/>
      <c r="AXO61" s="145"/>
      <c r="AXP61" s="145"/>
      <c r="AXQ61" s="145"/>
      <c r="AXR61" s="145"/>
      <c r="AXS61" s="145"/>
      <c r="AXT61" s="145"/>
      <c r="AXU61" s="145"/>
      <c r="AXV61" s="145"/>
      <c r="AXW61" s="145"/>
      <c r="AXX61" s="145"/>
      <c r="AXY61" s="145"/>
      <c r="AXZ61" s="145"/>
      <c r="AYA61" s="145"/>
      <c r="AYB61" s="145"/>
      <c r="AYC61" s="145"/>
      <c r="AYD61" s="145"/>
      <c r="AYE61" s="145"/>
      <c r="AYF61" s="145"/>
      <c r="AYG61" s="145"/>
      <c r="AYH61" s="145"/>
      <c r="AYI61" s="145"/>
      <c r="AYJ61" s="145"/>
      <c r="AYK61" s="145"/>
      <c r="AYL61" s="145"/>
      <c r="AYM61" s="145"/>
      <c r="AYN61" s="145"/>
      <c r="AYO61" s="145"/>
      <c r="AYP61" s="145"/>
      <c r="AYQ61" s="145"/>
      <c r="AYR61" s="145"/>
      <c r="AYS61" s="145"/>
      <c r="AYT61" s="145"/>
      <c r="AYU61" s="145"/>
      <c r="AYV61" s="145"/>
      <c r="AYW61" s="145"/>
      <c r="AYX61" s="145"/>
      <c r="AYY61" s="145"/>
      <c r="AYZ61" s="145"/>
      <c r="AZA61" s="145"/>
      <c r="AZB61" s="145"/>
      <c r="AZC61" s="145"/>
      <c r="AZD61" s="145"/>
      <c r="AZE61" s="145"/>
      <c r="AZF61" s="145"/>
      <c r="AZG61" s="145"/>
      <c r="AZH61" s="145"/>
      <c r="AZI61" s="145"/>
      <c r="AZJ61" s="145"/>
      <c r="AZK61" s="145"/>
      <c r="AZL61" s="145"/>
      <c r="AZM61" s="145"/>
      <c r="AZN61" s="145"/>
      <c r="AZO61" s="145"/>
      <c r="AZP61" s="145"/>
      <c r="AZQ61" s="145"/>
      <c r="AZR61" s="145"/>
      <c r="AZS61" s="145"/>
      <c r="AZT61" s="145"/>
      <c r="AZU61" s="145"/>
      <c r="AZV61" s="145"/>
      <c r="AZW61" s="145"/>
      <c r="AZX61" s="145"/>
      <c r="AZY61" s="145"/>
      <c r="AZZ61" s="145"/>
      <c r="BAA61" s="145"/>
      <c r="BAB61" s="145"/>
      <c r="BAC61" s="145"/>
      <c r="BAD61" s="145"/>
      <c r="BAE61" s="145"/>
      <c r="BAF61" s="145"/>
      <c r="BAG61" s="145"/>
      <c r="BAH61" s="145"/>
      <c r="BAI61" s="145"/>
      <c r="BAJ61" s="145"/>
      <c r="BAK61" s="145"/>
      <c r="BAL61" s="145"/>
      <c r="BAM61" s="145"/>
      <c r="BAN61" s="145"/>
      <c r="BAO61" s="145"/>
      <c r="BAP61" s="145"/>
      <c r="BAQ61" s="145"/>
      <c r="BAR61" s="145"/>
      <c r="BAS61" s="145"/>
      <c r="BAT61" s="145"/>
      <c r="BAU61" s="145"/>
      <c r="BAV61" s="145"/>
      <c r="BAW61" s="145"/>
      <c r="BAX61" s="145"/>
      <c r="BAY61" s="145"/>
      <c r="BAZ61" s="145"/>
      <c r="BBA61" s="145"/>
      <c r="BBB61" s="145"/>
      <c r="BBC61" s="145"/>
      <c r="BBD61" s="145"/>
      <c r="BBE61" s="145"/>
      <c r="BBF61" s="145"/>
      <c r="BBG61" s="145"/>
      <c r="BBH61" s="145"/>
      <c r="BBI61" s="145"/>
      <c r="BBJ61" s="145"/>
      <c r="BBK61" s="145"/>
      <c r="BBL61" s="145"/>
      <c r="BBM61" s="145"/>
      <c r="BBN61" s="145"/>
      <c r="BBO61" s="145"/>
      <c r="BBP61" s="145"/>
      <c r="BBQ61" s="145"/>
      <c r="BBR61" s="145"/>
      <c r="BBS61" s="145"/>
      <c r="BBT61" s="145"/>
      <c r="BBU61" s="145"/>
      <c r="BBV61" s="145"/>
      <c r="BBW61" s="145"/>
      <c r="BBX61" s="145"/>
      <c r="BBY61" s="145"/>
      <c r="BBZ61" s="145"/>
      <c r="BCA61" s="145"/>
      <c r="BCB61" s="145"/>
      <c r="BCC61" s="145"/>
      <c r="BCD61" s="145"/>
      <c r="BCE61" s="145"/>
      <c r="BCF61" s="145"/>
      <c r="BCG61" s="145"/>
      <c r="BCH61" s="145"/>
      <c r="BCI61" s="145"/>
      <c r="BCJ61" s="145"/>
      <c r="BCK61" s="145"/>
      <c r="BCL61" s="145"/>
      <c r="BCM61" s="145"/>
      <c r="BCN61" s="145"/>
      <c r="BCO61" s="145"/>
      <c r="BCP61" s="145"/>
      <c r="BCQ61" s="145"/>
      <c r="BCR61" s="145"/>
      <c r="BCS61" s="145"/>
      <c r="BCT61" s="145"/>
      <c r="BCU61" s="145"/>
      <c r="BCV61" s="145"/>
      <c r="BCW61" s="145"/>
      <c r="BCX61" s="145"/>
      <c r="BCY61" s="145"/>
      <c r="BCZ61" s="145"/>
      <c r="BDA61" s="145"/>
      <c r="BDB61" s="145"/>
      <c r="BDC61" s="145"/>
      <c r="BDD61" s="145"/>
      <c r="BDE61" s="145"/>
      <c r="BDF61" s="145"/>
      <c r="BDG61" s="145"/>
      <c r="BDH61" s="145"/>
      <c r="BDI61" s="145"/>
      <c r="BDJ61" s="145"/>
      <c r="BDK61" s="145"/>
      <c r="BDL61" s="145"/>
      <c r="BDM61" s="145"/>
      <c r="BDN61" s="145"/>
      <c r="BDO61" s="145"/>
      <c r="BDP61" s="145"/>
      <c r="BDQ61" s="145"/>
      <c r="BDR61" s="145"/>
      <c r="BDS61" s="145"/>
      <c r="BDT61" s="145"/>
      <c r="BDU61" s="145"/>
      <c r="BDV61" s="145"/>
      <c r="BDW61" s="145"/>
      <c r="BDX61" s="145"/>
      <c r="BDY61" s="145"/>
      <c r="BDZ61" s="145"/>
      <c r="BEA61" s="145"/>
      <c r="BEB61" s="145"/>
      <c r="BEC61" s="145"/>
      <c r="BED61" s="145"/>
      <c r="BEE61" s="145"/>
      <c r="BEF61" s="145"/>
      <c r="BEG61" s="145"/>
      <c r="BEH61" s="145"/>
      <c r="BEI61" s="145"/>
      <c r="BEJ61" s="145"/>
      <c r="BEK61" s="145"/>
      <c r="BEL61" s="145"/>
      <c r="BEM61" s="145"/>
      <c r="BEN61" s="145"/>
      <c r="BEO61" s="145"/>
      <c r="BEP61" s="145"/>
      <c r="BEQ61" s="145"/>
      <c r="BER61" s="145"/>
      <c r="BES61" s="145"/>
      <c r="BET61" s="145"/>
      <c r="BEU61" s="145"/>
      <c r="BEV61" s="145"/>
      <c r="BEW61" s="145"/>
      <c r="BEX61" s="145"/>
      <c r="BEY61" s="145"/>
      <c r="BEZ61" s="145"/>
      <c r="BFA61" s="145"/>
      <c r="BFB61" s="145"/>
      <c r="BFC61" s="145"/>
      <c r="BFD61" s="145"/>
      <c r="BFE61" s="145"/>
      <c r="BFF61" s="145"/>
      <c r="BFG61" s="145"/>
      <c r="BFH61" s="145"/>
      <c r="BFI61" s="145"/>
      <c r="BFJ61" s="145"/>
      <c r="BFK61" s="145"/>
      <c r="BFL61" s="145"/>
      <c r="BFM61" s="145"/>
      <c r="BFN61" s="145"/>
      <c r="BFO61" s="145"/>
      <c r="BFP61" s="145"/>
      <c r="BFQ61" s="145"/>
      <c r="BFR61" s="145"/>
      <c r="BFS61" s="145"/>
      <c r="BFT61" s="145"/>
      <c r="BFU61" s="145"/>
      <c r="BFV61" s="145"/>
      <c r="BFW61" s="145"/>
      <c r="BFX61" s="145"/>
      <c r="BFY61" s="145"/>
      <c r="BFZ61" s="145"/>
      <c r="BGA61" s="145"/>
      <c r="BGB61" s="145"/>
      <c r="BGC61" s="145"/>
      <c r="BGD61" s="145"/>
      <c r="BGE61" s="145"/>
      <c r="BGF61" s="145"/>
      <c r="BGG61" s="145"/>
      <c r="BGH61" s="145"/>
      <c r="BGI61" s="145"/>
      <c r="BGJ61" s="145"/>
      <c r="BGK61" s="145"/>
      <c r="BGL61" s="145"/>
      <c r="BGM61" s="145"/>
      <c r="BGN61" s="145"/>
      <c r="BGO61" s="145"/>
      <c r="BGP61" s="145"/>
      <c r="BGQ61" s="145"/>
      <c r="BGR61" s="145"/>
      <c r="BGS61" s="145"/>
      <c r="BGT61" s="145"/>
      <c r="BGU61" s="145"/>
      <c r="BGV61" s="145"/>
      <c r="BGW61" s="145"/>
      <c r="BGX61" s="145"/>
      <c r="BGY61" s="145"/>
      <c r="BGZ61" s="145"/>
      <c r="BHA61" s="145"/>
      <c r="BHB61" s="145"/>
      <c r="BHC61" s="145"/>
      <c r="BHD61" s="145"/>
      <c r="BHE61" s="145"/>
      <c r="BHF61" s="145"/>
      <c r="BHG61" s="145"/>
      <c r="BHH61" s="145"/>
      <c r="BHI61" s="145"/>
      <c r="BHJ61" s="145"/>
      <c r="BHK61" s="145"/>
      <c r="BHL61" s="145"/>
      <c r="BHM61" s="145"/>
      <c r="BHN61" s="145"/>
      <c r="BHO61" s="145"/>
      <c r="BHP61" s="145"/>
      <c r="BHQ61" s="145"/>
      <c r="BHR61" s="145"/>
      <c r="BHS61" s="145"/>
      <c r="BHT61" s="145"/>
      <c r="BHU61" s="145"/>
      <c r="BHV61" s="145"/>
      <c r="BHW61" s="145"/>
      <c r="BHX61" s="145"/>
      <c r="BHY61" s="145"/>
      <c r="BHZ61" s="145"/>
      <c r="BIA61" s="145"/>
      <c r="BIB61" s="145"/>
      <c r="BIC61" s="145"/>
      <c r="BID61" s="145"/>
      <c r="BIE61" s="145"/>
      <c r="BIF61" s="145"/>
      <c r="BIG61" s="145"/>
      <c r="BIH61" s="145"/>
      <c r="BII61" s="145"/>
      <c r="BIJ61" s="145"/>
      <c r="BIK61" s="145"/>
      <c r="BIL61" s="145"/>
      <c r="BIM61" s="145"/>
      <c r="BIN61" s="145"/>
      <c r="BIO61" s="145"/>
      <c r="BIP61" s="145"/>
      <c r="BIQ61" s="145"/>
      <c r="BIR61" s="145"/>
      <c r="BIS61" s="145"/>
      <c r="BIT61" s="145"/>
      <c r="BIU61" s="145"/>
      <c r="BIV61" s="145"/>
      <c r="BIW61" s="145"/>
      <c r="BIX61" s="145"/>
      <c r="BIY61" s="145"/>
      <c r="BIZ61" s="145"/>
      <c r="BJA61" s="145"/>
      <c r="BJB61" s="145"/>
      <c r="BJC61" s="145"/>
      <c r="BJD61" s="145"/>
      <c r="BJE61" s="145"/>
      <c r="BJF61" s="145"/>
      <c r="BJG61" s="145"/>
      <c r="BJH61" s="145"/>
      <c r="BJI61" s="145"/>
      <c r="BJJ61" s="145"/>
      <c r="BJK61" s="145"/>
      <c r="BJL61" s="145"/>
      <c r="BJM61" s="145"/>
      <c r="BJN61" s="145"/>
      <c r="BJO61" s="145"/>
      <c r="BJP61" s="145"/>
      <c r="BJQ61" s="145"/>
      <c r="BJR61" s="145"/>
      <c r="BJS61" s="145"/>
      <c r="BJT61" s="145"/>
      <c r="BJU61" s="145"/>
      <c r="BJV61" s="145"/>
      <c r="BJW61" s="145"/>
      <c r="BJX61" s="145"/>
      <c r="BJY61" s="145"/>
      <c r="BJZ61" s="145"/>
      <c r="BKA61" s="145"/>
      <c r="BKB61" s="145"/>
      <c r="BKC61" s="145"/>
      <c r="BKD61" s="145"/>
      <c r="BKE61" s="145"/>
      <c r="BKF61" s="145"/>
      <c r="BKG61" s="145"/>
      <c r="BKH61" s="145"/>
      <c r="BKI61" s="145"/>
      <c r="BKJ61" s="145"/>
      <c r="BKK61" s="145"/>
      <c r="BKL61" s="145"/>
      <c r="BKM61" s="145"/>
      <c r="BKN61" s="145"/>
      <c r="BKO61" s="145"/>
      <c r="BKP61" s="145"/>
      <c r="BKQ61" s="145"/>
      <c r="BKR61" s="145"/>
      <c r="BKS61" s="145"/>
      <c r="BKT61" s="145"/>
      <c r="BKU61" s="145"/>
      <c r="BKV61" s="145"/>
      <c r="BKW61" s="145"/>
      <c r="BKX61" s="145"/>
      <c r="BKY61" s="145"/>
      <c r="BKZ61" s="145"/>
      <c r="BLA61" s="145"/>
      <c r="BLB61" s="145"/>
      <c r="BLC61" s="145"/>
      <c r="BLD61" s="145"/>
      <c r="BLE61" s="145"/>
      <c r="BLF61" s="145"/>
      <c r="BLG61" s="145"/>
      <c r="BLH61" s="145"/>
      <c r="BLI61" s="145"/>
      <c r="BLJ61" s="145"/>
      <c r="BLK61" s="145"/>
      <c r="BLL61" s="145"/>
      <c r="BLM61" s="145"/>
      <c r="BLN61" s="145"/>
      <c r="BLO61" s="145"/>
      <c r="BLP61" s="145"/>
      <c r="BLQ61" s="145"/>
      <c r="BLR61" s="145"/>
      <c r="BLS61" s="145"/>
      <c r="BLT61" s="145"/>
      <c r="BLU61" s="145"/>
      <c r="BLV61" s="145"/>
      <c r="BLW61" s="145"/>
      <c r="BLX61" s="145"/>
      <c r="BLY61" s="145"/>
      <c r="BLZ61" s="145"/>
      <c r="BMA61" s="145"/>
      <c r="BMB61" s="145"/>
      <c r="BMC61" s="145"/>
      <c r="BMD61" s="145"/>
      <c r="BME61" s="145"/>
      <c r="BMF61" s="145"/>
      <c r="BMG61" s="145"/>
      <c r="BMH61" s="145"/>
      <c r="BMI61" s="145"/>
      <c r="BMJ61" s="145"/>
      <c r="BMK61" s="145"/>
      <c r="BML61" s="145"/>
      <c r="BMM61" s="145"/>
      <c r="BMN61" s="145"/>
      <c r="BMO61" s="145"/>
      <c r="BMP61" s="145"/>
      <c r="BMQ61" s="145"/>
      <c r="BMR61" s="145"/>
      <c r="BMS61" s="145"/>
      <c r="BMT61" s="145"/>
      <c r="BMU61" s="145"/>
      <c r="BMV61" s="145"/>
      <c r="BMW61" s="145"/>
      <c r="BMX61" s="145"/>
      <c r="BMY61" s="145"/>
      <c r="BMZ61" s="145"/>
      <c r="BNA61" s="145"/>
      <c r="BNB61" s="145"/>
      <c r="BNC61" s="145"/>
      <c r="BND61" s="145"/>
      <c r="BNE61" s="145"/>
      <c r="BNF61" s="145"/>
      <c r="BNG61" s="145"/>
      <c r="BNH61" s="145"/>
      <c r="BNI61" s="145"/>
      <c r="BNJ61" s="145"/>
      <c r="BNK61" s="145"/>
      <c r="BNL61" s="145"/>
      <c r="BNM61" s="145"/>
      <c r="BNN61" s="145"/>
      <c r="BNO61" s="145"/>
      <c r="BNP61" s="145"/>
      <c r="BNQ61" s="145"/>
      <c r="BNR61" s="145"/>
      <c r="BNS61" s="145"/>
      <c r="BNT61" s="145"/>
      <c r="BNU61" s="145"/>
      <c r="BNV61" s="145"/>
      <c r="BNW61" s="145"/>
      <c r="BNX61" s="145"/>
      <c r="BNY61" s="145"/>
      <c r="BNZ61" s="145"/>
      <c r="BOA61" s="145"/>
      <c r="BOB61" s="145"/>
      <c r="BOC61" s="145"/>
      <c r="BOD61" s="145"/>
      <c r="BOE61" s="145"/>
      <c r="BOF61" s="145"/>
      <c r="BOG61" s="145"/>
      <c r="BOH61" s="145"/>
      <c r="BOI61" s="145"/>
      <c r="BOJ61" s="145"/>
      <c r="BOK61" s="145"/>
      <c r="BOL61" s="145"/>
      <c r="BOM61" s="145"/>
      <c r="BON61" s="145"/>
      <c r="BOO61" s="145"/>
      <c r="BOP61" s="145"/>
      <c r="BOQ61" s="145"/>
      <c r="BOR61" s="145"/>
      <c r="BOS61" s="145"/>
      <c r="BOT61" s="145"/>
      <c r="BOU61" s="145"/>
      <c r="BOV61" s="145"/>
      <c r="BOW61" s="145"/>
      <c r="BOX61" s="145"/>
      <c r="BOY61" s="145"/>
      <c r="BOZ61" s="145"/>
      <c r="BPA61" s="145"/>
      <c r="BPB61" s="145"/>
      <c r="BPC61" s="145"/>
      <c r="BPD61" s="145"/>
      <c r="BPE61" s="145"/>
      <c r="BPF61" s="145"/>
      <c r="BPG61" s="145"/>
      <c r="BPH61" s="145"/>
      <c r="BPI61" s="145"/>
      <c r="BPJ61" s="145"/>
      <c r="BPK61" s="145"/>
      <c r="BPL61" s="145"/>
      <c r="BPM61" s="145"/>
      <c r="BPN61" s="145"/>
      <c r="BPO61" s="145"/>
      <c r="BPP61" s="145"/>
      <c r="BPQ61" s="145"/>
      <c r="BPR61" s="145"/>
      <c r="BPS61" s="145"/>
      <c r="BPT61" s="145"/>
      <c r="BPU61" s="145"/>
      <c r="BPV61" s="145"/>
      <c r="BPW61" s="145"/>
      <c r="BPX61" s="145"/>
      <c r="BPY61" s="145"/>
      <c r="BPZ61" s="145"/>
      <c r="BQA61" s="145"/>
      <c r="BQB61" s="145"/>
      <c r="BQC61" s="145"/>
      <c r="BQD61" s="145"/>
      <c r="BQE61" s="145"/>
      <c r="BQF61" s="145"/>
      <c r="BQG61" s="145"/>
      <c r="BQH61" s="145"/>
      <c r="BQI61" s="145"/>
      <c r="BQJ61" s="145"/>
      <c r="BQK61" s="145"/>
      <c r="BQL61" s="145"/>
      <c r="BQM61" s="145"/>
      <c r="BQN61" s="145"/>
      <c r="BQO61" s="145"/>
      <c r="BQP61" s="145"/>
      <c r="BQQ61" s="145"/>
      <c r="BQR61" s="145"/>
      <c r="BQS61" s="145"/>
      <c r="BQT61" s="145"/>
      <c r="BQU61" s="145"/>
      <c r="BQV61" s="145"/>
      <c r="BQW61" s="145"/>
      <c r="BQX61" s="145"/>
      <c r="BQY61" s="145"/>
      <c r="BQZ61" s="145"/>
      <c r="BRA61" s="145"/>
      <c r="BRB61" s="145"/>
      <c r="BRC61" s="145"/>
      <c r="BRD61" s="145"/>
      <c r="BRE61" s="145"/>
      <c r="BRF61" s="145"/>
      <c r="BRG61" s="145"/>
      <c r="BRH61" s="145"/>
      <c r="BRI61" s="145"/>
      <c r="BRJ61" s="145"/>
      <c r="BRK61" s="145"/>
      <c r="BRL61" s="145"/>
      <c r="BRM61" s="145"/>
      <c r="BRN61" s="145"/>
      <c r="BRO61" s="145"/>
      <c r="BRP61" s="145"/>
      <c r="BRQ61" s="145"/>
      <c r="BRR61" s="145"/>
      <c r="BRS61" s="145"/>
      <c r="BRT61" s="145"/>
      <c r="BRU61" s="145"/>
      <c r="BRV61" s="145"/>
      <c r="BRW61" s="145"/>
      <c r="BRX61" s="145"/>
      <c r="BRY61" s="145"/>
      <c r="BRZ61" s="145"/>
      <c r="BSA61" s="145"/>
      <c r="BSB61" s="145"/>
      <c r="BSC61" s="145"/>
      <c r="BSD61" s="145"/>
      <c r="BSE61" s="145"/>
      <c r="BSF61" s="145"/>
      <c r="BSG61" s="145"/>
      <c r="BSH61" s="145"/>
      <c r="BSI61" s="145"/>
      <c r="BSJ61" s="145"/>
      <c r="BSK61" s="145"/>
      <c r="BSL61" s="145"/>
      <c r="BSM61" s="145"/>
      <c r="BSN61" s="145"/>
      <c r="BSO61" s="145"/>
      <c r="BSP61" s="145"/>
      <c r="BSQ61" s="145"/>
      <c r="BSR61" s="145"/>
      <c r="BSS61" s="145"/>
      <c r="BST61" s="145"/>
      <c r="BSU61" s="145"/>
      <c r="BSV61" s="145"/>
      <c r="BSW61" s="145"/>
      <c r="BSX61" s="145"/>
      <c r="BSY61" s="145"/>
      <c r="BSZ61" s="145"/>
      <c r="BTA61" s="145"/>
      <c r="BTB61" s="145"/>
      <c r="BTC61" s="145"/>
      <c r="BTD61" s="145"/>
      <c r="BTE61" s="145"/>
      <c r="BTF61" s="145"/>
      <c r="BTG61" s="145"/>
      <c r="BTH61" s="145"/>
      <c r="BTI61" s="145"/>
      <c r="BTJ61" s="145"/>
      <c r="BTK61" s="145"/>
      <c r="BTL61" s="145"/>
      <c r="BTM61" s="145"/>
      <c r="BTN61" s="145"/>
      <c r="BTO61" s="145"/>
      <c r="BTP61" s="145"/>
      <c r="BTQ61" s="145"/>
      <c r="BTR61" s="145"/>
      <c r="BTS61" s="145"/>
      <c r="BTT61" s="145"/>
      <c r="BTU61" s="145"/>
      <c r="BTV61" s="145"/>
      <c r="BTW61" s="145"/>
      <c r="BTX61" s="145"/>
      <c r="BTY61" s="145"/>
      <c r="BTZ61" s="145"/>
      <c r="BUA61" s="145"/>
      <c r="BUB61" s="145"/>
      <c r="BUC61" s="145"/>
      <c r="BUD61" s="145"/>
      <c r="BUE61" s="145"/>
      <c r="BUF61" s="145"/>
      <c r="BUG61" s="145"/>
      <c r="BUH61" s="145"/>
      <c r="BUI61" s="145"/>
      <c r="BUJ61" s="145"/>
      <c r="BUK61" s="145"/>
      <c r="BUL61" s="145"/>
      <c r="BUM61" s="145"/>
      <c r="BUN61" s="145"/>
      <c r="BUO61" s="145"/>
      <c r="BUP61" s="145"/>
      <c r="BUQ61" s="145"/>
      <c r="BUR61" s="145"/>
      <c r="BUS61" s="145"/>
      <c r="BUT61" s="145"/>
      <c r="BUU61" s="145"/>
      <c r="BUV61" s="145"/>
      <c r="BUW61" s="145"/>
      <c r="BUX61" s="145"/>
      <c r="BUY61" s="145"/>
      <c r="BUZ61" s="145"/>
      <c r="BVA61" s="145"/>
      <c r="BVB61" s="145"/>
      <c r="BVC61" s="145"/>
      <c r="BVD61" s="145"/>
      <c r="BVE61" s="145"/>
      <c r="BVF61" s="145"/>
      <c r="BVG61" s="145"/>
      <c r="BVH61" s="145"/>
      <c r="BVI61" s="145"/>
      <c r="BVJ61" s="145"/>
      <c r="BVK61" s="145"/>
      <c r="BVL61" s="145"/>
      <c r="BVM61" s="145"/>
      <c r="BVN61" s="145"/>
      <c r="BVO61" s="145"/>
      <c r="BVP61" s="145"/>
      <c r="BVQ61" s="145"/>
      <c r="BVR61" s="145"/>
      <c r="BVS61" s="145"/>
      <c r="BVT61" s="145"/>
      <c r="BVU61" s="145"/>
      <c r="BVV61" s="145"/>
      <c r="BVW61" s="145"/>
      <c r="BVX61" s="145"/>
      <c r="BVY61" s="145"/>
      <c r="BVZ61" s="145"/>
      <c r="BWA61" s="145"/>
      <c r="BWB61" s="145"/>
      <c r="BWC61" s="145"/>
      <c r="BWD61" s="145"/>
      <c r="BWE61" s="145"/>
      <c r="BWF61" s="145"/>
      <c r="BWG61" s="145"/>
      <c r="BWH61" s="145"/>
      <c r="BWI61" s="145"/>
      <c r="BWJ61" s="145"/>
      <c r="BWK61" s="145"/>
      <c r="BWL61" s="145"/>
      <c r="BWM61" s="145"/>
      <c r="BWN61" s="145"/>
      <c r="BWO61" s="145"/>
      <c r="BWP61" s="145"/>
      <c r="BWQ61" s="145"/>
      <c r="BWR61" s="145"/>
      <c r="BWS61" s="145"/>
      <c r="BWT61" s="145"/>
      <c r="BWU61" s="145"/>
      <c r="BWV61" s="145"/>
      <c r="BWW61" s="145"/>
      <c r="BWX61" s="145"/>
      <c r="BWY61" s="145"/>
      <c r="BWZ61" s="145"/>
      <c r="BXA61" s="145"/>
      <c r="BXB61" s="145"/>
      <c r="BXC61" s="145"/>
      <c r="BXD61" s="145"/>
      <c r="BXE61" s="145"/>
      <c r="BXF61" s="145"/>
      <c r="BXG61" s="145"/>
      <c r="BXH61" s="145"/>
      <c r="BXI61" s="145"/>
      <c r="BXJ61" s="145"/>
      <c r="BXK61" s="145"/>
      <c r="BXL61" s="145"/>
      <c r="BXM61" s="145"/>
      <c r="BXN61" s="145"/>
      <c r="BXO61" s="145"/>
      <c r="BXP61" s="145"/>
      <c r="BXQ61" s="145"/>
      <c r="BXR61" s="145"/>
      <c r="BXS61" s="145"/>
      <c r="BXT61" s="145"/>
      <c r="BXU61" s="145"/>
      <c r="BXV61" s="145"/>
      <c r="BXW61" s="145"/>
      <c r="BXX61" s="145"/>
      <c r="BXY61" s="145"/>
      <c r="BXZ61" s="145"/>
      <c r="BYA61" s="145"/>
      <c r="BYB61" s="145"/>
      <c r="BYC61" s="145"/>
      <c r="BYD61" s="145"/>
      <c r="BYE61" s="145"/>
      <c r="BYF61" s="145"/>
      <c r="BYG61" s="145"/>
      <c r="BYH61" s="145"/>
      <c r="BYI61" s="145"/>
      <c r="BYJ61" s="145"/>
      <c r="BYK61" s="145"/>
      <c r="BYL61" s="145"/>
      <c r="BYM61" s="145"/>
      <c r="BYN61" s="145"/>
      <c r="BYO61" s="145"/>
      <c r="BYP61" s="145"/>
      <c r="BYQ61" s="145"/>
      <c r="BYR61" s="145"/>
      <c r="BYS61" s="145"/>
      <c r="BYT61" s="145"/>
      <c r="BYU61" s="145"/>
      <c r="BYV61" s="145"/>
      <c r="BYW61" s="145"/>
      <c r="BYX61" s="145"/>
      <c r="BYY61" s="145"/>
      <c r="BYZ61" s="145"/>
      <c r="BZA61" s="145"/>
      <c r="BZB61" s="145"/>
      <c r="BZC61" s="145"/>
      <c r="BZD61" s="145"/>
      <c r="BZE61" s="145"/>
      <c r="BZF61" s="145"/>
      <c r="BZG61" s="145"/>
      <c r="BZH61" s="145"/>
      <c r="BZI61" s="145"/>
      <c r="BZJ61" s="145"/>
      <c r="BZK61" s="145"/>
      <c r="BZL61" s="145"/>
      <c r="BZM61" s="145"/>
      <c r="BZN61" s="145"/>
      <c r="BZO61" s="145"/>
      <c r="BZP61" s="145"/>
      <c r="BZQ61" s="145"/>
      <c r="BZR61" s="145"/>
      <c r="BZS61" s="145"/>
      <c r="BZT61" s="145"/>
      <c r="BZU61" s="145"/>
      <c r="BZV61" s="145"/>
      <c r="BZW61" s="145"/>
      <c r="BZX61" s="145"/>
      <c r="BZY61" s="145"/>
      <c r="BZZ61" s="145"/>
      <c r="CAA61" s="145"/>
      <c r="CAB61" s="145"/>
      <c r="CAC61" s="145"/>
      <c r="CAD61" s="145"/>
      <c r="CAE61" s="145"/>
      <c r="CAF61" s="145"/>
      <c r="CAG61" s="145"/>
      <c r="CAH61" s="145"/>
      <c r="CAI61" s="145"/>
      <c r="CAJ61" s="145"/>
      <c r="CAK61" s="145"/>
      <c r="CAL61" s="145"/>
      <c r="CAM61" s="145"/>
      <c r="CAN61" s="145"/>
      <c r="CAO61" s="145"/>
      <c r="CAP61" s="145"/>
      <c r="CAQ61" s="145"/>
      <c r="CAR61" s="145"/>
      <c r="CAS61" s="145"/>
      <c r="CAT61" s="145"/>
      <c r="CAU61" s="145"/>
      <c r="CAV61" s="145"/>
      <c r="CAW61" s="145"/>
      <c r="CAX61" s="145"/>
      <c r="CAY61" s="145"/>
      <c r="CAZ61" s="145"/>
      <c r="CBA61" s="145"/>
      <c r="CBB61" s="145"/>
      <c r="CBC61" s="145"/>
      <c r="CBD61" s="145"/>
      <c r="CBE61" s="145"/>
      <c r="CBF61" s="145"/>
      <c r="CBG61" s="145"/>
      <c r="CBH61" s="145"/>
      <c r="CBI61" s="145"/>
      <c r="CBJ61" s="145"/>
      <c r="CBK61" s="145"/>
      <c r="CBL61" s="145"/>
      <c r="CBM61" s="145"/>
      <c r="CBN61" s="145"/>
      <c r="CBO61" s="145"/>
      <c r="CBP61" s="145"/>
      <c r="CBQ61" s="145"/>
      <c r="CBR61" s="145"/>
      <c r="CBS61" s="145"/>
      <c r="CBT61" s="145"/>
      <c r="CBU61" s="145"/>
      <c r="CBV61" s="145"/>
      <c r="CBW61" s="145"/>
      <c r="CBX61" s="145"/>
      <c r="CBY61" s="145"/>
      <c r="CBZ61" s="145"/>
      <c r="CCA61" s="145"/>
      <c r="CCB61" s="145"/>
      <c r="CCC61" s="145"/>
      <c r="CCD61" s="145"/>
      <c r="CCE61" s="145"/>
      <c r="CCF61" s="145"/>
      <c r="CCG61" s="145"/>
      <c r="CCH61" s="145"/>
      <c r="CCI61" s="145"/>
      <c r="CCJ61" s="145"/>
      <c r="CCK61" s="145"/>
      <c r="CCL61" s="145"/>
      <c r="CCM61" s="145"/>
      <c r="CCN61" s="145"/>
      <c r="CCO61" s="145"/>
      <c r="CCP61" s="145"/>
      <c r="CCQ61" s="145"/>
      <c r="CCR61" s="145"/>
      <c r="CCS61" s="145"/>
      <c r="CCT61" s="145"/>
      <c r="CCU61" s="145"/>
      <c r="CCV61" s="145"/>
      <c r="CCW61" s="145"/>
      <c r="CCX61" s="145"/>
      <c r="CCY61" s="145"/>
      <c r="CCZ61" s="145"/>
      <c r="CDA61" s="145"/>
      <c r="CDB61" s="145"/>
      <c r="CDC61" s="145"/>
      <c r="CDD61" s="145"/>
      <c r="CDE61" s="145"/>
      <c r="CDF61" s="145"/>
      <c r="CDG61" s="145"/>
      <c r="CDH61" s="145"/>
      <c r="CDI61" s="145"/>
      <c r="CDJ61" s="145"/>
      <c r="CDK61" s="145"/>
      <c r="CDL61" s="145"/>
      <c r="CDM61" s="145"/>
      <c r="CDN61" s="145"/>
      <c r="CDO61" s="145"/>
      <c r="CDP61" s="145"/>
      <c r="CDQ61" s="145"/>
      <c r="CDR61" s="145"/>
      <c r="CDS61" s="145"/>
      <c r="CDT61" s="145"/>
      <c r="CDU61" s="145"/>
      <c r="CDV61" s="145"/>
      <c r="CDW61" s="145"/>
      <c r="CDX61" s="145"/>
      <c r="CDY61" s="145"/>
      <c r="CDZ61" s="145"/>
      <c r="CEA61" s="145"/>
      <c r="CEB61" s="145"/>
      <c r="CEC61" s="145"/>
      <c r="CED61" s="145"/>
      <c r="CEE61" s="145"/>
      <c r="CEF61" s="145"/>
      <c r="CEG61" s="145"/>
      <c r="CEH61" s="145"/>
      <c r="CEI61" s="145"/>
      <c r="CEJ61" s="145"/>
      <c r="CEK61" s="145"/>
      <c r="CEL61" s="145"/>
      <c r="CEM61" s="145"/>
      <c r="CEN61" s="145"/>
      <c r="CEO61" s="145"/>
      <c r="CEP61" s="145"/>
      <c r="CEQ61" s="145"/>
      <c r="CER61" s="145"/>
      <c r="CES61" s="145"/>
      <c r="CET61" s="145"/>
      <c r="CEU61" s="145"/>
      <c r="CEV61" s="145"/>
      <c r="CEW61" s="145"/>
      <c r="CEX61" s="145"/>
      <c r="CEY61" s="145"/>
      <c r="CEZ61" s="145"/>
      <c r="CFA61" s="145"/>
      <c r="CFB61" s="145"/>
      <c r="CFC61" s="145"/>
      <c r="CFD61" s="145"/>
      <c r="CFE61" s="145"/>
      <c r="CFF61" s="145"/>
      <c r="CFG61" s="145"/>
      <c r="CFH61" s="145"/>
      <c r="CFI61" s="145"/>
      <c r="CFJ61" s="145"/>
      <c r="CFK61" s="145"/>
      <c r="CFL61" s="145"/>
      <c r="CFM61" s="145"/>
      <c r="CFN61" s="145"/>
      <c r="CFO61" s="145"/>
      <c r="CFP61" s="145"/>
      <c r="CFQ61" s="145"/>
      <c r="CFR61" s="145"/>
      <c r="CFS61" s="145"/>
      <c r="CFT61" s="145"/>
      <c r="CFU61" s="145"/>
      <c r="CFV61" s="145"/>
      <c r="CFW61" s="145"/>
      <c r="CFX61" s="145"/>
      <c r="CFY61" s="145"/>
      <c r="CFZ61" s="145"/>
      <c r="CGA61" s="145"/>
      <c r="CGB61" s="145"/>
      <c r="CGC61" s="145"/>
      <c r="CGD61" s="145"/>
      <c r="CGE61" s="145"/>
      <c r="CGF61" s="145"/>
      <c r="CGG61" s="145"/>
      <c r="CGH61" s="145"/>
      <c r="CGI61" s="145"/>
      <c r="CGJ61" s="145"/>
      <c r="CGK61" s="145"/>
      <c r="CGL61" s="145"/>
      <c r="CGM61" s="145"/>
      <c r="CGN61" s="145"/>
      <c r="CGO61" s="145"/>
      <c r="CGP61" s="145"/>
      <c r="CGQ61" s="145"/>
      <c r="CGR61" s="145"/>
      <c r="CGS61" s="145"/>
      <c r="CGT61" s="145"/>
      <c r="CGU61" s="145"/>
      <c r="CGV61" s="145"/>
      <c r="CGW61" s="145"/>
      <c r="CGX61" s="145"/>
      <c r="CGY61" s="145"/>
      <c r="CGZ61" s="145"/>
      <c r="CHA61" s="145"/>
      <c r="CHB61" s="145"/>
      <c r="CHC61" s="145"/>
      <c r="CHD61" s="145"/>
      <c r="CHE61" s="145"/>
      <c r="CHF61" s="145"/>
      <c r="CHG61" s="145"/>
      <c r="CHH61" s="145"/>
      <c r="CHI61" s="145"/>
      <c r="CHJ61" s="145"/>
      <c r="CHK61" s="145"/>
      <c r="CHL61" s="145"/>
      <c r="CHM61" s="145"/>
      <c r="CHN61" s="145"/>
      <c r="CHO61" s="145"/>
      <c r="CHP61" s="145"/>
      <c r="CHQ61" s="145"/>
      <c r="CHR61" s="145"/>
      <c r="CHS61" s="145"/>
      <c r="CHT61" s="145"/>
      <c r="CHU61" s="145"/>
      <c r="CHV61" s="145"/>
      <c r="CHW61" s="145"/>
      <c r="CHX61" s="145"/>
      <c r="CHY61" s="145"/>
      <c r="CHZ61" s="145"/>
      <c r="CIA61" s="145"/>
      <c r="CIB61" s="145"/>
      <c r="CIC61" s="145"/>
      <c r="CID61" s="145"/>
      <c r="CIE61" s="145"/>
      <c r="CIF61" s="145"/>
      <c r="CIG61" s="145"/>
      <c r="CIH61" s="145"/>
      <c r="CII61" s="145"/>
      <c r="CIJ61" s="145"/>
      <c r="CIK61" s="145"/>
      <c r="CIL61" s="145"/>
      <c r="CIM61" s="145"/>
      <c r="CIN61" s="145"/>
      <c r="CIO61" s="145"/>
      <c r="CIP61" s="145"/>
      <c r="CIQ61" s="145"/>
      <c r="CIR61" s="145"/>
      <c r="CIS61" s="145"/>
      <c r="CIT61" s="145"/>
      <c r="CIU61" s="145"/>
      <c r="CIV61" s="145"/>
      <c r="CIW61" s="145"/>
      <c r="CIX61" s="145"/>
      <c r="CIY61" s="145"/>
      <c r="CIZ61" s="145"/>
      <c r="CJA61" s="145"/>
      <c r="CJB61" s="145"/>
      <c r="CJC61" s="145"/>
      <c r="CJD61" s="145"/>
      <c r="CJE61" s="145"/>
      <c r="CJF61" s="145"/>
      <c r="CJG61" s="145"/>
      <c r="CJH61" s="145"/>
      <c r="CJI61" s="145"/>
      <c r="CJJ61" s="145"/>
      <c r="CJK61" s="145"/>
      <c r="CJL61" s="145"/>
      <c r="CJM61" s="145"/>
      <c r="CJN61" s="145"/>
      <c r="CJO61" s="145"/>
      <c r="CJP61" s="145"/>
      <c r="CJQ61" s="145"/>
      <c r="CJR61" s="145"/>
      <c r="CJS61" s="145"/>
      <c r="CJT61" s="145"/>
      <c r="CJU61" s="145"/>
      <c r="CJV61" s="145"/>
      <c r="CJW61" s="145"/>
      <c r="CJX61" s="145"/>
      <c r="CJY61" s="145"/>
      <c r="CJZ61" s="145"/>
      <c r="CKA61" s="145"/>
      <c r="CKB61" s="145"/>
      <c r="CKC61" s="145"/>
      <c r="CKD61" s="145"/>
      <c r="CKE61" s="145"/>
      <c r="CKF61" s="145"/>
      <c r="CKG61" s="145"/>
      <c r="CKH61" s="145"/>
      <c r="CKI61" s="145"/>
      <c r="CKJ61" s="145"/>
      <c r="CKK61" s="145"/>
      <c r="CKL61" s="145"/>
      <c r="CKM61" s="145"/>
      <c r="CKN61" s="145"/>
      <c r="CKO61" s="145"/>
      <c r="CKP61" s="145"/>
      <c r="CKQ61" s="145"/>
      <c r="CKR61" s="145"/>
      <c r="CKS61" s="145"/>
      <c r="CKT61" s="145"/>
      <c r="CKU61" s="145"/>
      <c r="CKV61" s="145"/>
      <c r="CKW61" s="145"/>
      <c r="CKX61" s="145"/>
      <c r="CKY61" s="145"/>
      <c r="CKZ61" s="145"/>
      <c r="CLA61" s="145"/>
      <c r="CLB61" s="145"/>
      <c r="CLC61" s="145"/>
      <c r="CLD61" s="145"/>
      <c r="CLE61" s="145"/>
      <c r="CLF61" s="145"/>
      <c r="CLG61" s="145"/>
      <c r="CLH61" s="145"/>
      <c r="CLI61" s="145"/>
      <c r="CLJ61" s="145"/>
      <c r="CLK61" s="145"/>
      <c r="CLL61" s="145"/>
      <c r="CLM61" s="145"/>
      <c r="CLN61" s="145"/>
      <c r="CLO61" s="145"/>
      <c r="CLP61" s="145"/>
      <c r="CLQ61" s="145"/>
      <c r="CLR61" s="145"/>
      <c r="CLS61" s="145"/>
      <c r="CLT61" s="145"/>
      <c r="CLU61" s="145"/>
      <c r="CLV61" s="145"/>
      <c r="CLW61" s="145"/>
      <c r="CLX61" s="145"/>
      <c r="CLY61" s="145"/>
      <c r="CLZ61" s="145"/>
      <c r="CMA61" s="145"/>
      <c r="CMB61" s="145"/>
      <c r="CMC61" s="145"/>
      <c r="CMD61" s="145"/>
      <c r="CME61" s="145"/>
      <c r="CMF61" s="145"/>
      <c r="CMG61" s="145"/>
      <c r="CMH61" s="145"/>
      <c r="CMI61" s="145"/>
      <c r="CMJ61" s="145"/>
      <c r="CMK61" s="145"/>
      <c r="CML61" s="145"/>
      <c r="CMM61" s="145"/>
      <c r="CMN61" s="145"/>
      <c r="CMO61" s="145"/>
      <c r="CMP61" s="145"/>
      <c r="CMQ61" s="145"/>
      <c r="CMR61" s="145"/>
      <c r="CMS61" s="145"/>
      <c r="CMT61" s="145"/>
      <c r="CMU61" s="145"/>
      <c r="CMV61" s="145"/>
      <c r="CMW61" s="145"/>
      <c r="CMX61" s="145"/>
      <c r="CMY61" s="145"/>
      <c r="CMZ61" s="145"/>
      <c r="CNA61" s="145"/>
      <c r="CNB61" s="145"/>
      <c r="CNC61" s="145"/>
      <c r="CND61" s="145"/>
      <c r="CNE61" s="145"/>
      <c r="CNF61" s="145"/>
      <c r="CNG61" s="145"/>
      <c r="CNH61" s="145"/>
      <c r="CNI61" s="145"/>
      <c r="CNJ61" s="145"/>
      <c r="CNK61" s="145"/>
      <c r="CNL61" s="145"/>
      <c r="CNM61" s="145"/>
      <c r="CNN61" s="145"/>
      <c r="CNO61" s="145"/>
      <c r="CNP61" s="145"/>
      <c r="CNQ61" s="145"/>
      <c r="CNR61" s="145"/>
      <c r="CNS61" s="145"/>
      <c r="CNT61" s="145"/>
      <c r="CNU61" s="145"/>
      <c r="CNV61" s="145"/>
      <c r="CNW61" s="145"/>
      <c r="CNX61" s="145"/>
      <c r="CNY61" s="145"/>
      <c r="CNZ61" s="145"/>
      <c r="COA61" s="145"/>
      <c r="COB61" s="145"/>
      <c r="COC61" s="145"/>
      <c r="COD61" s="145"/>
      <c r="COE61" s="145"/>
      <c r="COF61" s="145"/>
      <c r="COG61" s="145"/>
      <c r="COH61" s="145"/>
      <c r="COI61" s="145"/>
      <c r="COJ61" s="145"/>
      <c r="COK61" s="145"/>
      <c r="COL61" s="145"/>
      <c r="COM61" s="145"/>
      <c r="CON61" s="145"/>
      <c r="COO61" s="145"/>
      <c r="COP61" s="145"/>
      <c r="COQ61" s="145"/>
      <c r="COR61" s="145"/>
      <c r="COS61" s="145"/>
      <c r="COT61" s="145"/>
      <c r="COU61" s="145"/>
      <c r="COV61" s="145"/>
      <c r="COW61" s="145"/>
      <c r="COX61" s="145"/>
      <c r="COY61" s="145"/>
      <c r="COZ61" s="145"/>
      <c r="CPA61" s="145"/>
      <c r="CPB61" s="145"/>
      <c r="CPC61" s="145"/>
      <c r="CPD61" s="145"/>
      <c r="CPE61" s="145"/>
      <c r="CPF61" s="145"/>
      <c r="CPG61" s="145"/>
      <c r="CPH61" s="145"/>
      <c r="CPI61" s="145"/>
      <c r="CPJ61" s="145"/>
      <c r="CPK61" s="145"/>
      <c r="CPL61" s="145"/>
      <c r="CPM61" s="145"/>
      <c r="CPN61" s="145"/>
      <c r="CPO61" s="145"/>
      <c r="CPP61" s="145"/>
      <c r="CPQ61" s="145"/>
      <c r="CPR61" s="145"/>
      <c r="CPS61" s="145"/>
      <c r="CPT61" s="145"/>
      <c r="CPU61" s="145"/>
      <c r="CPV61" s="145"/>
      <c r="CPW61" s="145"/>
      <c r="CPX61" s="145"/>
      <c r="CPY61" s="145"/>
      <c r="CPZ61" s="145"/>
      <c r="CQA61" s="145"/>
      <c r="CQB61" s="145"/>
      <c r="CQC61" s="145"/>
      <c r="CQD61" s="145"/>
      <c r="CQE61" s="145"/>
      <c r="CQF61" s="145"/>
      <c r="CQG61" s="145"/>
      <c r="CQH61" s="145"/>
      <c r="CQI61" s="145"/>
      <c r="CQJ61" s="145"/>
      <c r="CQK61" s="145"/>
      <c r="CQL61" s="145"/>
      <c r="CQM61" s="145"/>
      <c r="CQN61" s="145"/>
      <c r="CQO61" s="145"/>
      <c r="CQP61" s="145"/>
      <c r="CQQ61" s="145"/>
      <c r="CQR61" s="145"/>
      <c r="CQS61" s="145"/>
      <c r="CQT61" s="145"/>
      <c r="CQU61" s="145"/>
      <c r="CQV61" s="145"/>
      <c r="CQW61" s="145"/>
      <c r="CQX61" s="145"/>
      <c r="CQY61" s="145"/>
      <c r="CQZ61" s="145"/>
      <c r="CRA61" s="145"/>
      <c r="CRB61" s="145"/>
      <c r="CRC61" s="145"/>
      <c r="CRD61" s="145"/>
      <c r="CRE61" s="145"/>
      <c r="CRF61" s="145"/>
      <c r="CRG61" s="145"/>
      <c r="CRH61" s="145"/>
      <c r="CRI61" s="145"/>
      <c r="CRJ61" s="145"/>
      <c r="CRK61" s="145"/>
      <c r="CRL61" s="145"/>
      <c r="CRM61" s="145"/>
      <c r="CRN61" s="145"/>
      <c r="CRO61" s="145"/>
      <c r="CRP61" s="145"/>
      <c r="CRQ61" s="145"/>
      <c r="CRR61" s="145"/>
      <c r="CRS61" s="145"/>
      <c r="CRT61" s="145"/>
      <c r="CRU61" s="145"/>
      <c r="CRV61" s="145"/>
      <c r="CRW61" s="145"/>
      <c r="CRX61" s="145"/>
      <c r="CRY61" s="145"/>
      <c r="CRZ61" s="145"/>
      <c r="CSA61" s="145"/>
      <c r="CSB61" s="145"/>
      <c r="CSC61" s="145"/>
      <c r="CSD61" s="145"/>
      <c r="CSE61" s="145"/>
      <c r="CSF61" s="145"/>
      <c r="CSG61" s="145"/>
      <c r="CSH61" s="145"/>
      <c r="CSI61" s="145"/>
      <c r="CSJ61" s="145"/>
      <c r="CSK61" s="145"/>
      <c r="CSL61" s="145"/>
      <c r="CSM61" s="145"/>
      <c r="CSN61" s="145"/>
      <c r="CSO61" s="145"/>
      <c r="CSP61" s="145"/>
      <c r="CSQ61" s="145"/>
      <c r="CSR61" s="145"/>
      <c r="CSS61" s="145"/>
      <c r="CST61" s="145"/>
      <c r="CSU61" s="145"/>
      <c r="CSV61" s="145"/>
      <c r="CSW61" s="145"/>
      <c r="CSX61" s="145"/>
      <c r="CSY61" s="145"/>
      <c r="CSZ61" s="145"/>
      <c r="CTA61" s="145"/>
      <c r="CTB61" s="145"/>
      <c r="CTC61" s="145"/>
      <c r="CTD61" s="145"/>
      <c r="CTE61" s="145"/>
      <c r="CTF61" s="145"/>
      <c r="CTG61" s="145"/>
      <c r="CTH61" s="145"/>
      <c r="CTI61" s="145"/>
      <c r="CTJ61" s="145"/>
      <c r="CTK61" s="145"/>
      <c r="CTL61" s="145"/>
      <c r="CTM61" s="145"/>
      <c r="CTN61" s="145"/>
      <c r="CTO61" s="145"/>
      <c r="CTP61" s="145"/>
      <c r="CTQ61" s="145"/>
      <c r="CTR61" s="145"/>
      <c r="CTS61" s="145"/>
      <c r="CTT61" s="145"/>
      <c r="CTU61" s="145"/>
      <c r="CTV61" s="145"/>
      <c r="CTW61" s="145"/>
      <c r="CTX61" s="145"/>
      <c r="CTY61" s="145"/>
      <c r="CTZ61" s="145"/>
      <c r="CUA61" s="145"/>
      <c r="CUB61" s="145"/>
      <c r="CUC61" s="145"/>
      <c r="CUD61" s="145"/>
      <c r="CUE61" s="145"/>
      <c r="CUF61" s="145"/>
      <c r="CUG61" s="145"/>
      <c r="CUH61" s="145"/>
      <c r="CUI61" s="145"/>
      <c r="CUJ61" s="145"/>
      <c r="CUK61" s="145"/>
      <c r="CUL61" s="145"/>
      <c r="CUM61" s="145"/>
      <c r="CUN61" s="145"/>
      <c r="CUO61" s="145"/>
      <c r="CUP61" s="145"/>
      <c r="CUQ61" s="145"/>
      <c r="CUR61" s="145"/>
      <c r="CUS61" s="145"/>
      <c r="CUT61" s="145"/>
      <c r="CUU61" s="145"/>
      <c r="CUV61" s="145"/>
      <c r="CUW61" s="145"/>
      <c r="CUX61" s="145"/>
      <c r="CUY61" s="145"/>
      <c r="CUZ61" s="145"/>
      <c r="CVA61" s="145"/>
      <c r="CVB61" s="145"/>
      <c r="CVC61" s="145"/>
      <c r="CVD61" s="145"/>
      <c r="CVE61" s="145"/>
      <c r="CVF61" s="145"/>
      <c r="CVG61" s="145"/>
      <c r="CVH61" s="145"/>
      <c r="CVI61" s="145"/>
      <c r="CVJ61" s="145"/>
      <c r="CVK61" s="145"/>
      <c r="CVL61" s="145"/>
      <c r="CVM61" s="145"/>
      <c r="CVN61" s="145"/>
      <c r="CVO61" s="145"/>
      <c r="CVP61" s="145"/>
      <c r="CVQ61" s="145"/>
      <c r="CVR61" s="145"/>
      <c r="CVS61" s="145"/>
      <c r="CVT61" s="145"/>
      <c r="CVU61" s="145"/>
      <c r="CVV61" s="145"/>
      <c r="CVW61" s="145"/>
      <c r="CVX61" s="145"/>
      <c r="CVY61" s="145"/>
      <c r="CVZ61" s="145"/>
      <c r="CWA61" s="145"/>
      <c r="CWB61" s="145"/>
      <c r="CWC61" s="145"/>
      <c r="CWD61" s="145"/>
      <c r="CWE61" s="145"/>
      <c r="CWF61" s="145"/>
      <c r="CWG61" s="145"/>
      <c r="CWH61" s="145"/>
      <c r="CWI61" s="145"/>
      <c r="CWJ61" s="145"/>
      <c r="CWK61" s="145"/>
      <c r="CWL61" s="145"/>
      <c r="CWM61" s="145"/>
      <c r="CWN61" s="145"/>
      <c r="CWO61" s="145"/>
      <c r="CWP61" s="145"/>
      <c r="CWQ61" s="145"/>
      <c r="CWR61" s="145"/>
      <c r="CWS61" s="145"/>
      <c r="CWT61" s="145"/>
      <c r="CWU61" s="145"/>
      <c r="CWV61" s="145"/>
      <c r="CWW61" s="145"/>
      <c r="CWX61" s="145"/>
      <c r="CWY61" s="145"/>
      <c r="CWZ61" s="145"/>
      <c r="CXA61" s="145"/>
      <c r="CXB61" s="145"/>
      <c r="CXC61" s="145"/>
      <c r="CXD61" s="145"/>
      <c r="CXE61" s="145"/>
      <c r="CXF61" s="145"/>
      <c r="CXG61" s="145"/>
      <c r="CXH61" s="145"/>
      <c r="CXI61" s="145"/>
      <c r="CXJ61" s="145"/>
      <c r="CXK61" s="145"/>
      <c r="CXL61" s="145"/>
      <c r="CXM61" s="145"/>
      <c r="CXN61" s="145"/>
      <c r="CXO61" s="145"/>
      <c r="CXP61" s="145"/>
      <c r="CXQ61" s="145"/>
      <c r="CXR61" s="145"/>
      <c r="CXS61" s="145"/>
      <c r="CXT61" s="145"/>
      <c r="CXU61" s="145"/>
      <c r="CXV61" s="145"/>
      <c r="CXW61" s="145"/>
      <c r="CXX61" s="145"/>
      <c r="CXY61" s="145"/>
      <c r="CXZ61" s="145"/>
      <c r="CYA61" s="145"/>
      <c r="CYB61" s="145"/>
      <c r="CYC61" s="145"/>
      <c r="CYD61" s="145"/>
      <c r="CYE61" s="145"/>
      <c r="CYF61" s="145"/>
      <c r="CYG61" s="145"/>
      <c r="CYH61" s="145"/>
      <c r="CYI61" s="145"/>
      <c r="CYJ61" s="145"/>
      <c r="CYK61" s="145"/>
      <c r="CYL61" s="145"/>
      <c r="CYM61" s="145"/>
      <c r="CYN61" s="145"/>
      <c r="CYO61" s="145"/>
      <c r="CYP61" s="145"/>
      <c r="CYQ61" s="145"/>
      <c r="CYR61" s="145"/>
      <c r="CYS61" s="145"/>
      <c r="CYT61" s="145"/>
      <c r="CYU61" s="145"/>
      <c r="CYV61" s="145"/>
      <c r="CYW61" s="145"/>
      <c r="CYX61" s="145"/>
      <c r="CYY61" s="145"/>
      <c r="CYZ61" s="145"/>
      <c r="CZA61" s="145"/>
      <c r="CZB61" s="145"/>
      <c r="CZC61" s="145"/>
      <c r="CZD61" s="145"/>
      <c r="CZE61" s="145"/>
      <c r="CZF61" s="145"/>
      <c r="CZG61" s="145"/>
      <c r="CZH61" s="145"/>
      <c r="CZI61" s="145"/>
      <c r="CZJ61" s="145"/>
      <c r="CZK61" s="145"/>
      <c r="CZL61" s="145"/>
      <c r="CZM61" s="145"/>
      <c r="CZN61" s="145"/>
      <c r="CZO61" s="145"/>
      <c r="CZP61" s="145"/>
      <c r="CZQ61" s="145"/>
      <c r="CZR61" s="145"/>
      <c r="CZS61" s="145"/>
      <c r="CZT61" s="145"/>
      <c r="CZU61" s="145"/>
      <c r="CZV61" s="145"/>
      <c r="CZW61" s="145"/>
      <c r="CZX61" s="145"/>
      <c r="CZY61" s="145"/>
      <c r="CZZ61" s="145"/>
      <c r="DAA61" s="145"/>
      <c r="DAB61" s="145"/>
      <c r="DAC61" s="145"/>
      <c r="DAD61" s="145"/>
      <c r="DAE61" s="145"/>
      <c r="DAF61" s="145"/>
      <c r="DAG61" s="145"/>
      <c r="DAH61" s="145"/>
      <c r="DAI61" s="145"/>
      <c r="DAJ61" s="145"/>
      <c r="DAK61" s="145"/>
      <c r="DAL61" s="145"/>
      <c r="DAM61" s="145"/>
      <c r="DAN61" s="145"/>
      <c r="DAO61" s="145"/>
      <c r="DAP61" s="145"/>
      <c r="DAQ61" s="145"/>
      <c r="DAR61" s="145"/>
      <c r="DAS61" s="145"/>
      <c r="DAT61" s="145"/>
      <c r="DAU61" s="145"/>
      <c r="DAV61" s="145"/>
      <c r="DAW61" s="145"/>
      <c r="DAX61" s="145"/>
      <c r="DAY61" s="145"/>
      <c r="DAZ61" s="145"/>
      <c r="DBA61" s="145"/>
      <c r="DBB61" s="145"/>
      <c r="DBC61" s="145"/>
      <c r="DBD61" s="145"/>
      <c r="DBE61" s="145"/>
      <c r="DBF61" s="145"/>
      <c r="DBG61" s="145"/>
      <c r="DBH61" s="145"/>
      <c r="DBI61" s="145"/>
      <c r="DBJ61" s="145"/>
      <c r="DBK61" s="145"/>
      <c r="DBL61" s="145"/>
      <c r="DBM61" s="145"/>
      <c r="DBN61" s="145"/>
      <c r="DBO61" s="145"/>
      <c r="DBP61" s="145"/>
      <c r="DBQ61" s="145"/>
      <c r="DBR61" s="145"/>
      <c r="DBS61" s="145"/>
      <c r="DBT61" s="145"/>
      <c r="DBU61" s="145"/>
      <c r="DBV61" s="145"/>
      <c r="DBW61" s="145"/>
      <c r="DBX61" s="145"/>
      <c r="DBY61" s="145"/>
      <c r="DBZ61" s="145"/>
      <c r="DCA61" s="145"/>
      <c r="DCB61" s="145"/>
      <c r="DCC61" s="145"/>
      <c r="DCD61" s="145"/>
      <c r="DCE61" s="145"/>
      <c r="DCF61" s="145"/>
      <c r="DCG61" s="145"/>
      <c r="DCH61" s="145"/>
      <c r="DCI61" s="145"/>
      <c r="DCJ61" s="145"/>
      <c r="DCK61" s="145"/>
      <c r="DCL61" s="145"/>
      <c r="DCM61" s="145"/>
      <c r="DCN61" s="145"/>
      <c r="DCO61" s="145"/>
      <c r="DCP61" s="145"/>
      <c r="DCQ61" s="145"/>
      <c r="DCR61" s="145"/>
      <c r="DCS61" s="145"/>
      <c r="DCT61" s="145"/>
      <c r="DCU61" s="145"/>
      <c r="DCV61" s="145"/>
      <c r="DCW61" s="145"/>
      <c r="DCX61" s="145"/>
      <c r="DCY61" s="145"/>
      <c r="DCZ61" s="145"/>
      <c r="DDA61" s="145"/>
      <c r="DDB61" s="145"/>
      <c r="DDC61" s="145"/>
      <c r="DDD61" s="145"/>
      <c r="DDE61" s="145"/>
      <c r="DDF61" s="145"/>
      <c r="DDG61" s="145"/>
      <c r="DDH61" s="145"/>
      <c r="DDI61" s="145"/>
      <c r="DDJ61" s="145"/>
      <c r="DDK61" s="145"/>
      <c r="DDL61" s="145"/>
      <c r="DDM61" s="145"/>
      <c r="DDN61" s="145"/>
      <c r="DDO61" s="145"/>
      <c r="DDP61" s="145"/>
      <c r="DDQ61" s="145"/>
      <c r="DDR61" s="145"/>
      <c r="DDS61" s="145"/>
      <c r="DDT61" s="145"/>
      <c r="DDU61" s="145"/>
      <c r="DDV61" s="145"/>
      <c r="DDW61" s="145"/>
      <c r="DDX61" s="145"/>
      <c r="DDY61" s="145"/>
      <c r="DDZ61" s="145"/>
      <c r="DEA61" s="145"/>
      <c r="DEB61" s="145"/>
      <c r="DEC61" s="145"/>
      <c r="DED61" s="145"/>
      <c r="DEE61" s="145"/>
      <c r="DEF61" s="145"/>
      <c r="DEG61" s="145"/>
      <c r="DEH61" s="145"/>
      <c r="DEI61" s="145"/>
      <c r="DEJ61" s="145"/>
      <c r="DEK61" s="145"/>
      <c r="DEL61" s="145"/>
      <c r="DEM61" s="145"/>
      <c r="DEN61" s="145"/>
      <c r="DEO61" s="145"/>
      <c r="DEP61" s="145"/>
      <c r="DEQ61" s="145"/>
      <c r="DER61" s="145"/>
      <c r="DES61" s="145"/>
      <c r="DET61" s="145"/>
      <c r="DEU61" s="145"/>
      <c r="DEV61" s="145"/>
      <c r="DEW61" s="145"/>
      <c r="DEX61" s="145"/>
      <c r="DEY61" s="145"/>
      <c r="DEZ61" s="145"/>
      <c r="DFA61" s="145"/>
      <c r="DFB61" s="145"/>
      <c r="DFC61" s="145"/>
      <c r="DFD61" s="145"/>
      <c r="DFE61" s="145"/>
      <c r="DFF61" s="145"/>
      <c r="DFG61" s="145"/>
      <c r="DFH61" s="145"/>
      <c r="DFI61" s="145"/>
      <c r="DFJ61" s="145"/>
      <c r="DFK61" s="145"/>
      <c r="DFL61" s="145"/>
      <c r="DFM61" s="145"/>
      <c r="DFN61" s="145"/>
      <c r="DFO61" s="145"/>
      <c r="DFP61" s="145"/>
      <c r="DFQ61" s="145"/>
      <c r="DFR61" s="145"/>
      <c r="DFS61" s="145"/>
      <c r="DFT61" s="145"/>
      <c r="DFU61" s="145"/>
      <c r="DFV61" s="145"/>
      <c r="DFW61" s="145"/>
      <c r="DFX61" s="145"/>
      <c r="DFY61" s="145"/>
      <c r="DFZ61" s="145"/>
      <c r="DGA61" s="145"/>
      <c r="DGB61" s="145"/>
      <c r="DGC61" s="145"/>
      <c r="DGD61" s="145"/>
      <c r="DGE61" s="145"/>
      <c r="DGF61" s="145"/>
      <c r="DGG61" s="145"/>
      <c r="DGH61" s="145"/>
      <c r="DGI61" s="145"/>
      <c r="DGJ61" s="145"/>
      <c r="DGK61" s="145"/>
      <c r="DGL61" s="145"/>
      <c r="DGM61" s="145"/>
      <c r="DGN61" s="145"/>
      <c r="DGO61" s="145"/>
      <c r="DGP61" s="145"/>
      <c r="DGQ61" s="145"/>
      <c r="DGR61" s="145"/>
      <c r="DGS61" s="145"/>
      <c r="DGT61" s="145"/>
      <c r="DGU61" s="145"/>
      <c r="DGV61" s="145"/>
      <c r="DGW61" s="145"/>
      <c r="DGX61" s="145"/>
      <c r="DGY61" s="145"/>
      <c r="DGZ61" s="145"/>
      <c r="DHA61" s="145"/>
      <c r="DHB61" s="145"/>
      <c r="DHC61" s="145"/>
      <c r="DHD61" s="145"/>
      <c r="DHE61" s="145"/>
      <c r="DHF61" s="145"/>
      <c r="DHG61" s="145"/>
      <c r="DHH61" s="145"/>
      <c r="DHI61" s="145"/>
      <c r="DHJ61" s="145"/>
      <c r="DHK61" s="145"/>
      <c r="DHL61" s="145"/>
      <c r="DHM61" s="145"/>
      <c r="DHN61" s="145"/>
      <c r="DHO61" s="145"/>
      <c r="DHP61" s="145"/>
      <c r="DHQ61" s="145"/>
      <c r="DHR61" s="145"/>
      <c r="DHS61" s="145"/>
      <c r="DHT61" s="145"/>
      <c r="DHU61" s="145"/>
      <c r="DHV61" s="145"/>
      <c r="DHW61" s="145"/>
      <c r="DHX61" s="145"/>
      <c r="DHY61" s="145"/>
      <c r="DHZ61" s="145"/>
      <c r="DIA61" s="145"/>
      <c r="DIB61" s="145"/>
      <c r="DIC61" s="145"/>
      <c r="DID61" s="145"/>
      <c r="DIE61" s="145"/>
      <c r="DIF61" s="145"/>
      <c r="DIG61" s="145"/>
      <c r="DIH61" s="145"/>
      <c r="DII61" s="145"/>
      <c r="DIJ61" s="145"/>
      <c r="DIK61" s="145"/>
      <c r="DIL61" s="145"/>
      <c r="DIM61" s="145"/>
      <c r="DIN61" s="145"/>
      <c r="DIO61" s="145"/>
      <c r="DIP61" s="145"/>
      <c r="DIQ61" s="145"/>
      <c r="DIR61" s="145"/>
      <c r="DIS61" s="145"/>
      <c r="DIT61" s="145"/>
      <c r="DIU61" s="145"/>
      <c r="DIV61" s="145"/>
      <c r="DIW61" s="145"/>
      <c r="DIX61" s="145"/>
      <c r="DIY61" s="145"/>
      <c r="DIZ61" s="145"/>
      <c r="DJA61" s="145"/>
      <c r="DJB61" s="145"/>
      <c r="DJC61" s="145"/>
      <c r="DJD61" s="145"/>
      <c r="DJE61" s="145"/>
      <c r="DJF61" s="145"/>
      <c r="DJG61" s="145"/>
      <c r="DJH61" s="145"/>
      <c r="DJI61" s="145"/>
      <c r="DJJ61" s="145"/>
      <c r="DJK61" s="145"/>
      <c r="DJL61" s="145"/>
      <c r="DJM61" s="145"/>
      <c r="DJN61" s="145"/>
      <c r="DJO61" s="145"/>
      <c r="DJP61" s="145"/>
      <c r="DJQ61" s="145"/>
      <c r="DJR61" s="145"/>
      <c r="DJS61" s="145"/>
      <c r="DJT61" s="145"/>
      <c r="DJU61" s="145"/>
      <c r="DJV61" s="145"/>
      <c r="DJW61" s="145"/>
      <c r="DJX61" s="145"/>
      <c r="DJY61" s="145"/>
      <c r="DJZ61" s="145"/>
      <c r="DKA61" s="145"/>
      <c r="DKB61" s="145"/>
      <c r="DKC61" s="145"/>
      <c r="DKD61" s="145"/>
      <c r="DKE61" s="145"/>
      <c r="DKF61" s="145"/>
      <c r="DKG61" s="145"/>
      <c r="DKH61" s="145"/>
      <c r="DKI61" s="145"/>
      <c r="DKJ61" s="145"/>
      <c r="DKK61" s="145"/>
      <c r="DKL61" s="145"/>
      <c r="DKM61" s="145"/>
      <c r="DKN61" s="145"/>
      <c r="DKO61" s="145"/>
      <c r="DKP61" s="145"/>
      <c r="DKQ61" s="145"/>
      <c r="DKR61" s="145"/>
      <c r="DKS61" s="145"/>
      <c r="DKT61" s="145"/>
      <c r="DKU61" s="145"/>
      <c r="DKV61" s="145"/>
      <c r="DKW61" s="145"/>
      <c r="DKX61" s="145"/>
      <c r="DKY61" s="145"/>
      <c r="DKZ61" s="145"/>
      <c r="DLA61" s="145"/>
      <c r="DLB61" s="145"/>
      <c r="DLC61" s="145"/>
      <c r="DLD61" s="145"/>
      <c r="DLE61" s="145"/>
      <c r="DLF61" s="145"/>
      <c r="DLG61" s="145"/>
      <c r="DLH61" s="145"/>
      <c r="DLI61" s="145"/>
      <c r="DLJ61" s="145"/>
      <c r="DLK61" s="145"/>
      <c r="DLL61" s="145"/>
      <c r="DLM61" s="145"/>
      <c r="DLN61" s="145"/>
      <c r="DLO61" s="145"/>
      <c r="DLP61" s="145"/>
      <c r="DLQ61" s="145"/>
      <c r="DLR61" s="145"/>
      <c r="DLS61" s="145"/>
      <c r="DLT61" s="145"/>
      <c r="DLU61" s="145"/>
      <c r="DLV61" s="145"/>
      <c r="DLW61" s="145"/>
      <c r="DLX61" s="145"/>
      <c r="DLY61" s="145"/>
      <c r="DLZ61" s="145"/>
      <c r="DMA61" s="145"/>
      <c r="DMB61" s="145"/>
      <c r="DMC61" s="145"/>
      <c r="DMD61" s="145"/>
      <c r="DME61" s="145"/>
      <c r="DMF61" s="145"/>
      <c r="DMG61" s="145"/>
      <c r="DMH61" s="145"/>
      <c r="DMI61" s="145"/>
      <c r="DMJ61" s="145"/>
      <c r="DMK61" s="145"/>
      <c r="DML61" s="145"/>
      <c r="DMM61" s="145"/>
      <c r="DMN61" s="145"/>
      <c r="DMO61" s="145"/>
      <c r="DMP61" s="145"/>
      <c r="DMQ61" s="145"/>
      <c r="DMR61" s="145"/>
      <c r="DMS61" s="145"/>
      <c r="DMT61" s="145"/>
      <c r="DMU61" s="145"/>
      <c r="DMV61" s="145"/>
      <c r="DMW61" s="145"/>
      <c r="DMX61" s="145"/>
      <c r="DMY61" s="145"/>
      <c r="DMZ61" s="145"/>
      <c r="DNA61" s="145"/>
      <c r="DNB61" s="145"/>
      <c r="DNC61" s="145"/>
      <c r="DND61" s="145"/>
      <c r="DNE61" s="145"/>
      <c r="DNF61" s="145"/>
      <c r="DNG61" s="145"/>
      <c r="DNH61" s="145"/>
      <c r="DNI61" s="145"/>
      <c r="DNJ61" s="145"/>
      <c r="DNK61" s="145"/>
      <c r="DNL61" s="145"/>
      <c r="DNM61" s="145"/>
      <c r="DNN61" s="145"/>
      <c r="DNO61" s="145"/>
      <c r="DNP61" s="145"/>
      <c r="DNQ61" s="145"/>
      <c r="DNR61" s="145"/>
      <c r="DNS61" s="145"/>
      <c r="DNT61" s="145"/>
      <c r="DNU61" s="145"/>
      <c r="DNV61" s="145"/>
      <c r="DNW61" s="145"/>
      <c r="DNX61" s="145"/>
      <c r="DNY61" s="145"/>
      <c r="DNZ61" s="145"/>
      <c r="DOA61" s="145"/>
      <c r="DOB61" s="145"/>
      <c r="DOC61" s="145"/>
      <c r="DOD61" s="145"/>
      <c r="DOE61" s="145"/>
      <c r="DOF61" s="145"/>
      <c r="DOG61" s="145"/>
      <c r="DOH61" s="145"/>
      <c r="DOI61" s="145"/>
      <c r="DOJ61" s="145"/>
      <c r="DOK61" s="145"/>
      <c r="DOL61" s="145"/>
      <c r="DOM61" s="145"/>
      <c r="DON61" s="145"/>
      <c r="DOO61" s="145"/>
      <c r="DOP61" s="145"/>
      <c r="DOQ61" s="145"/>
      <c r="DOR61" s="145"/>
      <c r="DOS61" s="145"/>
      <c r="DOT61" s="145"/>
      <c r="DOU61" s="145"/>
      <c r="DOV61" s="145"/>
      <c r="DOW61" s="145"/>
      <c r="DOX61" s="145"/>
      <c r="DOY61" s="145"/>
      <c r="DOZ61" s="145"/>
      <c r="DPA61" s="145"/>
      <c r="DPB61" s="145"/>
      <c r="DPC61" s="145"/>
      <c r="DPD61" s="145"/>
      <c r="DPE61" s="145"/>
      <c r="DPF61" s="145"/>
      <c r="DPG61" s="145"/>
      <c r="DPH61" s="145"/>
      <c r="DPI61" s="145"/>
      <c r="DPJ61" s="145"/>
      <c r="DPK61" s="145"/>
      <c r="DPL61" s="145"/>
      <c r="DPM61" s="145"/>
      <c r="DPN61" s="145"/>
      <c r="DPO61" s="145"/>
      <c r="DPP61" s="145"/>
      <c r="DPQ61" s="145"/>
      <c r="DPR61" s="145"/>
      <c r="DPS61" s="145"/>
      <c r="DPT61" s="145"/>
      <c r="DPU61" s="145"/>
      <c r="DPV61" s="145"/>
      <c r="DPW61" s="145"/>
      <c r="DPX61" s="145"/>
      <c r="DPY61" s="145"/>
      <c r="DPZ61" s="145"/>
      <c r="DQA61" s="145"/>
      <c r="DQB61" s="145"/>
      <c r="DQC61" s="145"/>
      <c r="DQD61" s="145"/>
      <c r="DQE61" s="145"/>
      <c r="DQF61" s="145"/>
      <c r="DQG61" s="145"/>
      <c r="DQH61" s="145"/>
      <c r="DQI61" s="145"/>
      <c r="DQJ61" s="145"/>
      <c r="DQK61" s="145"/>
      <c r="DQL61" s="145"/>
      <c r="DQM61" s="145"/>
      <c r="DQN61" s="145"/>
      <c r="DQO61" s="145"/>
      <c r="DQP61" s="145"/>
      <c r="DQQ61" s="145"/>
      <c r="DQR61" s="145"/>
      <c r="DQS61" s="145"/>
      <c r="DQT61" s="145"/>
      <c r="DQU61" s="145"/>
      <c r="DQV61" s="145"/>
      <c r="DQW61" s="145"/>
      <c r="DQX61" s="145"/>
      <c r="DQY61" s="145"/>
      <c r="DQZ61" s="145"/>
      <c r="DRA61" s="145"/>
      <c r="DRB61" s="145"/>
      <c r="DRC61" s="145"/>
      <c r="DRD61" s="145"/>
      <c r="DRE61" s="145"/>
      <c r="DRF61" s="145"/>
      <c r="DRG61" s="145"/>
      <c r="DRH61" s="145"/>
      <c r="DRI61" s="145"/>
      <c r="DRJ61" s="145"/>
      <c r="DRK61" s="145"/>
      <c r="DRL61" s="145"/>
      <c r="DRM61" s="145"/>
      <c r="DRN61" s="145"/>
      <c r="DRO61" s="145"/>
      <c r="DRP61" s="145"/>
      <c r="DRQ61" s="145"/>
      <c r="DRR61" s="145"/>
      <c r="DRS61" s="145"/>
      <c r="DRT61" s="145"/>
      <c r="DRU61" s="145"/>
      <c r="DRV61" s="145"/>
      <c r="DRW61" s="145"/>
      <c r="DRX61" s="145"/>
      <c r="DRY61" s="145"/>
      <c r="DRZ61" s="145"/>
      <c r="DSA61" s="145"/>
      <c r="DSB61" s="145"/>
      <c r="DSC61" s="145"/>
      <c r="DSD61" s="145"/>
      <c r="DSE61" s="145"/>
      <c r="DSF61" s="145"/>
      <c r="DSG61" s="145"/>
      <c r="DSH61" s="145"/>
      <c r="DSI61" s="145"/>
      <c r="DSJ61" s="145"/>
      <c r="DSK61" s="145"/>
      <c r="DSL61" s="145"/>
      <c r="DSM61" s="145"/>
      <c r="DSN61" s="145"/>
      <c r="DSO61" s="145"/>
      <c r="DSP61" s="145"/>
      <c r="DSQ61" s="145"/>
      <c r="DSR61" s="145"/>
      <c r="DSS61" s="145"/>
      <c r="DST61" s="145"/>
      <c r="DSU61" s="145"/>
      <c r="DSV61" s="145"/>
      <c r="DSW61" s="145"/>
      <c r="DSX61" s="145"/>
      <c r="DSY61" s="145"/>
      <c r="DSZ61" s="145"/>
      <c r="DTA61" s="145"/>
      <c r="DTB61" s="145"/>
      <c r="DTC61" s="145"/>
      <c r="DTD61" s="145"/>
      <c r="DTE61" s="145"/>
      <c r="DTF61" s="145"/>
      <c r="DTG61" s="145"/>
      <c r="DTH61" s="145"/>
      <c r="DTI61" s="145"/>
      <c r="DTJ61" s="145"/>
      <c r="DTK61" s="145"/>
      <c r="DTL61" s="145"/>
      <c r="DTM61" s="145"/>
      <c r="DTN61" s="145"/>
      <c r="DTO61" s="145"/>
      <c r="DTP61" s="145"/>
      <c r="DTQ61" s="145"/>
      <c r="DTR61" s="145"/>
      <c r="DTS61" s="145"/>
      <c r="DTT61" s="145"/>
      <c r="DTU61" s="145"/>
      <c r="DTV61" s="145"/>
      <c r="DTW61" s="145"/>
      <c r="DTX61" s="145"/>
      <c r="DTY61" s="145"/>
      <c r="DTZ61" s="145"/>
      <c r="DUA61" s="145"/>
      <c r="DUB61" s="145"/>
      <c r="DUC61" s="145"/>
      <c r="DUD61" s="145"/>
      <c r="DUE61" s="145"/>
      <c r="DUF61" s="145"/>
      <c r="DUG61" s="145"/>
      <c r="DUH61" s="145"/>
      <c r="DUI61" s="145"/>
      <c r="DUJ61" s="145"/>
      <c r="DUK61" s="145"/>
      <c r="DUL61" s="145"/>
      <c r="DUM61" s="145"/>
      <c r="DUN61" s="145"/>
      <c r="DUO61" s="145"/>
      <c r="DUP61" s="145"/>
      <c r="DUQ61" s="145"/>
      <c r="DUR61" s="145"/>
      <c r="DUS61" s="145"/>
      <c r="DUT61" s="145"/>
      <c r="DUU61" s="145"/>
      <c r="DUV61" s="145"/>
      <c r="DUW61" s="145"/>
      <c r="DUX61" s="145"/>
      <c r="DUY61" s="145"/>
      <c r="DUZ61" s="145"/>
      <c r="DVA61" s="145"/>
      <c r="DVB61" s="145"/>
      <c r="DVC61" s="145"/>
      <c r="DVD61" s="145"/>
      <c r="DVE61" s="145"/>
      <c r="DVF61" s="145"/>
      <c r="DVG61" s="145"/>
      <c r="DVH61" s="145"/>
      <c r="DVI61" s="145"/>
      <c r="DVJ61" s="145"/>
      <c r="DVK61" s="145"/>
      <c r="DVL61" s="145"/>
      <c r="DVM61" s="145"/>
      <c r="DVN61" s="145"/>
      <c r="DVO61" s="145"/>
      <c r="DVP61" s="145"/>
      <c r="DVQ61" s="145"/>
      <c r="DVR61" s="145"/>
      <c r="DVS61" s="145"/>
      <c r="DVT61" s="145"/>
      <c r="DVU61" s="145"/>
      <c r="DVV61" s="145"/>
      <c r="DVW61" s="145"/>
      <c r="DVX61" s="145"/>
      <c r="DVY61" s="145"/>
      <c r="DVZ61" s="145"/>
      <c r="DWA61" s="145"/>
      <c r="DWB61" s="145"/>
      <c r="DWC61" s="145"/>
      <c r="DWD61" s="145"/>
      <c r="DWE61" s="145"/>
      <c r="DWF61" s="145"/>
      <c r="DWG61" s="145"/>
      <c r="DWH61" s="145"/>
      <c r="DWI61" s="145"/>
      <c r="DWJ61" s="145"/>
      <c r="DWK61" s="145"/>
      <c r="DWL61" s="145"/>
      <c r="DWM61" s="145"/>
      <c r="DWN61" s="145"/>
      <c r="DWO61" s="145"/>
      <c r="DWP61" s="145"/>
      <c r="DWQ61" s="145"/>
      <c r="DWR61" s="145"/>
      <c r="DWS61" s="145"/>
      <c r="DWT61" s="145"/>
      <c r="DWU61" s="145"/>
      <c r="DWV61" s="145"/>
      <c r="DWW61" s="145"/>
      <c r="DWX61" s="145"/>
      <c r="DWY61" s="145"/>
      <c r="DWZ61" s="145"/>
      <c r="DXA61" s="145"/>
      <c r="DXB61" s="145"/>
      <c r="DXC61" s="145"/>
      <c r="DXD61" s="145"/>
      <c r="DXE61" s="145"/>
      <c r="DXF61" s="145"/>
      <c r="DXG61" s="145"/>
      <c r="DXH61" s="145"/>
      <c r="DXI61" s="145"/>
      <c r="DXJ61" s="145"/>
      <c r="DXK61" s="145"/>
      <c r="DXL61" s="145"/>
      <c r="DXM61" s="145"/>
      <c r="DXN61" s="145"/>
      <c r="DXO61" s="145"/>
      <c r="DXP61" s="145"/>
      <c r="DXQ61" s="145"/>
      <c r="DXR61" s="145"/>
      <c r="DXS61" s="145"/>
      <c r="DXT61" s="145"/>
      <c r="DXU61" s="145"/>
      <c r="DXV61" s="145"/>
      <c r="DXW61" s="145"/>
      <c r="DXX61" s="145"/>
      <c r="DXY61" s="145"/>
      <c r="DXZ61" s="145"/>
      <c r="DYA61" s="145"/>
      <c r="DYB61" s="145"/>
      <c r="DYC61" s="145"/>
      <c r="DYD61" s="145"/>
      <c r="DYE61" s="145"/>
      <c r="DYF61" s="145"/>
      <c r="DYG61" s="145"/>
      <c r="DYH61" s="145"/>
      <c r="DYI61" s="145"/>
      <c r="DYJ61" s="145"/>
      <c r="DYK61" s="145"/>
      <c r="DYL61" s="145"/>
      <c r="DYM61" s="145"/>
      <c r="DYN61" s="145"/>
      <c r="DYO61" s="145"/>
      <c r="DYP61" s="145"/>
      <c r="DYQ61" s="145"/>
      <c r="DYR61" s="145"/>
      <c r="DYS61" s="145"/>
      <c r="DYT61" s="145"/>
      <c r="DYU61" s="145"/>
      <c r="DYV61" s="145"/>
      <c r="DYW61" s="145"/>
      <c r="DYX61" s="145"/>
      <c r="DYY61" s="145"/>
      <c r="DYZ61" s="145"/>
      <c r="DZA61" s="145"/>
      <c r="DZB61" s="145"/>
      <c r="DZC61" s="145"/>
      <c r="DZD61" s="145"/>
      <c r="DZE61" s="145"/>
      <c r="DZF61" s="145"/>
      <c r="DZG61" s="145"/>
      <c r="DZH61" s="145"/>
      <c r="DZI61" s="145"/>
      <c r="DZJ61" s="145"/>
      <c r="DZK61" s="145"/>
      <c r="DZL61" s="145"/>
      <c r="DZM61" s="145"/>
      <c r="DZN61" s="145"/>
      <c r="DZO61" s="145"/>
      <c r="DZP61" s="145"/>
      <c r="DZQ61" s="145"/>
      <c r="DZR61" s="145"/>
      <c r="DZS61" s="145"/>
      <c r="DZT61" s="145"/>
      <c r="DZU61" s="145"/>
      <c r="DZV61" s="145"/>
      <c r="DZW61" s="145"/>
      <c r="DZX61" s="145"/>
      <c r="DZY61" s="145"/>
      <c r="DZZ61" s="145"/>
      <c r="EAA61" s="145"/>
      <c r="EAB61" s="145"/>
      <c r="EAC61" s="145"/>
      <c r="EAD61" s="145"/>
      <c r="EAE61" s="145"/>
      <c r="EAF61" s="145"/>
      <c r="EAG61" s="145"/>
      <c r="EAH61" s="145"/>
      <c r="EAI61" s="145"/>
      <c r="EAJ61" s="145"/>
      <c r="EAK61" s="145"/>
      <c r="EAL61" s="145"/>
      <c r="EAM61" s="145"/>
      <c r="EAN61" s="145"/>
      <c r="EAO61" s="145"/>
      <c r="EAP61" s="145"/>
      <c r="EAQ61" s="145"/>
      <c r="EAR61" s="145"/>
      <c r="EAS61" s="145"/>
      <c r="EAT61" s="145"/>
      <c r="EAU61" s="145"/>
      <c r="EAV61" s="145"/>
      <c r="EAW61" s="145"/>
      <c r="EAX61" s="145"/>
      <c r="EAY61" s="145"/>
      <c r="EAZ61" s="145"/>
      <c r="EBA61" s="145"/>
      <c r="EBB61" s="145"/>
      <c r="EBC61" s="145"/>
      <c r="EBD61" s="145"/>
      <c r="EBE61" s="145"/>
      <c r="EBF61" s="145"/>
      <c r="EBG61" s="145"/>
      <c r="EBH61" s="145"/>
      <c r="EBI61" s="145"/>
      <c r="EBJ61" s="145"/>
      <c r="EBK61" s="145"/>
      <c r="EBL61" s="145"/>
      <c r="EBM61" s="145"/>
      <c r="EBN61" s="145"/>
      <c r="EBO61" s="145"/>
      <c r="EBP61" s="145"/>
      <c r="EBQ61" s="145"/>
      <c r="EBR61" s="145"/>
      <c r="EBS61" s="145"/>
      <c r="EBT61" s="145"/>
      <c r="EBU61" s="145"/>
      <c r="EBV61" s="145"/>
      <c r="EBW61" s="145"/>
      <c r="EBX61" s="145"/>
      <c r="EBY61" s="145"/>
      <c r="EBZ61" s="145"/>
      <c r="ECA61" s="145"/>
      <c r="ECB61" s="145"/>
      <c r="ECC61" s="145"/>
      <c r="ECD61" s="145"/>
      <c r="ECE61" s="145"/>
      <c r="ECF61" s="145"/>
      <c r="ECG61" s="145"/>
      <c r="ECH61" s="145"/>
      <c r="ECI61" s="145"/>
      <c r="ECJ61" s="145"/>
      <c r="ECK61" s="145"/>
      <c r="ECL61" s="145"/>
      <c r="ECM61" s="145"/>
      <c r="ECN61" s="145"/>
      <c r="ECO61" s="145"/>
      <c r="ECP61" s="145"/>
      <c r="ECQ61" s="145"/>
      <c r="ECR61" s="145"/>
      <c r="ECS61" s="145"/>
      <c r="ECT61" s="145"/>
      <c r="ECU61" s="145"/>
      <c r="ECV61" s="145"/>
      <c r="ECW61" s="145"/>
      <c r="ECX61" s="145"/>
      <c r="ECY61" s="145"/>
      <c r="ECZ61" s="145"/>
      <c r="EDA61" s="145"/>
      <c r="EDB61" s="145"/>
      <c r="EDC61" s="145"/>
      <c r="EDD61" s="145"/>
      <c r="EDE61" s="145"/>
      <c r="EDF61" s="145"/>
      <c r="EDG61" s="145"/>
      <c r="EDH61" s="145"/>
      <c r="EDI61" s="145"/>
      <c r="EDJ61" s="145"/>
      <c r="EDK61" s="145"/>
      <c r="EDL61" s="145"/>
      <c r="EDM61" s="145"/>
      <c r="EDN61" s="145"/>
      <c r="EDO61" s="145"/>
      <c r="EDP61" s="145"/>
      <c r="EDQ61" s="145"/>
      <c r="EDR61" s="145"/>
      <c r="EDS61" s="145"/>
      <c r="EDT61" s="145"/>
      <c r="EDU61" s="145"/>
      <c r="EDV61" s="145"/>
      <c r="EDW61" s="145"/>
      <c r="EDX61" s="145"/>
      <c r="EDY61" s="145"/>
      <c r="EDZ61" s="145"/>
      <c r="EEA61" s="145"/>
      <c r="EEB61" s="145"/>
      <c r="EEC61" s="145"/>
      <c r="EED61" s="145"/>
      <c r="EEE61" s="145"/>
      <c r="EEF61" s="145"/>
      <c r="EEG61" s="145"/>
      <c r="EEH61" s="145"/>
      <c r="EEI61" s="145"/>
      <c r="EEJ61" s="145"/>
      <c r="EEK61" s="145"/>
      <c r="EEL61" s="145"/>
      <c r="EEM61" s="145"/>
      <c r="EEN61" s="145"/>
      <c r="EEO61" s="145"/>
      <c r="EEP61" s="145"/>
      <c r="EEQ61" s="145"/>
      <c r="EER61" s="145"/>
      <c r="EES61" s="145"/>
      <c r="EET61" s="145"/>
      <c r="EEU61" s="145"/>
      <c r="EEV61" s="145"/>
      <c r="EEW61" s="145"/>
      <c r="EEX61" s="145"/>
      <c r="EEY61" s="145"/>
      <c r="EEZ61" s="145"/>
      <c r="EFA61" s="145"/>
      <c r="EFB61" s="145"/>
      <c r="EFC61" s="145"/>
      <c r="EFD61" s="145"/>
      <c r="EFE61" s="145"/>
      <c r="EFF61" s="145"/>
      <c r="EFG61" s="145"/>
      <c r="EFH61" s="145"/>
      <c r="EFI61" s="145"/>
      <c r="EFJ61" s="145"/>
      <c r="EFK61" s="145"/>
      <c r="EFL61" s="145"/>
      <c r="EFM61" s="145"/>
      <c r="EFN61" s="145"/>
      <c r="EFO61" s="145"/>
      <c r="EFP61" s="145"/>
      <c r="EFQ61" s="145"/>
      <c r="EFR61" s="145"/>
      <c r="EFS61" s="145"/>
      <c r="EFT61" s="145"/>
      <c r="EFU61" s="145"/>
      <c r="EFV61" s="145"/>
      <c r="EFW61" s="145"/>
      <c r="EFX61" s="145"/>
      <c r="EFY61" s="145"/>
      <c r="EFZ61" s="145"/>
      <c r="EGA61" s="145"/>
      <c r="EGB61" s="145"/>
      <c r="EGC61" s="145"/>
      <c r="EGD61" s="145"/>
      <c r="EGE61" s="145"/>
      <c r="EGF61" s="145"/>
      <c r="EGG61" s="145"/>
      <c r="EGH61" s="145"/>
      <c r="EGI61" s="145"/>
      <c r="EGJ61" s="145"/>
      <c r="EGK61" s="145"/>
      <c r="EGL61" s="145"/>
      <c r="EGM61" s="145"/>
      <c r="EGN61" s="145"/>
      <c r="EGO61" s="145"/>
      <c r="EGP61" s="145"/>
      <c r="EGQ61" s="145"/>
      <c r="EGR61" s="145"/>
      <c r="EGS61" s="145"/>
      <c r="EGT61" s="145"/>
      <c r="EGU61" s="145"/>
      <c r="EGV61" s="145"/>
      <c r="EGW61" s="145"/>
      <c r="EGX61" s="145"/>
      <c r="EGY61" s="145"/>
      <c r="EGZ61" s="145"/>
      <c r="EHA61" s="145"/>
      <c r="EHB61" s="145"/>
      <c r="EHC61" s="145"/>
      <c r="EHD61" s="145"/>
      <c r="EHE61" s="145"/>
      <c r="EHF61" s="145"/>
      <c r="EHG61" s="145"/>
      <c r="EHH61" s="145"/>
      <c r="EHI61" s="145"/>
      <c r="EHJ61" s="145"/>
      <c r="EHK61" s="145"/>
      <c r="EHL61" s="145"/>
      <c r="EHM61" s="145"/>
      <c r="EHN61" s="145"/>
      <c r="EHO61" s="145"/>
      <c r="EHP61" s="145"/>
      <c r="EHQ61" s="145"/>
      <c r="EHR61" s="145"/>
      <c r="EHS61" s="145"/>
      <c r="EHT61" s="145"/>
      <c r="EHU61" s="145"/>
      <c r="EHV61" s="145"/>
      <c r="EHW61" s="145"/>
      <c r="EHX61" s="145"/>
      <c r="EHY61" s="145"/>
      <c r="EHZ61" s="145"/>
      <c r="EIA61" s="145"/>
      <c r="EIB61" s="145"/>
      <c r="EIC61" s="145"/>
      <c r="EID61" s="145"/>
      <c r="EIE61" s="145"/>
      <c r="EIF61" s="145"/>
      <c r="EIG61" s="145"/>
      <c r="EIH61" s="145"/>
      <c r="EII61" s="145"/>
      <c r="EIJ61" s="145"/>
      <c r="EIK61" s="145"/>
      <c r="EIL61" s="145"/>
      <c r="EIM61" s="145"/>
      <c r="EIN61" s="145"/>
      <c r="EIO61" s="145"/>
      <c r="EIP61" s="145"/>
      <c r="EIQ61" s="145"/>
      <c r="EIR61" s="145"/>
      <c r="EIS61" s="145"/>
      <c r="EIT61" s="145"/>
      <c r="EIU61" s="145"/>
      <c r="EIV61" s="145"/>
      <c r="EIW61" s="145"/>
      <c r="EIX61" s="145"/>
      <c r="EIY61" s="145"/>
      <c r="EIZ61" s="145"/>
      <c r="EJA61" s="145"/>
      <c r="EJB61" s="145"/>
      <c r="EJC61" s="145"/>
      <c r="EJD61" s="145"/>
      <c r="EJE61" s="145"/>
      <c r="EJF61" s="145"/>
      <c r="EJG61" s="145"/>
      <c r="EJH61" s="145"/>
      <c r="EJI61" s="145"/>
      <c r="EJJ61" s="145"/>
      <c r="EJK61" s="145"/>
      <c r="EJL61" s="145"/>
      <c r="EJM61" s="145"/>
      <c r="EJN61" s="145"/>
      <c r="EJO61" s="145"/>
      <c r="EJP61" s="145"/>
      <c r="EJQ61" s="145"/>
      <c r="EJR61" s="145"/>
      <c r="EJS61" s="145"/>
      <c r="EJT61" s="145"/>
      <c r="EJU61" s="145"/>
      <c r="EJV61" s="145"/>
      <c r="EJW61" s="145"/>
      <c r="EJX61" s="145"/>
      <c r="EJY61" s="145"/>
      <c r="EJZ61" s="145"/>
      <c r="EKA61" s="145"/>
      <c r="EKB61" s="145"/>
      <c r="EKC61" s="145"/>
      <c r="EKD61" s="145"/>
      <c r="EKE61" s="145"/>
      <c r="EKF61" s="145"/>
      <c r="EKG61" s="145"/>
      <c r="EKH61" s="145"/>
      <c r="EKI61" s="145"/>
      <c r="EKJ61" s="145"/>
      <c r="EKK61" s="145"/>
      <c r="EKL61" s="145"/>
      <c r="EKM61" s="145"/>
      <c r="EKN61" s="145"/>
      <c r="EKO61" s="145"/>
      <c r="EKP61" s="145"/>
      <c r="EKQ61" s="145"/>
      <c r="EKR61" s="145"/>
      <c r="EKS61" s="145"/>
      <c r="EKT61" s="145"/>
      <c r="EKU61" s="145"/>
      <c r="EKV61" s="145"/>
      <c r="EKW61" s="145"/>
      <c r="EKX61" s="145"/>
      <c r="EKY61" s="145"/>
      <c r="EKZ61" s="145"/>
      <c r="ELA61" s="145"/>
      <c r="ELB61" s="145"/>
      <c r="ELC61" s="145"/>
      <c r="ELD61" s="145"/>
      <c r="ELE61" s="145"/>
      <c r="ELF61" s="145"/>
      <c r="ELG61" s="145"/>
      <c r="ELH61" s="145"/>
      <c r="ELI61" s="145"/>
      <c r="ELJ61" s="145"/>
      <c r="ELK61" s="145"/>
      <c r="ELL61" s="145"/>
      <c r="ELM61" s="145"/>
      <c r="ELN61" s="145"/>
      <c r="ELO61" s="145"/>
      <c r="ELP61" s="145"/>
      <c r="ELQ61" s="145"/>
      <c r="ELR61" s="145"/>
      <c r="ELS61" s="145"/>
      <c r="ELT61" s="145"/>
      <c r="ELU61" s="145"/>
      <c r="ELV61" s="145"/>
      <c r="ELW61" s="145"/>
      <c r="ELX61" s="145"/>
      <c r="ELY61" s="145"/>
      <c r="ELZ61" s="145"/>
      <c r="EMA61" s="145"/>
      <c r="EMB61" s="145"/>
      <c r="EMC61" s="145"/>
      <c r="EMD61" s="145"/>
      <c r="EME61" s="145"/>
      <c r="EMF61" s="145"/>
      <c r="EMG61" s="145"/>
      <c r="EMH61" s="145"/>
      <c r="EMI61" s="145"/>
      <c r="EMJ61" s="145"/>
      <c r="EMK61" s="145"/>
      <c r="EML61" s="145"/>
      <c r="EMM61" s="145"/>
      <c r="EMN61" s="145"/>
      <c r="EMO61" s="145"/>
      <c r="EMP61" s="145"/>
      <c r="EMQ61" s="145"/>
      <c r="EMR61" s="145"/>
      <c r="EMS61" s="145"/>
      <c r="EMT61" s="145"/>
      <c r="EMU61" s="145"/>
      <c r="EMV61" s="145"/>
      <c r="EMW61" s="145"/>
      <c r="EMX61" s="145"/>
      <c r="EMY61" s="145"/>
      <c r="EMZ61" s="145"/>
      <c r="ENA61" s="145"/>
      <c r="ENB61" s="145"/>
      <c r="ENC61" s="145"/>
      <c r="END61" s="145"/>
      <c r="ENE61" s="145"/>
      <c r="ENF61" s="145"/>
      <c r="ENG61" s="145"/>
      <c r="ENH61" s="145"/>
      <c r="ENI61" s="145"/>
      <c r="ENJ61" s="145"/>
      <c r="ENK61" s="145"/>
      <c r="ENL61" s="145"/>
      <c r="ENM61" s="145"/>
      <c r="ENN61" s="145"/>
      <c r="ENO61" s="145"/>
      <c r="ENP61" s="145"/>
      <c r="ENQ61" s="145"/>
      <c r="ENR61" s="145"/>
      <c r="ENS61" s="145"/>
      <c r="ENT61" s="145"/>
      <c r="ENU61" s="145"/>
      <c r="ENV61" s="145"/>
      <c r="ENW61" s="145"/>
      <c r="ENX61" s="145"/>
      <c r="ENY61" s="145"/>
      <c r="ENZ61" s="145"/>
      <c r="EOA61" s="145"/>
      <c r="EOB61" s="145"/>
      <c r="EOC61" s="145"/>
      <c r="EOD61" s="145"/>
      <c r="EOE61" s="145"/>
      <c r="EOF61" s="145"/>
      <c r="EOG61" s="145"/>
      <c r="EOH61" s="145"/>
      <c r="EOI61" s="145"/>
      <c r="EOJ61" s="145"/>
      <c r="EOK61" s="145"/>
      <c r="EOL61" s="145"/>
      <c r="EOM61" s="145"/>
      <c r="EON61" s="145"/>
      <c r="EOO61" s="145"/>
      <c r="EOP61" s="145"/>
      <c r="EOQ61" s="145"/>
      <c r="EOR61" s="145"/>
      <c r="EOS61" s="145"/>
      <c r="EOT61" s="145"/>
      <c r="EOU61" s="145"/>
      <c r="EOV61" s="145"/>
      <c r="EOW61" s="145"/>
      <c r="EOX61" s="145"/>
      <c r="EOY61" s="145"/>
      <c r="EOZ61" s="145"/>
      <c r="EPA61" s="145"/>
      <c r="EPB61" s="145"/>
      <c r="EPC61" s="145"/>
      <c r="EPD61" s="145"/>
      <c r="EPE61" s="145"/>
      <c r="EPF61" s="145"/>
      <c r="EPG61" s="145"/>
      <c r="EPH61" s="145"/>
      <c r="EPI61" s="145"/>
      <c r="EPJ61" s="145"/>
      <c r="EPK61" s="145"/>
      <c r="EPL61" s="145"/>
      <c r="EPM61" s="145"/>
      <c r="EPN61" s="145"/>
      <c r="EPO61" s="145"/>
      <c r="EPP61" s="145"/>
      <c r="EPQ61" s="145"/>
      <c r="EPR61" s="145"/>
      <c r="EPS61" s="145"/>
      <c r="EPT61" s="145"/>
      <c r="EPU61" s="145"/>
      <c r="EPV61" s="145"/>
      <c r="EPW61" s="145"/>
      <c r="EPX61" s="145"/>
      <c r="EPY61" s="145"/>
      <c r="EPZ61" s="145"/>
      <c r="EQA61" s="145"/>
      <c r="EQB61" s="145"/>
      <c r="EQC61" s="145"/>
      <c r="EQD61" s="145"/>
      <c r="EQE61" s="145"/>
      <c r="EQF61" s="145"/>
      <c r="EQG61" s="145"/>
      <c r="EQH61" s="145"/>
      <c r="EQI61" s="145"/>
      <c r="EQJ61" s="145"/>
      <c r="EQK61" s="145"/>
      <c r="EQL61" s="145"/>
      <c r="EQM61" s="145"/>
      <c r="EQN61" s="145"/>
      <c r="EQO61" s="145"/>
      <c r="EQP61" s="145"/>
      <c r="EQQ61" s="145"/>
      <c r="EQR61" s="145"/>
      <c r="EQS61" s="145"/>
      <c r="EQT61" s="145"/>
      <c r="EQU61" s="145"/>
      <c r="EQV61" s="145"/>
      <c r="EQW61" s="145"/>
      <c r="EQX61" s="145"/>
      <c r="EQY61" s="145"/>
      <c r="EQZ61" s="145"/>
      <c r="ERA61" s="145"/>
      <c r="ERB61" s="145"/>
      <c r="ERC61" s="145"/>
      <c r="ERD61" s="145"/>
      <c r="ERE61" s="145"/>
      <c r="ERF61" s="145"/>
      <c r="ERG61" s="145"/>
      <c r="ERH61" s="145"/>
      <c r="ERI61" s="145"/>
      <c r="ERJ61" s="145"/>
      <c r="ERK61" s="145"/>
      <c r="ERL61" s="145"/>
      <c r="ERM61" s="145"/>
      <c r="ERN61" s="145"/>
      <c r="ERO61" s="145"/>
      <c r="ERP61" s="145"/>
      <c r="ERQ61" s="145"/>
      <c r="ERR61" s="145"/>
      <c r="ERS61" s="145"/>
      <c r="ERT61" s="145"/>
      <c r="ERU61" s="145"/>
      <c r="ERV61" s="145"/>
      <c r="ERW61" s="145"/>
      <c r="ERX61" s="145"/>
      <c r="ERY61" s="145"/>
      <c r="ERZ61" s="145"/>
      <c r="ESA61" s="145"/>
      <c r="ESB61" s="145"/>
      <c r="ESC61" s="145"/>
      <c r="ESD61" s="145"/>
      <c r="ESE61" s="145"/>
      <c r="ESF61" s="145"/>
      <c r="ESG61" s="145"/>
      <c r="ESH61" s="145"/>
      <c r="ESI61" s="145"/>
      <c r="ESJ61" s="145"/>
      <c r="ESK61" s="145"/>
      <c r="ESL61" s="145"/>
      <c r="ESM61" s="145"/>
      <c r="ESN61" s="145"/>
      <c r="ESO61" s="145"/>
      <c r="ESP61" s="145"/>
      <c r="ESQ61" s="145"/>
      <c r="ESR61" s="145"/>
      <c r="ESS61" s="145"/>
      <c r="EST61" s="145"/>
      <c r="ESU61" s="145"/>
      <c r="ESV61" s="145"/>
      <c r="ESW61" s="145"/>
      <c r="ESX61" s="145"/>
      <c r="ESY61" s="145"/>
      <c r="ESZ61" s="145"/>
      <c r="ETA61" s="145"/>
      <c r="ETB61" s="145"/>
      <c r="ETC61" s="145"/>
      <c r="ETD61" s="145"/>
      <c r="ETE61" s="145"/>
      <c r="ETF61" s="145"/>
      <c r="ETG61" s="145"/>
      <c r="ETH61" s="145"/>
      <c r="ETI61" s="145"/>
      <c r="ETJ61" s="145"/>
      <c r="ETK61" s="145"/>
      <c r="ETL61" s="145"/>
      <c r="ETM61" s="145"/>
      <c r="ETN61" s="145"/>
      <c r="ETO61" s="145"/>
      <c r="ETP61" s="145"/>
      <c r="ETQ61" s="145"/>
      <c r="ETR61" s="145"/>
      <c r="ETS61" s="145"/>
      <c r="ETT61" s="145"/>
      <c r="ETU61" s="145"/>
      <c r="ETV61" s="145"/>
      <c r="ETW61" s="145"/>
      <c r="ETX61" s="145"/>
      <c r="ETY61" s="145"/>
      <c r="ETZ61" s="145"/>
      <c r="EUA61" s="145"/>
      <c r="EUB61" s="145"/>
      <c r="EUC61" s="145"/>
      <c r="EUD61" s="145"/>
      <c r="EUE61" s="145"/>
      <c r="EUF61" s="145"/>
      <c r="EUG61" s="145"/>
      <c r="EUH61" s="145"/>
      <c r="EUI61" s="145"/>
      <c r="EUJ61" s="145"/>
      <c r="EUK61" s="145"/>
      <c r="EUL61" s="145"/>
      <c r="EUM61" s="145"/>
      <c r="EUN61" s="145"/>
      <c r="EUO61" s="145"/>
      <c r="EUP61" s="145"/>
      <c r="EUQ61" s="145"/>
      <c r="EUR61" s="145"/>
      <c r="EUS61" s="145"/>
      <c r="EUT61" s="145"/>
      <c r="EUU61" s="145"/>
      <c r="EUV61" s="145"/>
      <c r="EUW61" s="145"/>
      <c r="EUX61" s="145"/>
      <c r="EUY61" s="145"/>
      <c r="EUZ61" s="145"/>
      <c r="EVA61" s="145"/>
      <c r="EVB61" s="145"/>
      <c r="EVC61" s="145"/>
      <c r="EVD61" s="145"/>
      <c r="EVE61" s="145"/>
      <c r="EVF61" s="145"/>
      <c r="EVG61" s="145"/>
      <c r="EVH61" s="145"/>
      <c r="EVI61" s="145"/>
      <c r="EVJ61" s="145"/>
      <c r="EVK61" s="145"/>
      <c r="EVL61" s="145"/>
      <c r="EVM61" s="145"/>
      <c r="EVN61" s="145"/>
      <c r="EVO61" s="145"/>
      <c r="EVP61" s="145"/>
      <c r="EVQ61" s="145"/>
      <c r="EVR61" s="145"/>
      <c r="EVS61" s="145"/>
      <c r="EVT61" s="145"/>
      <c r="EVU61" s="145"/>
      <c r="EVV61" s="145"/>
      <c r="EVW61" s="145"/>
      <c r="EVX61" s="145"/>
      <c r="EVY61" s="145"/>
      <c r="EVZ61" s="145"/>
      <c r="EWA61" s="145"/>
      <c r="EWB61" s="145"/>
      <c r="EWC61" s="145"/>
      <c r="EWD61" s="145"/>
      <c r="EWE61" s="145"/>
      <c r="EWF61" s="145"/>
      <c r="EWG61" s="145"/>
      <c r="EWH61" s="145"/>
      <c r="EWI61" s="145"/>
      <c r="EWJ61" s="145"/>
      <c r="EWK61" s="145"/>
      <c r="EWL61" s="145"/>
      <c r="EWM61" s="145"/>
      <c r="EWN61" s="145"/>
      <c r="EWO61" s="145"/>
      <c r="EWP61" s="145"/>
      <c r="EWQ61" s="145"/>
      <c r="EWR61" s="145"/>
      <c r="EWS61" s="145"/>
      <c r="EWT61" s="145"/>
      <c r="EWU61" s="145"/>
      <c r="EWV61" s="145"/>
      <c r="EWW61" s="145"/>
      <c r="EWX61" s="145"/>
      <c r="EWY61" s="145"/>
      <c r="EWZ61" s="145"/>
      <c r="EXA61" s="145"/>
      <c r="EXB61" s="145"/>
      <c r="EXC61" s="145"/>
      <c r="EXD61" s="145"/>
      <c r="EXE61" s="145"/>
      <c r="EXF61" s="145"/>
      <c r="EXG61" s="145"/>
      <c r="EXH61" s="145"/>
      <c r="EXI61" s="145"/>
      <c r="EXJ61" s="145"/>
      <c r="EXK61" s="145"/>
      <c r="EXL61" s="145"/>
      <c r="EXM61" s="145"/>
      <c r="EXN61" s="145"/>
      <c r="EXO61" s="145"/>
      <c r="EXP61" s="145"/>
      <c r="EXQ61" s="145"/>
      <c r="EXR61" s="145"/>
      <c r="EXS61" s="145"/>
      <c r="EXT61" s="145"/>
      <c r="EXU61" s="145"/>
      <c r="EXV61" s="145"/>
      <c r="EXW61" s="145"/>
      <c r="EXX61" s="145"/>
      <c r="EXY61" s="145"/>
      <c r="EXZ61" s="145"/>
      <c r="EYA61" s="145"/>
      <c r="EYB61" s="145"/>
      <c r="EYC61" s="145"/>
      <c r="EYD61" s="145"/>
      <c r="EYE61" s="145"/>
      <c r="EYF61" s="145"/>
      <c r="EYG61" s="145"/>
      <c r="EYH61" s="145"/>
      <c r="EYI61" s="145"/>
      <c r="EYJ61" s="145"/>
      <c r="EYK61" s="145"/>
      <c r="EYL61" s="145"/>
      <c r="EYM61" s="145"/>
      <c r="EYN61" s="145"/>
      <c r="EYO61" s="145"/>
      <c r="EYP61" s="145"/>
      <c r="EYQ61" s="145"/>
      <c r="EYR61" s="145"/>
      <c r="EYS61" s="145"/>
      <c r="EYT61" s="145"/>
      <c r="EYU61" s="145"/>
      <c r="EYV61" s="145"/>
      <c r="EYW61" s="145"/>
      <c r="EYX61" s="145"/>
      <c r="EYY61" s="145"/>
      <c r="EYZ61" s="145"/>
      <c r="EZA61" s="145"/>
      <c r="EZB61" s="145"/>
      <c r="EZC61" s="145"/>
      <c r="EZD61" s="145"/>
      <c r="EZE61" s="145"/>
      <c r="EZF61" s="145"/>
      <c r="EZG61" s="145"/>
      <c r="EZH61" s="145"/>
      <c r="EZI61" s="145"/>
      <c r="EZJ61" s="145"/>
      <c r="EZK61" s="145"/>
      <c r="EZL61" s="145"/>
      <c r="EZM61" s="145"/>
      <c r="EZN61" s="145"/>
      <c r="EZO61" s="145"/>
      <c r="EZP61" s="145"/>
      <c r="EZQ61" s="145"/>
      <c r="EZR61" s="145"/>
      <c r="EZS61" s="145"/>
      <c r="EZT61" s="145"/>
      <c r="EZU61" s="145"/>
      <c r="EZV61" s="145"/>
      <c r="EZW61" s="145"/>
      <c r="EZX61" s="145"/>
      <c r="EZY61" s="145"/>
      <c r="EZZ61" s="145"/>
      <c r="FAA61" s="145"/>
      <c r="FAB61" s="145"/>
      <c r="FAC61" s="145"/>
      <c r="FAD61" s="145"/>
      <c r="FAE61" s="145"/>
      <c r="FAF61" s="145"/>
      <c r="FAG61" s="145"/>
      <c r="FAH61" s="145"/>
      <c r="FAI61" s="145"/>
      <c r="FAJ61" s="145"/>
      <c r="FAK61" s="145"/>
      <c r="FAL61" s="145"/>
      <c r="FAM61" s="145"/>
      <c r="FAN61" s="145"/>
      <c r="FAO61" s="145"/>
      <c r="FAP61" s="145"/>
      <c r="FAQ61" s="145"/>
      <c r="FAR61" s="145"/>
      <c r="FAS61" s="145"/>
      <c r="FAT61" s="145"/>
      <c r="FAU61" s="145"/>
      <c r="FAV61" s="145"/>
      <c r="FAW61" s="145"/>
      <c r="FAX61" s="145"/>
      <c r="FAY61" s="145"/>
      <c r="FAZ61" s="145"/>
      <c r="FBA61" s="145"/>
      <c r="FBB61" s="145"/>
      <c r="FBC61" s="145"/>
      <c r="FBD61" s="145"/>
      <c r="FBE61" s="145"/>
      <c r="FBF61" s="145"/>
      <c r="FBG61" s="145"/>
      <c r="FBH61" s="145"/>
      <c r="FBI61" s="145"/>
      <c r="FBJ61" s="145"/>
      <c r="FBK61" s="145"/>
      <c r="FBL61" s="145"/>
      <c r="FBM61" s="145"/>
      <c r="FBN61" s="145"/>
      <c r="FBO61" s="145"/>
      <c r="FBP61" s="145"/>
      <c r="FBQ61" s="145"/>
      <c r="FBR61" s="145"/>
      <c r="FBS61" s="145"/>
      <c r="FBT61" s="145"/>
      <c r="FBU61" s="145"/>
      <c r="FBV61" s="145"/>
      <c r="FBW61" s="145"/>
      <c r="FBX61" s="145"/>
      <c r="FBY61" s="145"/>
      <c r="FBZ61" s="145"/>
      <c r="FCA61" s="145"/>
      <c r="FCB61" s="145"/>
      <c r="FCC61" s="145"/>
      <c r="FCD61" s="145"/>
      <c r="FCE61" s="145"/>
      <c r="FCF61" s="145"/>
      <c r="FCG61" s="145"/>
      <c r="FCH61" s="145"/>
      <c r="FCI61" s="145"/>
      <c r="FCJ61" s="145"/>
      <c r="FCK61" s="145"/>
      <c r="FCL61" s="145"/>
      <c r="FCM61" s="145"/>
      <c r="FCN61" s="145"/>
      <c r="FCO61" s="145"/>
      <c r="FCP61" s="145"/>
      <c r="FCQ61" s="145"/>
      <c r="FCR61" s="145"/>
      <c r="FCS61" s="145"/>
      <c r="FCT61" s="145"/>
      <c r="FCU61" s="145"/>
      <c r="FCV61" s="145"/>
      <c r="FCW61" s="145"/>
      <c r="FCX61" s="145"/>
      <c r="FCY61" s="145"/>
      <c r="FCZ61" s="145"/>
      <c r="FDA61" s="145"/>
      <c r="FDB61" s="145"/>
      <c r="FDC61" s="145"/>
      <c r="FDD61" s="145"/>
      <c r="FDE61" s="145"/>
      <c r="FDF61" s="145"/>
      <c r="FDG61" s="145"/>
      <c r="FDH61" s="145"/>
      <c r="FDI61" s="145"/>
      <c r="FDJ61" s="145"/>
      <c r="FDK61" s="145"/>
      <c r="FDL61" s="145"/>
      <c r="FDM61" s="145"/>
      <c r="FDN61" s="145"/>
      <c r="FDO61" s="145"/>
      <c r="FDP61" s="145"/>
      <c r="FDQ61" s="145"/>
      <c r="FDR61" s="145"/>
      <c r="FDS61" s="145"/>
      <c r="FDT61" s="145"/>
      <c r="FDU61" s="145"/>
      <c r="FDV61" s="145"/>
      <c r="FDW61" s="145"/>
      <c r="FDX61" s="145"/>
      <c r="FDY61" s="145"/>
      <c r="FDZ61" s="145"/>
      <c r="FEA61" s="145"/>
      <c r="FEB61" s="145"/>
      <c r="FEC61" s="145"/>
      <c r="FED61" s="145"/>
      <c r="FEE61" s="145"/>
      <c r="FEF61" s="145"/>
      <c r="FEG61" s="145"/>
      <c r="FEH61" s="145"/>
      <c r="FEI61" s="145"/>
      <c r="FEJ61" s="145"/>
      <c r="FEK61" s="145"/>
      <c r="FEL61" s="145"/>
      <c r="FEM61" s="145"/>
      <c r="FEN61" s="145"/>
      <c r="FEO61" s="145"/>
      <c r="FEP61" s="145"/>
      <c r="FEQ61" s="145"/>
      <c r="FER61" s="145"/>
      <c r="FES61" s="145"/>
      <c r="FET61" s="145"/>
      <c r="FEU61" s="145"/>
      <c r="FEV61" s="145"/>
      <c r="FEW61" s="145"/>
      <c r="FEX61" s="145"/>
      <c r="FEY61" s="145"/>
      <c r="FEZ61" s="145"/>
      <c r="FFA61" s="145"/>
      <c r="FFB61" s="145"/>
      <c r="FFC61" s="145"/>
      <c r="FFD61" s="145"/>
      <c r="FFE61" s="145"/>
      <c r="FFF61" s="145"/>
      <c r="FFG61" s="145"/>
      <c r="FFH61" s="145"/>
      <c r="FFI61" s="145"/>
      <c r="FFJ61" s="145"/>
      <c r="FFK61" s="145"/>
      <c r="FFL61" s="145"/>
      <c r="FFM61" s="145"/>
      <c r="FFN61" s="145"/>
      <c r="FFO61" s="145"/>
      <c r="FFP61" s="145"/>
      <c r="FFQ61" s="145"/>
      <c r="FFR61" s="145"/>
      <c r="FFS61" s="145"/>
      <c r="FFT61" s="145"/>
      <c r="FFU61" s="145"/>
      <c r="FFV61" s="145"/>
      <c r="FFW61" s="145"/>
      <c r="FFX61" s="145"/>
      <c r="FFY61" s="145"/>
      <c r="FFZ61" s="145"/>
      <c r="FGA61" s="145"/>
      <c r="FGB61" s="145"/>
      <c r="FGC61" s="145"/>
      <c r="FGD61" s="145"/>
      <c r="FGE61" s="145"/>
      <c r="FGF61" s="145"/>
      <c r="FGG61" s="145"/>
      <c r="FGH61" s="145"/>
      <c r="FGI61" s="145"/>
      <c r="FGJ61" s="145"/>
      <c r="FGK61" s="145"/>
      <c r="FGL61" s="145"/>
      <c r="FGM61" s="145"/>
      <c r="FGN61" s="145"/>
      <c r="FGO61" s="145"/>
      <c r="FGP61" s="145"/>
      <c r="FGQ61" s="145"/>
      <c r="FGR61" s="145"/>
      <c r="FGS61" s="145"/>
      <c r="FGT61" s="145"/>
      <c r="FGU61" s="145"/>
      <c r="FGV61" s="145"/>
      <c r="FGW61" s="145"/>
      <c r="FGX61" s="145"/>
      <c r="FGY61" s="145"/>
      <c r="FGZ61" s="145"/>
      <c r="FHA61" s="145"/>
      <c r="FHB61" s="145"/>
      <c r="FHC61" s="145"/>
      <c r="FHD61" s="145"/>
      <c r="FHE61" s="145"/>
      <c r="FHF61" s="145"/>
      <c r="FHG61" s="145"/>
      <c r="FHH61" s="145"/>
      <c r="FHI61" s="145"/>
      <c r="FHJ61" s="145"/>
      <c r="FHK61" s="145"/>
      <c r="FHL61" s="145"/>
      <c r="FHM61" s="145"/>
      <c r="FHN61" s="145"/>
      <c r="FHO61" s="145"/>
      <c r="FHP61" s="145"/>
      <c r="FHQ61" s="145"/>
      <c r="FHR61" s="145"/>
      <c r="FHS61" s="145"/>
      <c r="FHT61" s="145"/>
      <c r="FHU61" s="145"/>
      <c r="FHV61" s="145"/>
      <c r="FHW61" s="145"/>
      <c r="FHX61" s="145"/>
      <c r="FHY61" s="145"/>
      <c r="FHZ61" s="145"/>
      <c r="FIA61" s="145"/>
      <c r="FIB61" s="145"/>
      <c r="FIC61" s="145"/>
      <c r="FID61" s="145"/>
      <c r="FIE61" s="145"/>
      <c r="FIF61" s="145"/>
      <c r="FIG61" s="145"/>
      <c r="FIH61" s="145"/>
      <c r="FII61" s="145"/>
      <c r="FIJ61" s="145"/>
      <c r="FIK61" s="145"/>
      <c r="FIL61" s="145"/>
      <c r="FIM61" s="145"/>
      <c r="FIN61" s="145"/>
      <c r="FIO61" s="145"/>
      <c r="FIP61" s="145"/>
      <c r="FIQ61" s="145"/>
      <c r="FIR61" s="145"/>
      <c r="FIS61" s="145"/>
      <c r="FIT61" s="145"/>
      <c r="FIU61" s="145"/>
      <c r="FIV61" s="145"/>
      <c r="FIW61" s="145"/>
      <c r="FIX61" s="145"/>
      <c r="FIY61" s="145"/>
      <c r="FIZ61" s="145"/>
      <c r="FJA61" s="145"/>
      <c r="FJB61" s="145"/>
      <c r="FJC61" s="145"/>
      <c r="FJD61" s="145"/>
      <c r="FJE61" s="145"/>
      <c r="FJF61" s="145"/>
      <c r="FJG61" s="145"/>
      <c r="FJH61" s="145"/>
      <c r="FJI61" s="145"/>
      <c r="FJJ61" s="145"/>
      <c r="FJK61" s="145"/>
      <c r="FJL61" s="145"/>
      <c r="FJM61" s="145"/>
      <c r="FJN61" s="145"/>
      <c r="FJO61" s="145"/>
      <c r="FJP61" s="145"/>
      <c r="FJQ61" s="145"/>
      <c r="FJR61" s="145"/>
      <c r="FJS61" s="145"/>
      <c r="FJT61" s="145"/>
      <c r="FJU61" s="145"/>
      <c r="FJV61" s="145"/>
      <c r="FJW61" s="145"/>
      <c r="FJX61" s="145"/>
      <c r="FJY61" s="145"/>
      <c r="FJZ61" s="145"/>
      <c r="FKA61" s="145"/>
      <c r="FKB61" s="145"/>
      <c r="FKC61" s="145"/>
      <c r="FKD61" s="145"/>
      <c r="FKE61" s="145"/>
      <c r="FKF61" s="145"/>
      <c r="FKG61" s="145"/>
      <c r="FKH61" s="145"/>
      <c r="FKI61" s="145"/>
      <c r="FKJ61" s="145"/>
      <c r="FKK61" s="145"/>
      <c r="FKL61" s="145"/>
      <c r="FKM61" s="145"/>
      <c r="FKN61" s="145"/>
      <c r="FKO61" s="145"/>
      <c r="FKP61" s="145"/>
      <c r="FKQ61" s="145"/>
      <c r="FKR61" s="145"/>
      <c r="FKS61" s="145"/>
      <c r="FKT61" s="145"/>
      <c r="FKU61" s="145"/>
      <c r="FKV61" s="145"/>
      <c r="FKW61" s="145"/>
      <c r="FKX61" s="145"/>
      <c r="FKY61" s="145"/>
      <c r="FKZ61" s="145"/>
      <c r="FLA61" s="145"/>
      <c r="FLB61" s="145"/>
      <c r="FLC61" s="145"/>
      <c r="FLD61" s="145"/>
      <c r="FLE61" s="145"/>
      <c r="FLF61" s="145"/>
      <c r="FLG61" s="145"/>
      <c r="FLH61" s="145"/>
      <c r="FLI61" s="145"/>
      <c r="FLJ61" s="145"/>
      <c r="FLK61" s="145"/>
      <c r="FLL61" s="145"/>
      <c r="FLM61" s="145"/>
      <c r="FLN61" s="145"/>
      <c r="FLO61" s="145"/>
      <c r="FLP61" s="145"/>
      <c r="FLQ61" s="145"/>
      <c r="FLR61" s="145"/>
      <c r="FLS61" s="145"/>
      <c r="FLT61" s="145"/>
      <c r="FLU61" s="145"/>
      <c r="FLV61" s="145"/>
      <c r="FLW61" s="145"/>
      <c r="FLX61" s="145"/>
      <c r="FLY61" s="145"/>
      <c r="FLZ61" s="145"/>
      <c r="FMA61" s="145"/>
      <c r="FMB61" s="145"/>
      <c r="FMC61" s="145"/>
      <c r="FMD61" s="145"/>
      <c r="FME61" s="145"/>
      <c r="FMF61" s="145"/>
      <c r="FMG61" s="145"/>
      <c r="FMH61" s="145"/>
      <c r="FMI61" s="145"/>
      <c r="FMJ61" s="145"/>
      <c r="FMK61" s="145"/>
      <c r="FML61" s="145"/>
      <c r="FMM61" s="145"/>
      <c r="FMN61" s="145"/>
      <c r="FMO61" s="145"/>
      <c r="FMP61" s="145"/>
      <c r="FMQ61" s="145"/>
      <c r="FMR61" s="145"/>
      <c r="FMS61" s="145"/>
      <c r="FMT61" s="145"/>
      <c r="FMU61" s="145"/>
      <c r="FMV61" s="145"/>
      <c r="FMW61" s="145"/>
      <c r="FMX61" s="145"/>
      <c r="FMY61" s="145"/>
      <c r="FMZ61" s="145"/>
      <c r="FNA61" s="145"/>
      <c r="FNB61" s="145"/>
      <c r="FNC61" s="145"/>
      <c r="FND61" s="145"/>
      <c r="FNE61" s="145"/>
      <c r="FNF61" s="145"/>
      <c r="FNG61" s="145"/>
      <c r="FNH61" s="145"/>
      <c r="FNI61" s="145"/>
      <c r="FNJ61" s="145"/>
      <c r="FNK61" s="145"/>
      <c r="FNL61" s="145"/>
      <c r="FNM61" s="145"/>
      <c r="FNN61" s="145"/>
      <c r="FNO61" s="145"/>
      <c r="FNP61" s="145"/>
      <c r="FNQ61" s="145"/>
      <c r="FNR61" s="145"/>
      <c r="FNS61" s="145"/>
      <c r="FNT61" s="145"/>
      <c r="FNU61" s="145"/>
      <c r="FNV61" s="145"/>
      <c r="FNW61" s="145"/>
      <c r="FNX61" s="145"/>
      <c r="FNY61" s="145"/>
      <c r="FNZ61" s="145"/>
      <c r="FOA61" s="145"/>
      <c r="FOB61" s="145"/>
      <c r="FOC61" s="145"/>
      <c r="FOD61" s="145"/>
      <c r="FOE61" s="145"/>
      <c r="FOF61" s="145"/>
      <c r="FOG61" s="145"/>
      <c r="FOH61" s="145"/>
      <c r="FOI61" s="145"/>
      <c r="FOJ61" s="145"/>
      <c r="FOK61" s="145"/>
      <c r="FOL61" s="145"/>
      <c r="FOM61" s="145"/>
      <c r="FON61" s="145"/>
      <c r="FOO61" s="145"/>
      <c r="FOP61" s="145"/>
      <c r="FOQ61" s="145"/>
      <c r="FOR61" s="145"/>
      <c r="FOS61" s="145"/>
      <c r="FOT61" s="145"/>
      <c r="FOU61" s="145"/>
      <c r="FOV61" s="145"/>
      <c r="FOW61" s="145"/>
      <c r="FOX61" s="145"/>
      <c r="FOY61" s="145"/>
      <c r="FOZ61" s="145"/>
      <c r="FPA61" s="145"/>
      <c r="FPB61" s="145"/>
      <c r="FPC61" s="145"/>
      <c r="FPD61" s="145"/>
      <c r="FPE61" s="145"/>
      <c r="FPF61" s="145"/>
      <c r="FPG61" s="145"/>
      <c r="FPH61" s="145"/>
      <c r="FPI61" s="145"/>
      <c r="FPJ61" s="145"/>
      <c r="FPK61" s="145"/>
      <c r="FPL61" s="145"/>
      <c r="FPM61" s="145"/>
      <c r="FPN61" s="145"/>
      <c r="FPO61" s="145"/>
      <c r="FPP61" s="145"/>
      <c r="FPQ61" s="145"/>
      <c r="FPR61" s="145"/>
      <c r="FPS61" s="145"/>
      <c r="FPT61" s="145"/>
      <c r="FPU61" s="145"/>
      <c r="FPV61" s="145"/>
      <c r="FPW61" s="145"/>
      <c r="FPX61" s="145"/>
      <c r="FPY61" s="145"/>
      <c r="FPZ61" s="145"/>
      <c r="FQA61" s="145"/>
      <c r="FQB61" s="145"/>
      <c r="FQC61" s="145"/>
      <c r="FQD61" s="145"/>
      <c r="FQE61" s="145"/>
      <c r="FQF61" s="145"/>
      <c r="FQG61" s="145"/>
      <c r="FQH61" s="145"/>
      <c r="FQI61" s="145"/>
      <c r="FQJ61" s="145"/>
      <c r="FQK61" s="145"/>
      <c r="FQL61" s="145"/>
      <c r="FQM61" s="145"/>
      <c r="FQN61" s="145"/>
      <c r="FQO61" s="145"/>
      <c r="FQP61" s="145"/>
      <c r="FQQ61" s="145"/>
      <c r="FQR61" s="145"/>
      <c r="FQS61" s="145"/>
      <c r="FQT61" s="145"/>
      <c r="FQU61" s="145"/>
      <c r="FQV61" s="145"/>
      <c r="FQW61" s="145"/>
      <c r="FQX61" s="145"/>
      <c r="FQY61" s="145"/>
      <c r="FQZ61" s="145"/>
      <c r="FRA61" s="145"/>
      <c r="FRB61" s="145"/>
      <c r="FRC61" s="145"/>
      <c r="FRD61" s="145"/>
      <c r="FRE61" s="145"/>
      <c r="FRF61" s="145"/>
      <c r="FRG61" s="145"/>
      <c r="FRH61" s="145"/>
      <c r="FRI61" s="145"/>
      <c r="FRJ61" s="145"/>
      <c r="FRK61" s="145"/>
      <c r="FRL61" s="145"/>
      <c r="FRM61" s="145"/>
      <c r="FRN61" s="145"/>
      <c r="FRO61" s="145"/>
      <c r="FRP61" s="145"/>
      <c r="FRQ61" s="145"/>
      <c r="FRR61" s="145"/>
      <c r="FRS61" s="145"/>
      <c r="FRT61" s="145"/>
      <c r="FRU61" s="145"/>
      <c r="FRV61" s="145"/>
      <c r="FRW61" s="145"/>
      <c r="FRX61" s="145"/>
      <c r="FRY61" s="145"/>
      <c r="FRZ61" s="145"/>
      <c r="FSA61" s="145"/>
      <c r="FSB61" s="145"/>
      <c r="FSC61" s="145"/>
      <c r="FSD61" s="145"/>
      <c r="FSE61" s="145"/>
      <c r="FSF61" s="145"/>
      <c r="FSG61" s="145"/>
      <c r="FSH61" s="145"/>
      <c r="FSI61" s="145"/>
      <c r="FSJ61" s="145"/>
      <c r="FSK61" s="145"/>
      <c r="FSL61" s="145"/>
      <c r="FSM61" s="145"/>
      <c r="FSN61" s="145"/>
      <c r="FSO61" s="145"/>
      <c r="FSP61" s="145"/>
      <c r="FSQ61" s="145"/>
      <c r="FSR61" s="145"/>
      <c r="FSS61" s="145"/>
      <c r="FST61" s="145"/>
      <c r="FSU61" s="145"/>
      <c r="FSV61" s="145"/>
      <c r="FSW61" s="145"/>
      <c r="FSX61" s="145"/>
      <c r="FSY61" s="145"/>
      <c r="FSZ61" s="145"/>
      <c r="FTA61" s="145"/>
      <c r="FTB61" s="145"/>
      <c r="FTC61" s="145"/>
      <c r="FTD61" s="145"/>
      <c r="FTE61" s="145"/>
      <c r="FTF61" s="145"/>
      <c r="FTG61" s="145"/>
      <c r="FTH61" s="145"/>
      <c r="FTI61" s="145"/>
      <c r="FTJ61" s="145"/>
      <c r="FTK61" s="145"/>
      <c r="FTL61" s="145"/>
      <c r="FTM61" s="145"/>
      <c r="FTN61" s="145"/>
      <c r="FTO61" s="145"/>
      <c r="FTP61" s="145"/>
      <c r="FTQ61" s="145"/>
      <c r="FTR61" s="145"/>
      <c r="FTS61" s="145"/>
      <c r="FTT61" s="145"/>
      <c r="FTU61" s="145"/>
      <c r="FTV61" s="145"/>
      <c r="FTW61" s="145"/>
      <c r="FTX61" s="145"/>
      <c r="FTY61" s="145"/>
      <c r="FTZ61" s="145"/>
      <c r="FUA61" s="145"/>
      <c r="FUB61" s="145"/>
      <c r="FUC61" s="145"/>
      <c r="FUD61" s="145"/>
      <c r="FUE61" s="145"/>
      <c r="FUF61" s="145"/>
      <c r="FUG61" s="145"/>
      <c r="FUH61" s="145"/>
      <c r="FUI61" s="145"/>
      <c r="FUJ61" s="145"/>
      <c r="FUK61" s="145"/>
      <c r="FUL61" s="145"/>
      <c r="FUM61" s="145"/>
      <c r="FUN61" s="145"/>
      <c r="FUO61" s="145"/>
      <c r="FUP61" s="145"/>
      <c r="FUQ61" s="145"/>
      <c r="FUR61" s="145"/>
      <c r="FUS61" s="145"/>
      <c r="FUT61" s="145"/>
      <c r="FUU61" s="145"/>
      <c r="FUV61" s="145"/>
      <c r="FUW61" s="145"/>
      <c r="FUX61" s="145"/>
      <c r="FUY61" s="145"/>
      <c r="FUZ61" s="145"/>
      <c r="FVA61" s="145"/>
      <c r="FVB61" s="145"/>
      <c r="FVC61" s="145"/>
      <c r="FVD61" s="145"/>
      <c r="FVE61" s="145"/>
      <c r="FVF61" s="145"/>
      <c r="FVG61" s="145"/>
      <c r="FVH61" s="145"/>
      <c r="FVI61" s="145"/>
      <c r="FVJ61" s="145"/>
      <c r="FVK61" s="145"/>
      <c r="FVL61" s="145"/>
      <c r="FVM61" s="145"/>
      <c r="FVN61" s="145"/>
      <c r="FVO61" s="145"/>
      <c r="FVP61" s="145"/>
      <c r="FVQ61" s="145"/>
      <c r="FVR61" s="145"/>
      <c r="FVS61" s="145"/>
      <c r="FVT61" s="145"/>
      <c r="FVU61" s="145"/>
      <c r="FVV61" s="145"/>
      <c r="FVW61" s="145"/>
      <c r="FVX61" s="145"/>
      <c r="FVY61" s="145"/>
      <c r="FVZ61" s="145"/>
      <c r="FWA61" s="145"/>
      <c r="FWB61" s="145"/>
      <c r="FWC61" s="145"/>
      <c r="FWD61" s="145"/>
      <c r="FWE61" s="145"/>
      <c r="FWF61" s="145"/>
      <c r="FWG61" s="145"/>
      <c r="FWH61" s="145"/>
      <c r="FWI61" s="145"/>
      <c r="FWJ61" s="145"/>
      <c r="FWK61" s="145"/>
      <c r="FWL61" s="145"/>
      <c r="FWM61" s="145"/>
      <c r="FWN61" s="145"/>
      <c r="FWO61" s="145"/>
      <c r="FWP61" s="145"/>
      <c r="FWQ61" s="145"/>
      <c r="FWR61" s="145"/>
      <c r="FWS61" s="145"/>
      <c r="FWT61" s="145"/>
      <c r="FWU61" s="145"/>
      <c r="FWV61" s="145"/>
      <c r="FWW61" s="145"/>
      <c r="FWX61" s="145"/>
      <c r="FWY61" s="145"/>
      <c r="FWZ61" s="145"/>
      <c r="FXA61" s="145"/>
      <c r="FXB61" s="145"/>
      <c r="FXC61" s="145"/>
      <c r="FXD61" s="145"/>
      <c r="FXE61" s="145"/>
      <c r="FXF61" s="145"/>
      <c r="FXG61" s="145"/>
      <c r="FXH61" s="145"/>
      <c r="FXI61" s="145"/>
      <c r="FXJ61" s="145"/>
      <c r="FXK61" s="145"/>
      <c r="FXL61" s="145"/>
      <c r="FXM61" s="145"/>
      <c r="FXN61" s="145"/>
      <c r="FXO61" s="145"/>
      <c r="FXP61" s="145"/>
      <c r="FXQ61" s="145"/>
      <c r="FXR61" s="145"/>
      <c r="FXS61" s="145"/>
      <c r="FXT61" s="145"/>
      <c r="FXU61" s="145"/>
      <c r="FXV61" s="145"/>
      <c r="FXW61" s="145"/>
      <c r="FXX61" s="145"/>
      <c r="FXY61" s="145"/>
      <c r="FXZ61" s="145"/>
      <c r="FYA61" s="145"/>
      <c r="FYB61" s="145"/>
      <c r="FYC61" s="145"/>
      <c r="FYD61" s="145"/>
      <c r="FYE61" s="145"/>
      <c r="FYF61" s="145"/>
      <c r="FYG61" s="145"/>
      <c r="FYH61" s="145"/>
      <c r="FYI61" s="145"/>
      <c r="FYJ61" s="145"/>
      <c r="FYK61" s="145"/>
      <c r="FYL61" s="145"/>
      <c r="FYM61" s="145"/>
      <c r="FYN61" s="145"/>
      <c r="FYO61" s="145"/>
      <c r="FYP61" s="145"/>
      <c r="FYQ61" s="145"/>
      <c r="FYR61" s="145"/>
      <c r="FYS61" s="145"/>
      <c r="FYT61" s="145"/>
      <c r="FYU61" s="145"/>
      <c r="FYV61" s="145"/>
      <c r="FYW61" s="145"/>
      <c r="FYX61" s="145"/>
      <c r="FYY61" s="145"/>
      <c r="FYZ61" s="145"/>
      <c r="FZA61" s="145"/>
      <c r="FZB61" s="145"/>
      <c r="FZC61" s="145"/>
      <c r="FZD61" s="145"/>
      <c r="FZE61" s="145"/>
      <c r="FZF61" s="145"/>
      <c r="FZG61" s="145"/>
      <c r="FZH61" s="145"/>
      <c r="FZI61" s="145"/>
      <c r="FZJ61" s="145"/>
      <c r="FZK61" s="145"/>
      <c r="FZL61" s="145"/>
      <c r="FZM61" s="145"/>
      <c r="FZN61" s="145"/>
      <c r="FZO61" s="145"/>
      <c r="FZP61" s="145"/>
      <c r="FZQ61" s="145"/>
      <c r="FZR61" s="145"/>
      <c r="FZS61" s="145"/>
      <c r="FZT61" s="145"/>
      <c r="FZU61" s="145"/>
      <c r="FZV61" s="145"/>
      <c r="FZW61" s="145"/>
      <c r="FZX61" s="145"/>
      <c r="FZY61" s="145"/>
      <c r="FZZ61" s="145"/>
      <c r="GAA61" s="145"/>
      <c r="GAB61" s="145"/>
      <c r="GAC61" s="145"/>
      <c r="GAD61" s="145"/>
      <c r="GAE61" s="145"/>
      <c r="GAF61" s="145"/>
      <c r="GAG61" s="145"/>
      <c r="GAH61" s="145"/>
      <c r="GAI61" s="145"/>
      <c r="GAJ61" s="145"/>
      <c r="GAK61" s="145"/>
      <c r="GAL61" s="145"/>
      <c r="GAM61" s="145"/>
      <c r="GAN61" s="145"/>
      <c r="GAO61" s="145"/>
      <c r="GAP61" s="145"/>
      <c r="GAQ61" s="145"/>
      <c r="GAR61" s="145"/>
      <c r="GAS61" s="145"/>
      <c r="GAT61" s="145"/>
      <c r="GAU61" s="145"/>
      <c r="GAV61" s="145"/>
      <c r="GAW61" s="145"/>
      <c r="GAX61" s="145"/>
      <c r="GAY61" s="145"/>
      <c r="GAZ61" s="145"/>
      <c r="GBA61" s="145"/>
      <c r="GBB61" s="145"/>
      <c r="GBC61" s="145"/>
      <c r="GBD61" s="145"/>
      <c r="GBE61" s="145"/>
      <c r="GBF61" s="145"/>
      <c r="GBG61" s="145"/>
      <c r="GBH61" s="145"/>
      <c r="GBI61" s="145"/>
      <c r="GBJ61" s="145"/>
      <c r="GBK61" s="145"/>
      <c r="GBL61" s="145"/>
      <c r="GBM61" s="145"/>
      <c r="GBN61" s="145"/>
      <c r="GBO61" s="145"/>
      <c r="GBP61" s="145"/>
      <c r="GBQ61" s="145"/>
      <c r="GBR61" s="145"/>
      <c r="GBS61" s="145"/>
      <c r="GBT61" s="145"/>
      <c r="GBU61" s="145"/>
      <c r="GBV61" s="145"/>
      <c r="GBW61" s="145"/>
      <c r="GBX61" s="145"/>
      <c r="GBY61" s="145"/>
      <c r="GBZ61" s="145"/>
      <c r="GCA61" s="145"/>
      <c r="GCB61" s="145"/>
      <c r="GCC61" s="145"/>
      <c r="GCD61" s="145"/>
      <c r="GCE61" s="145"/>
      <c r="GCF61" s="145"/>
      <c r="GCG61" s="145"/>
      <c r="GCH61" s="145"/>
      <c r="GCI61" s="145"/>
      <c r="GCJ61" s="145"/>
      <c r="GCK61" s="145"/>
      <c r="GCL61" s="145"/>
      <c r="GCM61" s="145"/>
      <c r="GCN61" s="145"/>
      <c r="GCO61" s="145"/>
      <c r="GCP61" s="145"/>
      <c r="GCQ61" s="145"/>
      <c r="GCR61" s="145"/>
      <c r="GCS61" s="145"/>
      <c r="GCT61" s="145"/>
      <c r="GCU61" s="145"/>
      <c r="GCV61" s="145"/>
      <c r="GCW61" s="145"/>
      <c r="GCX61" s="145"/>
      <c r="GCY61" s="145"/>
      <c r="GCZ61" s="145"/>
      <c r="GDA61" s="145"/>
      <c r="GDB61" s="145"/>
      <c r="GDC61" s="145"/>
      <c r="GDD61" s="145"/>
      <c r="GDE61" s="145"/>
      <c r="GDF61" s="145"/>
      <c r="GDG61" s="145"/>
      <c r="GDH61" s="145"/>
      <c r="GDI61" s="145"/>
      <c r="GDJ61" s="145"/>
      <c r="GDK61" s="145"/>
      <c r="GDL61" s="145"/>
      <c r="GDM61" s="145"/>
      <c r="GDN61" s="145"/>
      <c r="GDO61" s="145"/>
      <c r="GDP61" s="145"/>
      <c r="GDQ61" s="145"/>
      <c r="GDR61" s="145"/>
      <c r="GDS61" s="145"/>
      <c r="GDT61" s="145"/>
      <c r="GDU61" s="145"/>
      <c r="GDV61" s="145"/>
      <c r="GDW61" s="145"/>
      <c r="GDX61" s="145"/>
      <c r="GDY61" s="145"/>
      <c r="GDZ61" s="145"/>
      <c r="GEA61" s="145"/>
      <c r="GEB61" s="145"/>
      <c r="GEC61" s="145"/>
      <c r="GED61" s="145"/>
      <c r="GEE61" s="145"/>
      <c r="GEF61" s="145"/>
      <c r="GEG61" s="145"/>
      <c r="GEH61" s="145"/>
      <c r="GEI61" s="145"/>
      <c r="GEJ61" s="145"/>
      <c r="GEK61" s="145"/>
      <c r="GEL61" s="145"/>
      <c r="GEM61" s="145"/>
      <c r="GEN61" s="145"/>
      <c r="GEO61" s="145"/>
      <c r="GEP61" s="145"/>
      <c r="GEQ61" s="145"/>
      <c r="GER61" s="145"/>
      <c r="GES61" s="145"/>
      <c r="GET61" s="145"/>
      <c r="GEU61" s="145"/>
      <c r="GEV61" s="145"/>
      <c r="GEW61" s="145"/>
      <c r="GEX61" s="145"/>
      <c r="GEY61" s="145"/>
      <c r="GEZ61" s="145"/>
      <c r="GFA61" s="145"/>
      <c r="GFB61" s="145"/>
      <c r="GFC61" s="145"/>
      <c r="GFD61" s="145"/>
      <c r="GFE61" s="145"/>
      <c r="GFF61" s="145"/>
      <c r="GFG61" s="145"/>
      <c r="GFH61" s="145"/>
      <c r="GFI61" s="145"/>
      <c r="GFJ61" s="145"/>
      <c r="GFK61" s="145"/>
      <c r="GFL61" s="145"/>
      <c r="GFM61" s="145"/>
      <c r="GFN61" s="145"/>
      <c r="GFO61" s="145"/>
      <c r="GFP61" s="145"/>
      <c r="GFQ61" s="145"/>
      <c r="GFR61" s="145"/>
      <c r="GFS61" s="145"/>
      <c r="GFT61" s="145"/>
      <c r="GFU61" s="145"/>
      <c r="GFV61" s="145"/>
      <c r="GFW61" s="145"/>
      <c r="GFX61" s="145"/>
      <c r="GFY61" s="145"/>
      <c r="GFZ61" s="145"/>
      <c r="GGA61" s="145"/>
      <c r="GGB61" s="145"/>
      <c r="GGC61" s="145"/>
      <c r="GGD61" s="145"/>
      <c r="GGE61" s="145"/>
      <c r="GGF61" s="145"/>
      <c r="GGG61" s="145"/>
      <c r="GGH61" s="145"/>
      <c r="GGI61" s="145"/>
      <c r="GGJ61" s="145"/>
      <c r="GGK61" s="145"/>
      <c r="GGL61" s="145"/>
      <c r="GGM61" s="145"/>
      <c r="GGN61" s="145"/>
      <c r="GGO61" s="145"/>
      <c r="GGP61" s="145"/>
      <c r="GGQ61" s="145"/>
      <c r="GGR61" s="145"/>
      <c r="GGS61" s="145"/>
      <c r="GGT61" s="145"/>
      <c r="GGU61" s="145"/>
      <c r="GGV61" s="145"/>
      <c r="GGW61" s="145"/>
      <c r="GGX61" s="145"/>
      <c r="GGY61" s="145"/>
      <c r="GGZ61" s="145"/>
      <c r="GHA61" s="145"/>
      <c r="GHB61" s="145"/>
      <c r="GHC61" s="145"/>
      <c r="GHD61" s="145"/>
      <c r="GHE61" s="145"/>
      <c r="GHF61" s="145"/>
      <c r="GHG61" s="145"/>
      <c r="GHH61" s="145"/>
      <c r="GHI61" s="145"/>
      <c r="GHJ61" s="145"/>
      <c r="GHK61" s="145"/>
      <c r="GHL61" s="145"/>
      <c r="GHM61" s="145"/>
      <c r="GHN61" s="145"/>
      <c r="GHO61" s="145"/>
      <c r="GHP61" s="145"/>
      <c r="GHQ61" s="145"/>
      <c r="GHR61" s="145"/>
      <c r="GHS61" s="145"/>
      <c r="GHT61" s="145"/>
      <c r="GHU61" s="145"/>
      <c r="GHV61" s="145"/>
      <c r="GHW61" s="145"/>
      <c r="GHX61" s="145"/>
      <c r="GHY61" s="145"/>
      <c r="GHZ61" s="145"/>
      <c r="GIA61" s="145"/>
      <c r="GIB61" s="145"/>
      <c r="GIC61" s="145"/>
      <c r="GID61" s="145"/>
      <c r="GIE61" s="145"/>
      <c r="GIF61" s="145"/>
      <c r="GIG61" s="145"/>
      <c r="GIH61" s="145"/>
      <c r="GII61" s="145"/>
      <c r="GIJ61" s="145"/>
      <c r="GIK61" s="145"/>
      <c r="GIL61" s="145"/>
      <c r="GIM61" s="145"/>
      <c r="GIN61" s="145"/>
      <c r="GIO61" s="145"/>
      <c r="GIP61" s="145"/>
      <c r="GIQ61" s="145"/>
      <c r="GIR61" s="145"/>
      <c r="GIS61" s="145"/>
      <c r="GIT61" s="145"/>
      <c r="GIU61" s="145"/>
      <c r="GIV61" s="145"/>
      <c r="GIW61" s="145"/>
      <c r="GIX61" s="145"/>
      <c r="GIY61" s="145"/>
      <c r="GIZ61" s="145"/>
      <c r="GJA61" s="145"/>
      <c r="GJB61" s="145"/>
      <c r="GJC61" s="145"/>
      <c r="GJD61" s="145"/>
      <c r="GJE61" s="145"/>
      <c r="GJF61" s="145"/>
      <c r="GJG61" s="145"/>
      <c r="GJH61" s="145"/>
      <c r="GJI61" s="145"/>
      <c r="GJJ61" s="145"/>
      <c r="GJK61" s="145"/>
      <c r="GJL61" s="145"/>
      <c r="GJM61" s="145"/>
      <c r="GJN61" s="145"/>
      <c r="GJO61" s="145"/>
      <c r="GJP61" s="145"/>
      <c r="GJQ61" s="145"/>
      <c r="GJR61" s="145"/>
      <c r="GJS61" s="145"/>
      <c r="GJT61" s="145"/>
      <c r="GJU61" s="145"/>
      <c r="GJV61" s="145"/>
      <c r="GJW61" s="145"/>
      <c r="GJX61" s="145"/>
      <c r="GJY61" s="145"/>
      <c r="GJZ61" s="145"/>
      <c r="GKA61" s="145"/>
      <c r="GKB61" s="145"/>
      <c r="GKC61" s="145"/>
      <c r="GKD61" s="145"/>
      <c r="GKE61" s="145"/>
      <c r="GKF61" s="145"/>
      <c r="GKG61" s="145"/>
      <c r="GKH61" s="145"/>
      <c r="GKI61" s="145"/>
      <c r="GKJ61" s="145"/>
      <c r="GKK61" s="145"/>
      <c r="GKL61" s="145"/>
      <c r="GKM61" s="145"/>
      <c r="GKN61" s="145"/>
      <c r="GKO61" s="145"/>
      <c r="GKP61" s="145"/>
      <c r="GKQ61" s="145"/>
      <c r="GKR61" s="145"/>
      <c r="GKS61" s="145"/>
      <c r="GKT61" s="145"/>
      <c r="GKU61" s="145"/>
      <c r="GKV61" s="145"/>
      <c r="GKW61" s="145"/>
      <c r="GKX61" s="145"/>
      <c r="GKY61" s="145"/>
      <c r="GKZ61" s="145"/>
      <c r="GLA61" s="145"/>
      <c r="GLB61" s="145"/>
      <c r="GLC61" s="145"/>
      <c r="GLD61" s="145"/>
      <c r="GLE61" s="145"/>
      <c r="GLF61" s="145"/>
      <c r="GLG61" s="145"/>
      <c r="GLH61" s="145"/>
      <c r="GLI61" s="145"/>
      <c r="GLJ61" s="145"/>
      <c r="GLK61" s="145"/>
      <c r="GLL61" s="145"/>
      <c r="GLM61" s="145"/>
      <c r="GLN61" s="145"/>
      <c r="GLO61" s="145"/>
      <c r="GLP61" s="145"/>
      <c r="GLQ61" s="145"/>
      <c r="GLR61" s="145"/>
      <c r="GLS61" s="145"/>
      <c r="GLT61" s="145"/>
      <c r="GLU61" s="145"/>
      <c r="GLV61" s="145"/>
      <c r="GLW61" s="145"/>
      <c r="GLX61" s="145"/>
      <c r="GLY61" s="145"/>
      <c r="GLZ61" s="145"/>
      <c r="GMA61" s="145"/>
      <c r="GMB61" s="145"/>
      <c r="GMC61" s="145"/>
      <c r="GMD61" s="145"/>
      <c r="GME61" s="145"/>
      <c r="GMF61" s="145"/>
      <c r="GMG61" s="145"/>
      <c r="GMH61" s="145"/>
      <c r="GMI61" s="145"/>
      <c r="GMJ61" s="145"/>
      <c r="GMK61" s="145"/>
      <c r="GML61" s="145"/>
      <c r="GMM61" s="145"/>
      <c r="GMN61" s="145"/>
      <c r="GMO61" s="145"/>
      <c r="GMP61" s="145"/>
      <c r="GMQ61" s="145"/>
      <c r="GMR61" s="145"/>
      <c r="GMS61" s="145"/>
      <c r="GMT61" s="145"/>
      <c r="GMU61" s="145"/>
      <c r="GMV61" s="145"/>
      <c r="GMW61" s="145"/>
      <c r="GMX61" s="145"/>
      <c r="GMY61" s="145"/>
      <c r="GMZ61" s="145"/>
      <c r="GNA61" s="145"/>
      <c r="GNB61" s="145"/>
      <c r="GNC61" s="145"/>
      <c r="GND61" s="145"/>
      <c r="GNE61" s="145"/>
      <c r="GNF61" s="145"/>
      <c r="GNG61" s="145"/>
      <c r="GNH61" s="145"/>
      <c r="GNI61" s="145"/>
      <c r="GNJ61" s="145"/>
      <c r="GNK61" s="145"/>
      <c r="GNL61" s="145"/>
      <c r="GNM61" s="145"/>
      <c r="GNN61" s="145"/>
      <c r="GNO61" s="145"/>
      <c r="GNP61" s="145"/>
      <c r="GNQ61" s="145"/>
      <c r="GNR61" s="145"/>
      <c r="GNS61" s="145"/>
      <c r="GNT61" s="145"/>
      <c r="GNU61" s="145"/>
      <c r="GNV61" s="145"/>
      <c r="GNW61" s="145"/>
      <c r="GNX61" s="145"/>
      <c r="GNY61" s="145"/>
      <c r="GNZ61" s="145"/>
      <c r="GOA61" s="145"/>
      <c r="GOB61" s="145"/>
      <c r="GOC61" s="145"/>
      <c r="GOD61" s="145"/>
      <c r="GOE61" s="145"/>
      <c r="GOF61" s="145"/>
      <c r="GOG61" s="145"/>
      <c r="GOH61" s="145"/>
      <c r="GOI61" s="145"/>
      <c r="GOJ61" s="145"/>
      <c r="GOK61" s="145"/>
      <c r="GOL61" s="145"/>
      <c r="GOM61" s="145"/>
      <c r="GON61" s="145"/>
      <c r="GOO61" s="145"/>
      <c r="GOP61" s="145"/>
      <c r="GOQ61" s="145"/>
      <c r="GOR61" s="145"/>
      <c r="GOS61" s="145"/>
      <c r="GOT61" s="145"/>
      <c r="GOU61" s="145"/>
      <c r="GOV61" s="145"/>
      <c r="GOW61" s="145"/>
      <c r="GOX61" s="145"/>
      <c r="GOY61" s="145"/>
      <c r="GOZ61" s="145"/>
      <c r="GPA61" s="145"/>
      <c r="GPB61" s="145"/>
      <c r="GPC61" s="145"/>
      <c r="GPD61" s="145"/>
      <c r="GPE61" s="145"/>
      <c r="GPF61" s="145"/>
      <c r="GPG61" s="145"/>
      <c r="GPH61" s="145"/>
      <c r="GPI61" s="145"/>
      <c r="GPJ61" s="145"/>
      <c r="GPK61" s="145"/>
      <c r="GPL61" s="145"/>
      <c r="GPM61" s="145"/>
      <c r="GPN61" s="145"/>
      <c r="GPO61" s="145"/>
      <c r="GPP61" s="145"/>
      <c r="GPQ61" s="145"/>
      <c r="GPR61" s="145"/>
      <c r="GPS61" s="145"/>
      <c r="GPT61" s="145"/>
      <c r="GPU61" s="145"/>
      <c r="GPV61" s="145"/>
      <c r="GPW61" s="145"/>
      <c r="GPX61" s="145"/>
      <c r="GPY61" s="145"/>
      <c r="GPZ61" s="145"/>
      <c r="GQA61" s="145"/>
      <c r="GQB61" s="145"/>
      <c r="GQC61" s="145"/>
      <c r="GQD61" s="145"/>
      <c r="GQE61" s="145"/>
      <c r="GQF61" s="145"/>
      <c r="GQG61" s="145"/>
      <c r="GQH61" s="145"/>
      <c r="GQI61" s="145"/>
      <c r="GQJ61" s="145"/>
      <c r="GQK61" s="145"/>
      <c r="GQL61" s="145"/>
      <c r="GQM61" s="145"/>
      <c r="GQN61" s="145"/>
      <c r="GQO61" s="145"/>
      <c r="GQP61" s="145"/>
      <c r="GQQ61" s="145"/>
      <c r="GQR61" s="145"/>
      <c r="GQS61" s="145"/>
      <c r="GQT61" s="145"/>
      <c r="GQU61" s="145"/>
      <c r="GQV61" s="145"/>
      <c r="GQW61" s="145"/>
      <c r="GQX61" s="145"/>
      <c r="GQY61" s="145"/>
      <c r="GQZ61" s="145"/>
      <c r="GRA61" s="145"/>
      <c r="GRB61" s="145"/>
      <c r="GRC61" s="145"/>
      <c r="GRD61" s="145"/>
      <c r="GRE61" s="145"/>
      <c r="GRF61" s="145"/>
      <c r="GRG61" s="145"/>
      <c r="GRH61" s="145"/>
      <c r="GRI61" s="145"/>
      <c r="GRJ61" s="145"/>
      <c r="GRK61" s="145"/>
      <c r="GRL61" s="145"/>
      <c r="GRM61" s="145"/>
      <c r="GRN61" s="145"/>
      <c r="GRO61" s="145"/>
      <c r="GRP61" s="145"/>
      <c r="GRQ61" s="145"/>
      <c r="GRR61" s="145"/>
      <c r="GRS61" s="145"/>
      <c r="GRT61" s="145"/>
      <c r="GRU61" s="145"/>
      <c r="GRV61" s="145"/>
      <c r="GRW61" s="145"/>
      <c r="GRX61" s="145"/>
      <c r="GRY61" s="145"/>
      <c r="GRZ61" s="145"/>
      <c r="GSA61" s="145"/>
      <c r="GSB61" s="145"/>
      <c r="GSC61" s="145"/>
      <c r="GSD61" s="145"/>
      <c r="GSE61" s="145"/>
      <c r="GSF61" s="145"/>
      <c r="GSG61" s="145"/>
      <c r="GSH61" s="145"/>
      <c r="GSI61" s="145"/>
      <c r="GSJ61" s="145"/>
      <c r="GSK61" s="145"/>
      <c r="GSL61" s="145"/>
      <c r="GSM61" s="145"/>
      <c r="GSN61" s="145"/>
      <c r="GSO61" s="145"/>
      <c r="GSP61" s="145"/>
      <c r="GSQ61" s="145"/>
      <c r="GSR61" s="145"/>
      <c r="GSS61" s="145"/>
      <c r="GST61" s="145"/>
      <c r="GSU61" s="145"/>
      <c r="GSV61" s="145"/>
      <c r="GSW61" s="145"/>
      <c r="GSX61" s="145"/>
      <c r="GSY61" s="145"/>
      <c r="GSZ61" s="145"/>
      <c r="GTA61" s="145"/>
      <c r="GTB61" s="145"/>
      <c r="GTC61" s="145"/>
      <c r="GTD61" s="145"/>
      <c r="GTE61" s="145"/>
      <c r="GTF61" s="145"/>
      <c r="GTG61" s="145"/>
      <c r="GTH61" s="145"/>
      <c r="GTI61" s="145"/>
      <c r="GTJ61" s="145"/>
      <c r="GTK61" s="145"/>
      <c r="GTL61" s="145"/>
      <c r="GTM61" s="145"/>
      <c r="GTN61" s="145"/>
      <c r="GTO61" s="145"/>
      <c r="GTP61" s="145"/>
      <c r="GTQ61" s="145"/>
      <c r="GTR61" s="145"/>
      <c r="GTS61" s="145"/>
      <c r="GTT61" s="145"/>
      <c r="GTU61" s="145"/>
      <c r="GTV61" s="145"/>
      <c r="GTW61" s="145"/>
      <c r="GTX61" s="145"/>
      <c r="GTY61" s="145"/>
      <c r="GTZ61" s="145"/>
      <c r="GUA61" s="145"/>
      <c r="GUB61" s="145"/>
      <c r="GUC61" s="145"/>
      <c r="GUD61" s="145"/>
      <c r="GUE61" s="145"/>
      <c r="GUF61" s="145"/>
      <c r="GUG61" s="145"/>
      <c r="GUH61" s="145"/>
      <c r="GUI61" s="145"/>
      <c r="GUJ61" s="145"/>
      <c r="GUK61" s="145"/>
      <c r="GUL61" s="145"/>
      <c r="GUM61" s="145"/>
      <c r="GUN61" s="145"/>
      <c r="GUO61" s="145"/>
      <c r="GUP61" s="145"/>
      <c r="GUQ61" s="145"/>
      <c r="GUR61" s="145"/>
      <c r="GUS61" s="145"/>
      <c r="GUT61" s="145"/>
      <c r="GUU61" s="145"/>
      <c r="GUV61" s="145"/>
      <c r="GUW61" s="145"/>
      <c r="GUX61" s="145"/>
      <c r="GUY61" s="145"/>
      <c r="GUZ61" s="145"/>
      <c r="GVA61" s="145"/>
      <c r="GVB61" s="145"/>
      <c r="GVC61" s="145"/>
      <c r="GVD61" s="145"/>
      <c r="GVE61" s="145"/>
      <c r="GVF61" s="145"/>
      <c r="GVG61" s="145"/>
      <c r="GVH61" s="145"/>
      <c r="GVI61" s="145"/>
      <c r="GVJ61" s="145"/>
      <c r="GVK61" s="145"/>
      <c r="GVL61" s="145"/>
      <c r="GVM61" s="145"/>
      <c r="GVN61" s="145"/>
      <c r="GVO61" s="145"/>
      <c r="GVP61" s="145"/>
      <c r="GVQ61" s="145"/>
      <c r="GVR61" s="145"/>
      <c r="GVS61" s="145"/>
      <c r="GVT61" s="145"/>
      <c r="GVU61" s="145"/>
      <c r="GVV61" s="145"/>
      <c r="GVW61" s="145"/>
      <c r="GVX61" s="145"/>
      <c r="GVY61" s="145"/>
      <c r="GVZ61" s="145"/>
      <c r="GWA61" s="145"/>
      <c r="GWB61" s="145"/>
      <c r="GWC61" s="145"/>
      <c r="GWD61" s="145"/>
      <c r="GWE61" s="145"/>
      <c r="GWF61" s="145"/>
      <c r="GWG61" s="145"/>
      <c r="GWH61" s="145"/>
      <c r="GWI61" s="145"/>
      <c r="GWJ61" s="145"/>
      <c r="GWK61" s="145"/>
      <c r="GWL61" s="145"/>
      <c r="GWM61" s="145"/>
      <c r="GWN61" s="145"/>
      <c r="GWO61" s="145"/>
      <c r="GWP61" s="145"/>
      <c r="GWQ61" s="145"/>
      <c r="GWR61" s="145"/>
      <c r="GWS61" s="145"/>
      <c r="GWT61" s="145"/>
      <c r="GWU61" s="145"/>
      <c r="GWV61" s="145"/>
      <c r="GWW61" s="145"/>
      <c r="GWX61" s="145"/>
      <c r="GWY61" s="145"/>
      <c r="GWZ61" s="145"/>
      <c r="GXA61" s="145"/>
      <c r="GXB61" s="145"/>
      <c r="GXC61" s="145"/>
      <c r="GXD61" s="145"/>
      <c r="GXE61" s="145"/>
      <c r="GXF61" s="145"/>
      <c r="GXG61" s="145"/>
      <c r="GXH61" s="145"/>
      <c r="GXI61" s="145"/>
      <c r="GXJ61" s="145"/>
      <c r="GXK61" s="145"/>
      <c r="GXL61" s="145"/>
      <c r="GXM61" s="145"/>
      <c r="GXN61" s="145"/>
      <c r="GXO61" s="145"/>
      <c r="GXP61" s="145"/>
      <c r="GXQ61" s="145"/>
      <c r="GXR61" s="145"/>
      <c r="GXS61" s="145"/>
      <c r="GXT61" s="145"/>
      <c r="GXU61" s="145"/>
      <c r="GXV61" s="145"/>
      <c r="GXW61" s="145"/>
      <c r="GXX61" s="145"/>
      <c r="GXY61" s="145"/>
      <c r="GXZ61" s="145"/>
      <c r="GYA61" s="145"/>
      <c r="GYB61" s="145"/>
      <c r="GYC61" s="145"/>
      <c r="GYD61" s="145"/>
      <c r="GYE61" s="145"/>
      <c r="GYF61" s="145"/>
      <c r="GYG61" s="145"/>
      <c r="GYH61" s="145"/>
      <c r="GYI61" s="145"/>
      <c r="GYJ61" s="145"/>
      <c r="GYK61" s="145"/>
      <c r="GYL61" s="145"/>
      <c r="GYM61" s="145"/>
      <c r="GYN61" s="145"/>
      <c r="GYO61" s="145"/>
      <c r="GYP61" s="145"/>
      <c r="GYQ61" s="145"/>
      <c r="GYR61" s="145"/>
      <c r="GYS61" s="145"/>
      <c r="GYT61" s="145"/>
      <c r="GYU61" s="145"/>
      <c r="GYV61" s="145"/>
      <c r="GYW61" s="145"/>
      <c r="GYX61" s="145"/>
      <c r="GYY61" s="145"/>
      <c r="GYZ61" s="145"/>
      <c r="GZA61" s="145"/>
      <c r="GZB61" s="145"/>
      <c r="GZC61" s="145"/>
      <c r="GZD61" s="145"/>
      <c r="GZE61" s="145"/>
      <c r="GZF61" s="145"/>
      <c r="GZG61" s="145"/>
      <c r="GZH61" s="145"/>
      <c r="GZI61" s="145"/>
      <c r="GZJ61" s="145"/>
      <c r="GZK61" s="145"/>
      <c r="GZL61" s="145"/>
      <c r="GZM61" s="145"/>
      <c r="GZN61" s="145"/>
      <c r="GZO61" s="145"/>
      <c r="GZP61" s="145"/>
      <c r="GZQ61" s="145"/>
      <c r="GZR61" s="145"/>
      <c r="GZS61" s="145"/>
      <c r="GZT61" s="145"/>
      <c r="GZU61" s="145"/>
      <c r="GZV61" s="145"/>
      <c r="GZW61" s="145"/>
      <c r="GZX61" s="145"/>
      <c r="GZY61" s="145"/>
      <c r="GZZ61" s="145"/>
      <c r="HAA61" s="145"/>
      <c r="HAB61" s="145"/>
      <c r="HAC61" s="145"/>
      <c r="HAD61" s="145"/>
      <c r="HAE61" s="145"/>
      <c r="HAF61" s="145"/>
      <c r="HAG61" s="145"/>
      <c r="HAH61" s="145"/>
      <c r="HAI61" s="145"/>
      <c r="HAJ61" s="145"/>
      <c r="HAK61" s="145"/>
      <c r="HAL61" s="145"/>
      <c r="HAM61" s="145"/>
      <c r="HAN61" s="145"/>
      <c r="HAO61" s="145"/>
      <c r="HAP61" s="145"/>
      <c r="HAQ61" s="145"/>
      <c r="HAR61" s="145"/>
      <c r="HAS61" s="145"/>
      <c r="HAT61" s="145"/>
      <c r="HAU61" s="145"/>
      <c r="HAV61" s="145"/>
      <c r="HAW61" s="145"/>
      <c r="HAX61" s="145"/>
      <c r="HAY61" s="145"/>
      <c r="HAZ61" s="145"/>
      <c r="HBA61" s="145"/>
      <c r="HBB61" s="145"/>
      <c r="HBC61" s="145"/>
      <c r="HBD61" s="145"/>
      <c r="HBE61" s="145"/>
      <c r="HBF61" s="145"/>
      <c r="HBG61" s="145"/>
      <c r="HBH61" s="145"/>
      <c r="HBI61" s="145"/>
      <c r="HBJ61" s="145"/>
      <c r="HBK61" s="145"/>
      <c r="HBL61" s="145"/>
      <c r="HBM61" s="145"/>
      <c r="HBN61" s="145"/>
      <c r="HBO61" s="145"/>
      <c r="HBP61" s="145"/>
      <c r="HBQ61" s="145"/>
      <c r="HBR61" s="145"/>
      <c r="HBS61" s="145"/>
      <c r="HBT61" s="145"/>
      <c r="HBU61" s="145"/>
      <c r="HBV61" s="145"/>
      <c r="HBW61" s="145"/>
      <c r="HBX61" s="145"/>
      <c r="HBY61" s="145"/>
      <c r="HBZ61" s="145"/>
      <c r="HCA61" s="145"/>
      <c r="HCB61" s="145"/>
      <c r="HCC61" s="145"/>
      <c r="HCD61" s="145"/>
      <c r="HCE61" s="145"/>
      <c r="HCF61" s="145"/>
      <c r="HCG61" s="145"/>
      <c r="HCH61" s="145"/>
      <c r="HCI61" s="145"/>
      <c r="HCJ61" s="145"/>
      <c r="HCK61" s="145"/>
      <c r="HCL61" s="145"/>
      <c r="HCM61" s="145"/>
      <c r="HCN61" s="145"/>
      <c r="HCO61" s="145"/>
      <c r="HCP61" s="145"/>
      <c r="HCQ61" s="145"/>
      <c r="HCR61" s="145"/>
      <c r="HCS61" s="145"/>
      <c r="HCT61" s="145"/>
      <c r="HCU61" s="145"/>
      <c r="HCV61" s="145"/>
      <c r="HCW61" s="145"/>
      <c r="HCX61" s="145"/>
      <c r="HCY61" s="145"/>
      <c r="HCZ61" s="145"/>
      <c r="HDA61" s="145"/>
      <c r="HDB61" s="145"/>
      <c r="HDC61" s="145"/>
      <c r="HDD61" s="145"/>
      <c r="HDE61" s="145"/>
      <c r="HDF61" s="145"/>
      <c r="HDG61" s="145"/>
      <c r="HDH61" s="145"/>
      <c r="HDI61" s="145"/>
      <c r="HDJ61" s="145"/>
      <c r="HDK61" s="145"/>
      <c r="HDL61" s="145"/>
      <c r="HDM61" s="145"/>
      <c r="HDN61" s="145"/>
      <c r="HDO61" s="145"/>
      <c r="HDP61" s="145"/>
      <c r="HDQ61" s="145"/>
      <c r="HDR61" s="145"/>
      <c r="HDS61" s="145"/>
      <c r="HDT61" s="145"/>
      <c r="HDU61" s="145"/>
      <c r="HDV61" s="145"/>
      <c r="HDW61" s="145"/>
      <c r="HDX61" s="145"/>
      <c r="HDY61" s="145"/>
      <c r="HDZ61" s="145"/>
      <c r="HEA61" s="145"/>
      <c r="HEB61" s="145"/>
      <c r="HEC61" s="145"/>
      <c r="HED61" s="145"/>
      <c r="HEE61" s="145"/>
      <c r="HEF61" s="145"/>
      <c r="HEG61" s="145"/>
      <c r="HEH61" s="145"/>
      <c r="HEI61" s="145"/>
      <c r="HEJ61" s="145"/>
      <c r="HEK61" s="145"/>
      <c r="HEL61" s="145"/>
      <c r="HEM61" s="145"/>
      <c r="HEN61" s="145"/>
      <c r="HEO61" s="145"/>
      <c r="HEP61" s="145"/>
      <c r="HEQ61" s="145"/>
      <c r="HER61" s="145"/>
      <c r="HES61" s="145"/>
      <c r="HET61" s="145"/>
      <c r="HEU61" s="145"/>
      <c r="HEV61" s="145"/>
      <c r="HEW61" s="145"/>
      <c r="HEX61" s="145"/>
      <c r="HEY61" s="145"/>
      <c r="HEZ61" s="145"/>
      <c r="HFA61" s="145"/>
      <c r="HFB61" s="145"/>
      <c r="HFC61" s="145"/>
      <c r="HFD61" s="145"/>
      <c r="HFE61" s="145"/>
      <c r="HFF61" s="145"/>
      <c r="HFG61" s="145"/>
      <c r="HFH61" s="145"/>
      <c r="HFI61" s="145"/>
      <c r="HFJ61" s="145"/>
      <c r="HFK61" s="145"/>
      <c r="HFL61" s="145"/>
      <c r="HFM61" s="145"/>
      <c r="HFN61" s="145"/>
      <c r="HFO61" s="145"/>
      <c r="HFP61" s="145"/>
      <c r="HFQ61" s="145"/>
      <c r="HFR61" s="145"/>
      <c r="HFS61" s="145"/>
      <c r="HFT61" s="145"/>
      <c r="HFU61" s="145"/>
      <c r="HFV61" s="145"/>
      <c r="HFW61" s="145"/>
      <c r="HFX61" s="145"/>
      <c r="HFY61" s="145"/>
      <c r="HFZ61" s="145"/>
      <c r="HGA61" s="145"/>
      <c r="HGB61" s="145"/>
      <c r="HGC61" s="145"/>
      <c r="HGD61" s="145"/>
      <c r="HGE61" s="145"/>
      <c r="HGF61" s="145"/>
      <c r="HGG61" s="145"/>
      <c r="HGH61" s="145"/>
      <c r="HGI61" s="145"/>
      <c r="HGJ61" s="145"/>
      <c r="HGK61" s="145"/>
      <c r="HGL61" s="145"/>
      <c r="HGM61" s="145"/>
      <c r="HGN61" s="145"/>
      <c r="HGO61" s="145"/>
      <c r="HGP61" s="145"/>
      <c r="HGQ61" s="145"/>
      <c r="HGR61" s="145"/>
      <c r="HGS61" s="145"/>
      <c r="HGT61" s="145"/>
      <c r="HGU61" s="145"/>
      <c r="HGV61" s="145"/>
      <c r="HGW61" s="145"/>
      <c r="HGX61" s="145"/>
      <c r="HGY61" s="145"/>
      <c r="HGZ61" s="145"/>
      <c r="HHA61" s="145"/>
      <c r="HHB61" s="145"/>
      <c r="HHC61" s="145"/>
      <c r="HHD61" s="145"/>
      <c r="HHE61" s="145"/>
      <c r="HHF61" s="145"/>
      <c r="HHG61" s="145"/>
      <c r="HHH61" s="145"/>
      <c r="HHI61" s="145"/>
      <c r="HHJ61" s="145"/>
      <c r="HHK61" s="145"/>
      <c r="HHL61" s="145"/>
      <c r="HHM61" s="145"/>
      <c r="HHN61" s="145"/>
      <c r="HHO61" s="145"/>
      <c r="HHP61" s="145"/>
      <c r="HHQ61" s="145"/>
      <c r="HHR61" s="145"/>
      <c r="HHS61" s="145"/>
      <c r="HHT61" s="145"/>
      <c r="HHU61" s="145"/>
      <c r="HHV61" s="145"/>
      <c r="HHW61" s="145"/>
      <c r="HHX61" s="145"/>
      <c r="HHY61" s="145"/>
      <c r="HHZ61" s="145"/>
      <c r="HIA61" s="145"/>
      <c r="HIB61" s="145"/>
      <c r="HIC61" s="145"/>
      <c r="HID61" s="145"/>
      <c r="HIE61" s="145"/>
      <c r="HIF61" s="145"/>
      <c r="HIG61" s="145"/>
      <c r="HIH61" s="145"/>
      <c r="HII61" s="145"/>
      <c r="HIJ61" s="145"/>
      <c r="HIK61" s="145"/>
      <c r="HIL61" s="145"/>
      <c r="HIM61" s="145"/>
      <c r="HIN61" s="145"/>
      <c r="HIO61" s="145"/>
      <c r="HIP61" s="145"/>
      <c r="HIQ61" s="145"/>
      <c r="HIR61" s="145"/>
      <c r="HIS61" s="145"/>
      <c r="HIT61" s="145"/>
      <c r="HIU61" s="145"/>
      <c r="HIV61" s="145"/>
      <c r="HIW61" s="145"/>
      <c r="HIX61" s="145"/>
      <c r="HIY61" s="145"/>
      <c r="HIZ61" s="145"/>
      <c r="HJA61" s="145"/>
      <c r="HJB61" s="145"/>
      <c r="HJC61" s="145"/>
      <c r="HJD61" s="145"/>
      <c r="HJE61" s="145"/>
      <c r="HJF61" s="145"/>
      <c r="HJG61" s="145"/>
      <c r="HJH61" s="145"/>
      <c r="HJI61" s="145"/>
      <c r="HJJ61" s="145"/>
      <c r="HJK61" s="145"/>
      <c r="HJL61" s="145"/>
      <c r="HJM61" s="145"/>
      <c r="HJN61" s="145"/>
      <c r="HJO61" s="145"/>
      <c r="HJP61" s="145"/>
      <c r="HJQ61" s="145"/>
      <c r="HJR61" s="145"/>
      <c r="HJS61" s="145"/>
      <c r="HJT61" s="145"/>
      <c r="HJU61" s="145"/>
      <c r="HJV61" s="145"/>
      <c r="HJW61" s="145"/>
      <c r="HJX61" s="145"/>
      <c r="HJY61" s="145"/>
      <c r="HJZ61" s="145"/>
      <c r="HKA61" s="145"/>
      <c r="HKB61" s="145"/>
      <c r="HKC61" s="145"/>
      <c r="HKD61" s="145"/>
      <c r="HKE61" s="145"/>
      <c r="HKF61" s="145"/>
      <c r="HKG61" s="145"/>
      <c r="HKH61" s="145"/>
      <c r="HKI61" s="145"/>
      <c r="HKJ61" s="145"/>
      <c r="HKK61" s="145"/>
      <c r="HKL61" s="145"/>
      <c r="HKM61" s="145"/>
      <c r="HKN61" s="145"/>
      <c r="HKO61" s="145"/>
      <c r="HKP61" s="145"/>
      <c r="HKQ61" s="145"/>
      <c r="HKR61" s="145"/>
      <c r="HKS61" s="145"/>
      <c r="HKT61" s="145"/>
      <c r="HKU61" s="145"/>
      <c r="HKV61" s="145"/>
      <c r="HKW61" s="145"/>
      <c r="HKX61" s="145"/>
      <c r="HKY61" s="145"/>
      <c r="HKZ61" s="145"/>
      <c r="HLA61" s="145"/>
      <c r="HLB61" s="145"/>
      <c r="HLC61" s="145"/>
      <c r="HLD61" s="145"/>
      <c r="HLE61" s="145"/>
      <c r="HLF61" s="145"/>
      <c r="HLG61" s="145"/>
      <c r="HLH61" s="145"/>
      <c r="HLI61" s="145"/>
      <c r="HLJ61" s="145"/>
      <c r="HLK61" s="145"/>
      <c r="HLL61" s="145"/>
      <c r="HLM61" s="145"/>
      <c r="HLN61" s="145"/>
      <c r="HLO61" s="145"/>
      <c r="HLP61" s="145"/>
      <c r="HLQ61" s="145"/>
      <c r="HLR61" s="145"/>
      <c r="HLS61" s="145"/>
      <c r="HLT61" s="145"/>
      <c r="HLU61" s="145"/>
      <c r="HLV61" s="145"/>
      <c r="HLW61" s="145"/>
      <c r="HLX61" s="145"/>
      <c r="HLY61" s="145"/>
      <c r="HLZ61" s="145"/>
      <c r="HMA61" s="145"/>
      <c r="HMB61" s="145"/>
      <c r="HMC61" s="145"/>
      <c r="HMD61" s="145"/>
      <c r="HME61" s="145"/>
      <c r="HMF61" s="145"/>
      <c r="HMG61" s="145"/>
      <c r="HMH61" s="145"/>
      <c r="HMI61" s="145"/>
      <c r="HMJ61" s="145"/>
      <c r="HMK61" s="145"/>
      <c r="HML61" s="145"/>
      <c r="HMM61" s="145"/>
      <c r="HMN61" s="145"/>
      <c r="HMO61" s="145"/>
      <c r="HMP61" s="145"/>
      <c r="HMQ61" s="145"/>
      <c r="HMR61" s="145"/>
      <c r="HMS61" s="145"/>
      <c r="HMT61" s="145"/>
      <c r="HMU61" s="145"/>
      <c r="HMV61" s="145"/>
      <c r="HMW61" s="145"/>
      <c r="HMX61" s="145"/>
      <c r="HMY61" s="145"/>
      <c r="HMZ61" s="145"/>
      <c r="HNA61" s="145"/>
      <c r="HNB61" s="145"/>
      <c r="HNC61" s="145"/>
      <c r="HND61" s="145"/>
      <c r="HNE61" s="145"/>
      <c r="HNF61" s="145"/>
      <c r="HNG61" s="145"/>
      <c r="HNH61" s="145"/>
      <c r="HNI61" s="145"/>
      <c r="HNJ61" s="145"/>
      <c r="HNK61" s="145"/>
      <c r="HNL61" s="145"/>
      <c r="HNM61" s="145"/>
      <c r="HNN61" s="145"/>
      <c r="HNO61" s="145"/>
      <c r="HNP61" s="145"/>
      <c r="HNQ61" s="145"/>
      <c r="HNR61" s="145"/>
      <c r="HNS61" s="145"/>
      <c r="HNT61" s="145"/>
      <c r="HNU61" s="145"/>
      <c r="HNV61" s="145"/>
      <c r="HNW61" s="145"/>
      <c r="HNX61" s="145"/>
      <c r="HNY61" s="145"/>
      <c r="HNZ61" s="145"/>
      <c r="HOA61" s="145"/>
      <c r="HOB61" s="145"/>
      <c r="HOC61" s="145"/>
      <c r="HOD61" s="145"/>
      <c r="HOE61" s="145"/>
      <c r="HOF61" s="145"/>
      <c r="HOG61" s="145"/>
      <c r="HOH61" s="145"/>
      <c r="HOI61" s="145"/>
      <c r="HOJ61" s="145"/>
      <c r="HOK61" s="145"/>
      <c r="HOL61" s="145"/>
      <c r="HOM61" s="145"/>
      <c r="HON61" s="145"/>
      <c r="HOO61" s="145"/>
      <c r="HOP61" s="145"/>
      <c r="HOQ61" s="145"/>
      <c r="HOR61" s="145"/>
      <c r="HOS61" s="145"/>
      <c r="HOT61" s="145"/>
      <c r="HOU61" s="145"/>
      <c r="HOV61" s="145"/>
      <c r="HOW61" s="145"/>
      <c r="HOX61" s="145"/>
      <c r="HOY61" s="145"/>
      <c r="HOZ61" s="145"/>
      <c r="HPA61" s="145"/>
      <c r="HPB61" s="145"/>
      <c r="HPC61" s="145"/>
      <c r="HPD61" s="145"/>
      <c r="HPE61" s="145"/>
      <c r="HPF61" s="145"/>
      <c r="HPG61" s="145"/>
      <c r="HPH61" s="145"/>
      <c r="HPI61" s="145"/>
      <c r="HPJ61" s="145"/>
      <c r="HPK61" s="145"/>
      <c r="HPL61" s="145"/>
      <c r="HPM61" s="145"/>
      <c r="HPN61" s="145"/>
      <c r="HPO61" s="145"/>
      <c r="HPP61" s="145"/>
      <c r="HPQ61" s="145"/>
      <c r="HPR61" s="145"/>
      <c r="HPS61" s="145"/>
      <c r="HPT61" s="145"/>
      <c r="HPU61" s="145"/>
      <c r="HPV61" s="145"/>
      <c r="HPW61" s="145"/>
      <c r="HPX61" s="145"/>
      <c r="HPY61" s="145"/>
      <c r="HPZ61" s="145"/>
      <c r="HQA61" s="145"/>
      <c r="HQB61" s="145"/>
      <c r="HQC61" s="145"/>
      <c r="HQD61" s="145"/>
      <c r="HQE61" s="145"/>
      <c r="HQF61" s="145"/>
      <c r="HQG61" s="145"/>
      <c r="HQH61" s="145"/>
      <c r="HQI61" s="145"/>
      <c r="HQJ61" s="145"/>
      <c r="HQK61" s="145"/>
      <c r="HQL61" s="145"/>
      <c r="HQM61" s="145"/>
      <c r="HQN61" s="145"/>
      <c r="HQO61" s="145"/>
      <c r="HQP61" s="145"/>
      <c r="HQQ61" s="145"/>
      <c r="HQR61" s="145"/>
      <c r="HQS61" s="145"/>
      <c r="HQT61" s="145"/>
      <c r="HQU61" s="145"/>
      <c r="HQV61" s="145"/>
      <c r="HQW61" s="145"/>
      <c r="HQX61" s="145"/>
      <c r="HQY61" s="145"/>
      <c r="HQZ61" s="145"/>
      <c r="HRA61" s="145"/>
      <c r="HRB61" s="145"/>
      <c r="HRC61" s="145"/>
      <c r="HRD61" s="145"/>
      <c r="HRE61" s="145"/>
      <c r="HRF61" s="145"/>
      <c r="HRG61" s="145"/>
      <c r="HRH61" s="145"/>
      <c r="HRI61" s="145"/>
      <c r="HRJ61" s="145"/>
      <c r="HRK61" s="145"/>
      <c r="HRL61" s="145"/>
      <c r="HRM61" s="145"/>
      <c r="HRN61" s="145"/>
      <c r="HRO61" s="145"/>
      <c r="HRP61" s="145"/>
      <c r="HRQ61" s="145"/>
      <c r="HRR61" s="145"/>
      <c r="HRS61" s="145"/>
      <c r="HRT61" s="145"/>
      <c r="HRU61" s="145"/>
      <c r="HRV61" s="145"/>
      <c r="HRW61" s="145"/>
      <c r="HRX61" s="145"/>
      <c r="HRY61" s="145"/>
      <c r="HRZ61" s="145"/>
      <c r="HSA61" s="145"/>
      <c r="HSB61" s="145"/>
      <c r="HSC61" s="145"/>
      <c r="HSD61" s="145"/>
      <c r="HSE61" s="145"/>
      <c r="HSF61" s="145"/>
      <c r="HSG61" s="145"/>
      <c r="HSH61" s="145"/>
      <c r="HSI61" s="145"/>
      <c r="HSJ61" s="145"/>
      <c r="HSK61" s="145"/>
      <c r="HSL61" s="145"/>
      <c r="HSM61" s="145"/>
      <c r="HSN61" s="145"/>
      <c r="HSO61" s="145"/>
      <c r="HSP61" s="145"/>
      <c r="HSQ61" s="145"/>
      <c r="HSR61" s="145"/>
      <c r="HSS61" s="145"/>
      <c r="HST61" s="145"/>
      <c r="HSU61" s="145"/>
      <c r="HSV61" s="145"/>
      <c r="HSW61" s="145"/>
      <c r="HSX61" s="145"/>
      <c r="HSY61" s="145"/>
      <c r="HSZ61" s="145"/>
      <c r="HTA61" s="145"/>
      <c r="HTB61" s="145"/>
      <c r="HTC61" s="145"/>
      <c r="HTD61" s="145"/>
      <c r="HTE61" s="145"/>
      <c r="HTF61" s="145"/>
      <c r="HTG61" s="145"/>
      <c r="HTH61" s="145"/>
      <c r="HTI61" s="145"/>
      <c r="HTJ61" s="145"/>
      <c r="HTK61" s="145"/>
      <c r="HTL61" s="145"/>
      <c r="HTM61" s="145"/>
      <c r="HTN61" s="145"/>
      <c r="HTO61" s="145"/>
      <c r="HTP61" s="145"/>
      <c r="HTQ61" s="145"/>
      <c r="HTR61" s="145"/>
      <c r="HTS61" s="145"/>
      <c r="HTT61" s="145"/>
      <c r="HTU61" s="145"/>
      <c r="HTV61" s="145"/>
      <c r="HTW61" s="145"/>
      <c r="HTX61" s="145"/>
      <c r="HTY61" s="145"/>
      <c r="HTZ61" s="145"/>
      <c r="HUA61" s="145"/>
      <c r="HUB61" s="145"/>
      <c r="HUC61" s="145"/>
      <c r="HUD61" s="145"/>
      <c r="HUE61" s="145"/>
      <c r="HUF61" s="145"/>
      <c r="HUG61" s="145"/>
      <c r="HUH61" s="145"/>
      <c r="HUI61" s="145"/>
      <c r="HUJ61" s="145"/>
      <c r="HUK61" s="145"/>
      <c r="HUL61" s="145"/>
      <c r="HUM61" s="145"/>
      <c r="HUN61" s="145"/>
      <c r="HUO61" s="145"/>
      <c r="HUP61" s="145"/>
      <c r="HUQ61" s="145"/>
      <c r="HUR61" s="145"/>
      <c r="HUS61" s="145"/>
      <c r="HUT61" s="145"/>
      <c r="HUU61" s="145"/>
      <c r="HUV61" s="145"/>
      <c r="HUW61" s="145"/>
      <c r="HUX61" s="145"/>
      <c r="HUY61" s="145"/>
      <c r="HUZ61" s="145"/>
      <c r="HVA61" s="145"/>
      <c r="HVB61" s="145"/>
      <c r="HVC61" s="145"/>
      <c r="HVD61" s="145"/>
      <c r="HVE61" s="145"/>
      <c r="HVF61" s="145"/>
      <c r="HVG61" s="145"/>
      <c r="HVH61" s="145"/>
      <c r="HVI61" s="145"/>
      <c r="HVJ61" s="145"/>
      <c r="HVK61" s="145"/>
      <c r="HVL61" s="145"/>
      <c r="HVM61" s="145"/>
      <c r="HVN61" s="145"/>
      <c r="HVO61" s="145"/>
      <c r="HVP61" s="145"/>
      <c r="HVQ61" s="145"/>
      <c r="HVR61" s="145"/>
      <c r="HVS61" s="145"/>
      <c r="HVT61" s="145"/>
      <c r="HVU61" s="145"/>
      <c r="HVV61" s="145"/>
      <c r="HVW61" s="145"/>
      <c r="HVX61" s="145"/>
      <c r="HVY61" s="145"/>
      <c r="HVZ61" s="145"/>
      <c r="HWA61" s="145"/>
      <c r="HWB61" s="145"/>
      <c r="HWC61" s="145"/>
      <c r="HWD61" s="145"/>
      <c r="HWE61" s="145"/>
      <c r="HWF61" s="145"/>
      <c r="HWG61" s="145"/>
      <c r="HWH61" s="145"/>
      <c r="HWI61" s="145"/>
      <c r="HWJ61" s="145"/>
      <c r="HWK61" s="145"/>
      <c r="HWL61" s="145"/>
      <c r="HWM61" s="145"/>
      <c r="HWN61" s="145"/>
      <c r="HWO61" s="145"/>
      <c r="HWP61" s="145"/>
      <c r="HWQ61" s="145"/>
      <c r="HWR61" s="145"/>
      <c r="HWS61" s="145"/>
      <c r="HWT61" s="145"/>
      <c r="HWU61" s="145"/>
      <c r="HWV61" s="145"/>
      <c r="HWW61" s="145"/>
      <c r="HWX61" s="145"/>
      <c r="HWY61" s="145"/>
      <c r="HWZ61" s="145"/>
      <c r="HXA61" s="145"/>
      <c r="HXB61" s="145"/>
      <c r="HXC61" s="145"/>
      <c r="HXD61" s="145"/>
      <c r="HXE61" s="145"/>
      <c r="HXF61" s="145"/>
      <c r="HXG61" s="145"/>
      <c r="HXH61" s="145"/>
      <c r="HXI61" s="145"/>
      <c r="HXJ61" s="145"/>
      <c r="HXK61" s="145"/>
      <c r="HXL61" s="145"/>
      <c r="HXM61" s="145"/>
      <c r="HXN61" s="145"/>
      <c r="HXO61" s="145"/>
      <c r="HXP61" s="145"/>
      <c r="HXQ61" s="145"/>
      <c r="HXR61" s="145"/>
      <c r="HXS61" s="145"/>
      <c r="HXT61" s="145"/>
      <c r="HXU61" s="145"/>
      <c r="HXV61" s="145"/>
      <c r="HXW61" s="145"/>
      <c r="HXX61" s="145"/>
      <c r="HXY61" s="145"/>
      <c r="HXZ61" s="145"/>
      <c r="HYA61" s="145"/>
      <c r="HYB61" s="145"/>
      <c r="HYC61" s="145"/>
      <c r="HYD61" s="145"/>
      <c r="HYE61" s="145"/>
      <c r="HYF61" s="145"/>
      <c r="HYG61" s="145"/>
      <c r="HYH61" s="145"/>
      <c r="HYI61" s="145"/>
      <c r="HYJ61" s="145"/>
      <c r="HYK61" s="145"/>
      <c r="HYL61" s="145"/>
      <c r="HYM61" s="145"/>
      <c r="HYN61" s="145"/>
      <c r="HYO61" s="145"/>
      <c r="HYP61" s="145"/>
      <c r="HYQ61" s="145"/>
      <c r="HYR61" s="145"/>
      <c r="HYS61" s="145"/>
      <c r="HYT61" s="145"/>
      <c r="HYU61" s="145"/>
      <c r="HYV61" s="145"/>
      <c r="HYW61" s="145"/>
      <c r="HYX61" s="145"/>
      <c r="HYY61" s="145"/>
      <c r="HYZ61" s="145"/>
      <c r="HZA61" s="145"/>
      <c r="HZB61" s="145"/>
      <c r="HZC61" s="145"/>
      <c r="HZD61" s="145"/>
      <c r="HZE61" s="145"/>
      <c r="HZF61" s="145"/>
      <c r="HZG61" s="145"/>
      <c r="HZH61" s="145"/>
      <c r="HZI61" s="145"/>
      <c r="HZJ61" s="145"/>
      <c r="HZK61" s="145"/>
      <c r="HZL61" s="145"/>
      <c r="HZM61" s="145"/>
      <c r="HZN61" s="145"/>
      <c r="HZO61" s="145"/>
      <c r="HZP61" s="145"/>
      <c r="HZQ61" s="145"/>
      <c r="HZR61" s="145"/>
      <c r="HZS61" s="145"/>
      <c r="HZT61" s="145"/>
      <c r="HZU61" s="145"/>
      <c r="HZV61" s="145"/>
      <c r="HZW61" s="145"/>
      <c r="HZX61" s="145"/>
      <c r="HZY61" s="145"/>
      <c r="HZZ61" s="145"/>
      <c r="IAA61" s="145"/>
      <c r="IAB61" s="145"/>
      <c r="IAC61" s="145"/>
      <c r="IAD61" s="145"/>
      <c r="IAE61" s="145"/>
      <c r="IAF61" s="145"/>
      <c r="IAG61" s="145"/>
      <c r="IAH61" s="145"/>
      <c r="IAI61" s="145"/>
      <c r="IAJ61" s="145"/>
      <c r="IAK61" s="145"/>
      <c r="IAL61" s="145"/>
      <c r="IAM61" s="145"/>
      <c r="IAN61" s="145"/>
      <c r="IAO61" s="145"/>
      <c r="IAP61" s="145"/>
      <c r="IAQ61" s="145"/>
      <c r="IAR61" s="145"/>
      <c r="IAS61" s="145"/>
      <c r="IAT61" s="145"/>
      <c r="IAU61" s="145"/>
      <c r="IAV61" s="145"/>
      <c r="IAW61" s="145"/>
      <c r="IAX61" s="145"/>
      <c r="IAY61" s="145"/>
      <c r="IAZ61" s="145"/>
      <c r="IBA61" s="145"/>
      <c r="IBB61" s="145"/>
      <c r="IBC61" s="145"/>
      <c r="IBD61" s="145"/>
      <c r="IBE61" s="145"/>
      <c r="IBF61" s="145"/>
      <c r="IBG61" s="145"/>
      <c r="IBH61" s="145"/>
      <c r="IBI61" s="145"/>
      <c r="IBJ61" s="145"/>
      <c r="IBK61" s="145"/>
      <c r="IBL61" s="145"/>
      <c r="IBM61" s="145"/>
      <c r="IBN61" s="145"/>
      <c r="IBO61" s="145"/>
      <c r="IBP61" s="145"/>
      <c r="IBQ61" s="145"/>
      <c r="IBR61" s="145"/>
      <c r="IBS61" s="145"/>
      <c r="IBT61" s="145"/>
      <c r="IBU61" s="145"/>
      <c r="IBV61" s="145"/>
      <c r="IBW61" s="145"/>
      <c r="IBX61" s="145"/>
      <c r="IBY61" s="145"/>
      <c r="IBZ61" s="145"/>
      <c r="ICA61" s="145"/>
      <c r="ICB61" s="145"/>
      <c r="ICC61" s="145"/>
      <c r="ICD61" s="145"/>
      <c r="ICE61" s="145"/>
      <c r="ICF61" s="145"/>
      <c r="ICG61" s="145"/>
      <c r="ICH61" s="145"/>
      <c r="ICI61" s="145"/>
      <c r="ICJ61" s="145"/>
      <c r="ICK61" s="145"/>
      <c r="ICL61" s="145"/>
      <c r="ICM61" s="145"/>
      <c r="ICN61" s="145"/>
      <c r="ICO61" s="145"/>
      <c r="ICP61" s="145"/>
      <c r="ICQ61" s="145"/>
      <c r="ICR61" s="145"/>
      <c r="ICS61" s="145"/>
      <c r="ICT61" s="145"/>
      <c r="ICU61" s="145"/>
      <c r="ICV61" s="145"/>
      <c r="ICW61" s="145"/>
      <c r="ICX61" s="145"/>
      <c r="ICY61" s="145"/>
      <c r="ICZ61" s="145"/>
      <c r="IDA61" s="145"/>
      <c r="IDB61" s="145"/>
      <c r="IDC61" s="145"/>
      <c r="IDD61" s="145"/>
      <c r="IDE61" s="145"/>
      <c r="IDF61" s="145"/>
      <c r="IDG61" s="145"/>
      <c r="IDH61" s="145"/>
      <c r="IDI61" s="145"/>
      <c r="IDJ61" s="145"/>
      <c r="IDK61" s="145"/>
      <c r="IDL61" s="145"/>
      <c r="IDM61" s="145"/>
      <c r="IDN61" s="145"/>
      <c r="IDO61" s="145"/>
      <c r="IDP61" s="145"/>
      <c r="IDQ61" s="145"/>
      <c r="IDR61" s="145"/>
      <c r="IDS61" s="145"/>
      <c r="IDT61" s="145"/>
      <c r="IDU61" s="145"/>
      <c r="IDV61" s="145"/>
      <c r="IDW61" s="145"/>
      <c r="IDX61" s="145"/>
      <c r="IDY61" s="145"/>
      <c r="IDZ61" s="145"/>
      <c r="IEA61" s="145"/>
      <c r="IEB61" s="145"/>
      <c r="IEC61" s="145"/>
      <c r="IED61" s="145"/>
      <c r="IEE61" s="145"/>
      <c r="IEF61" s="145"/>
      <c r="IEG61" s="145"/>
      <c r="IEH61" s="145"/>
      <c r="IEI61" s="145"/>
      <c r="IEJ61" s="145"/>
      <c r="IEK61" s="145"/>
      <c r="IEL61" s="145"/>
      <c r="IEM61" s="145"/>
      <c r="IEN61" s="145"/>
      <c r="IEO61" s="145"/>
      <c r="IEP61" s="145"/>
      <c r="IEQ61" s="145"/>
      <c r="IER61" s="145"/>
      <c r="IES61" s="145"/>
      <c r="IET61" s="145"/>
      <c r="IEU61" s="145"/>
      <c r="IEV61" s="145"/>
      <c r="IEW61" s="145"/>
      <c r="IEX61" s="145"/>
      <c r="IEY61" s="145"/>
      <c r="IEZ61" s="145"/>
      <c r="IFA61" s="145"/>
      <c r="IFB61" s="145"/>
      <c r="IFC61" s="145"/>
      <c r="IFD61" s="145"/>
      <c r="IFE61" s="145"/>
      <c r="IFF61" s="145"/>
      <c r="IFG61" s="145"/>
      <c r="IFH61" s="145"/>
      <c r="IFI61" s="145"/>
      <c r="IFJ61" s="145"/>
      <c r="IFK61" s="145"/>
      <c r="IFL61" s="145"/>
      <c r="IFM61" s="145"/>
      <c r="IFN61" s="145"/>
      <c r="IFO61" s="145"/>
      <c r="IFP61" s="145"/>
      <c r="IFQ61" s="145"/>
      <c r="IFR61" s="145"/>
      <c r="IFS61" s="145"/>
      <c r="IFT61" s="145"/>
      <c r="IFU61" s="145"/>
      <c r="IFV61" s="145"/>
      <c r="IFW61" s="145"/>
      <c r="IFX61" s="145"/>
      <c r="IFY61" s="145"/>
      <c r="IFZ61" s="145"/>
      <c r="IGA61" s="145"/>
      <c r="IGB61" s="145"/>
      <c r="IGC61" s="145"/>
      <c r="IGD61" s="145"/>
      <c r="IGE61" s="145"/>
      <c r="IGF61" s="145"/>
      <c r="IGG61" s="145"/>
      <c r="IGH61" s="145"/>
      <c r="IGI61" s="145"/>
      <c r="IGJ61" s="145"/>
      <c r="IGK61" s="145"/>
      <c r="IGL61" s="145"/>
      <c r="IGM61" s="145"/>
      <c r="IGN61" s="145"/>
      <c r="IGO61" s="145"/>
      <c r="IGP61" s="145"/>
      <c r="IGQ61" s="145"/>
      <c r="IGR61" s="145"/>
      <c r="IGS61" s="145"/>
      <c r="IGT61" s="145"/>
      <c r="IGU61" s="145"/>
      <c r="IGV61" s="145"/>
      <c r="IGW61" s="145"/>
      <c r="IGX61" s="145"/>
      <c r="IGY61" s="145"/>
      <c r="IGZ61" s="145"/>
      <c r="IHA61" s="145"/>
      <c r="IHB61" s="145"/>
      <c r="IHC61" s="145"/>
      <c r="IHD61" s="145"/>
      <c r="IHE61" s="145"/>
      <c r="IHF61" s="145"/>
      <c r="IHG61" s="145"/>
      <c r="IHH61" s="145"/>
      <c r="IHI61" s="145"/>
      <c r="IHJ61" s="145"/>
      <c r="IHK61" s="145"/>
      <c r="IHL61" s="145"/>
      <c r="IHM61" s="145"/>
      <c r="IHN61" s="145"/>
      <c r="IHO61" s="145"/>
      <c r="IHP61" s="145"/>
      <c r="IHQ61" s="145"/>
      <c r="IHR61" s="145"/>
      <c r="IHS61" s="145"/>
      <c r="IHT61" s="145"/>
      <c r="IHU61" s="145"/>
      <c r="IHV61" s="145"/>
      <c r="IHW61" s="145"/>
      <c r="IHX61" s="145"/>
      <c r="IHY61" s="145"/>
      <c r="IHZ61" s="145"/>
      <c r="IIA61" s="145"/>
      <c r="IIB61" s="145"/>
      <c r="IIC61" s="145"/>
      <c r="IID61" s="145"/>
      <c r="IIE61" s="145"/>
      <c r="IIF61" s="145"/>
      <c r="IIG61" s="145"/>
      <c r="IIH61" s="145"/>
      <c r="III61" s="145"/>
      <c r="IIJ61" s="145"/>
      <c r="IIK61" s="145"/>
      <c r="IIL61" s="145"/>
      <c r="IIM61" s="145"/>
      <c r="IIN61" s="145"/>
      <c r="IIO61" s="145"/>
      <c r="IIP61" s="145"/>
      <c r="IIQ61" s="145"/>
      <c r="IIR61" s="145"/>
      <c r="IIS61" s="145"/>
      <c r="IIT61" s="145"/>
      <c r="IIU61" s="145"/>
      <c r="IIV61" s="145"/>
      <c r="IIW61" s="145"/>
      <c r="IIX61" s="145"/>
      <c r="IIY61" s="145"/>
      <c r="IIZ61" s="145"/>
      <c r="IJA61" s="145"/>
      <c r="IJB61" s="145"/>
      <c r="IJC61" s="145"/>
      <c r="IJD61" s="145"/>
      <c r="IJE61" s="145"/>
      <c r="IJF61" s="145"/>
      <c r="IJG61" s="145"/>
      <c r="IJH61" s="145"/>
      <c r="IJI61" s="145"/>
      <c r="IJJ61" s="145"/>
      <c r="IJK61" s="145"/>
      <c r="IJL61" s="145"/>
      <c r="IJM61" s="145"/>
      <c r="IJN61" s="145"/>
      <c r="IJO61" s="145"/>
      <c r="IJP61" s="145"/>
      <c r="IJQ61" s="145"/>
      <c r="IJR61" s="145"/>
      <c r="IJS61" s="145"/>
      <c r="IJT61" s="145"/>
      <c r="IJU61" s="145"/>
      <c r="IJV61" s="145"/>
      <c r="IJW61" s="145"/>
      <c r="IJX61" s="145"/>
      <c r="IJY61" s="145"/>
      <c r="IJZ61" s="145"/>
      <c r="IKA61" s="145"/>
      <c r="IKB61" s="145"/>
      <c r="IKC61" s="145"/>
      <c r="IKD61" s="145"/>
      <c r="IKE61" s="145"/>
      <c r="IKF61" s="145"/>
      <c r="IKG61" s="145"/>
      <c r="IKH61" s="145"/>
      <c r="IKI61" s="145"/>
      <c r="IKJ61" s="145"/>
      <c r="IKK61" s="145"/>
      <c r="IKL61" s="145"/>
      <c r="IKM61" s="145"/>
      <c r="IKN61" s="145"/>
      <c r="IKO61" s="145"/>
      <c r="IKP61" s="145"/>
      <c r="IKQ61" s="145"/>
      <c r="IKR61" s="145"/>
      <c r="IKS61" s="145"/>
      <c r="IKT61" s="145"/>
      <c r="IKU61" s="145"/>
      <c r="IKV61" s="145"/>
      <c r="IKW61" s="145"/>
      <c r="IKX61" s="145"/>
      <c r="IKY61" s="145"/>
      <c r="IKZ61" s="145"/>
      <c r="ILA61" s="145"/>
      <c r="ILB61" s="145"/>
      <c r="ILC61" s="145"/>
      <c r="ILD61" s="145"/>
      <c r="ILE61" s="145"/>
      <c r="ILF61" s="145"/>
      <c r="ILG61" s="145"/>
      <c r="ILH61" s="145"/>
      <c r="ILI61" s="145"/>
      <c r="ILJ61" s="145"/>
      <c r="ILK61" s="145"/>
      <c r="ILL61" s="145"/>
      <c r="ILM61" s="145"/>
      <c r="ILN61" s="145"/>
      <c r="ILO61" s="145"/>
      <c r="ILP61" s="145"/>
      <c r="ILQ61" s="145"/>
      <c r="ILR61" s="145"/>
      <c r="ILS61" s="145"/>
      <c r="ILT61" s="145"/>
      <c r="ILU61" s="145"/>
      <c r="ILV61" s="145"/>
      <c r="ILW61" s="145"/>
      <c r="ILX61" s="145"/>
      <c r="ILY61" s="145"/>
      <c r="ILZ61" s="145"/>
      <c r="IMA61" s="145"/>
      <c r="IMB61" s="145"/>
      <c r="IMC61" s="145"/>
      <c r="IMD61" s="145"/>
      <c r="IME61" s="145"/>
      <c r="IMF61" s="145"/>
      <c r="IMG61" s="145"/>
      <c r="IMH61" s="145"/>
      <c r="IMI61" s="145"/>
      <c r="IMJ61" s="145"/>
      <c r="IMK61" s="145"/>
      <c r="IML61" s="145"/>
      <c r="IMM61" s="145"/>
      <c r="IMN61" s="145"/>
      <c r="IMO61" s="145"/>
      <c r="IMP61" s="145"/>
      <c r="IMQ61" s="145"/>
      <c r="IMR61" s="145"/>
      <c r="IMS61" s="145"/>
      <c r="IMT61" s="145"/>
      <c r="IMU61" s="145"/>
      <c r="IMV61" s="145"/>
      <c r="IMW61" s="145"/>
      <c r="IMX61" s="145"/>
      <c r="IMY61" s="145"/>
      <c r="IMZ61" s="145"/>
      <c r="INA61" s="145"/>
      <c r="INB61" s="145"/>
      <c r="INC61" s="145"/>
      <c r="IND61" s="145"/>
      <c r="INE61" s="145"/>
      <c r="INF61" s="145"/>
      <c r="ING61" s="145"/>
      <c r="INH61" s="145"/>
      <c r="INI61" s="145"/>
      <c r="INJ61" s="145"/>
      <c r="INK61" s="145"/>
      <c r="INL61" s="145"/>
      <c r="INM61" s="145"/>
      <c r="INN61" s="145"/>
      <c r="INO61" s="145"/>
      <c r="INP61" s="145"/>
      <c r="INQ61" s="145"/>
      <c r="INR61" s="145"/>
      <c r="INS61" s="145"/>
      <c r="INT61" s="145"/>
      <c r="INU61" s="145"/>
      <c r="INV61" s="145"/>
      <c r="INW61" s="145"/>
      <c r="INX61" s="145"/>
      <c r="INY61" s="145"/>
      <c r="INZ61" s="145"/>
      <c r="IOA61" s="145"/>
      <c r="IOB61" s="145"/>
      <c r="IOC61" s="145"/>
      <c r="IOD61" s="145"/>
      <c r="IOE61" s="145"/>
      <c r="IOF61" s="145"/>
      <c r="IOG61" s="145"/>
      <c r="IOH61" s="145"/>
      <c r="IOI61" s="145"/>
      <c r="IOJ61" s="145"/>
      <c r="IOK61" s="145"/>
      <c r="IOL61" s="145"/>
      <c r="IOM61" s="145"/>
      <c r="ION61" s="145"/>
      <c r="IOO61" s="145"/>
      <c r="IOP61" s="145"/>
      <c r="IOQ61" s="145"/>
      <c r="IOR61" s="145"/>
      <c r="IOS61" s="145"/>
      <c r="IOT61" s="145"/>
      <c r="IOU61" s="145"/>
      <c r="IOV61" s="145"/>
      <c r="IOW61" s="145"/>
      <c r="IOX61" s="145"/>
      <c r="IOY61" s="145"/>
      <c r="IOZ61" s="145"/>
      <c r="IPA61" s="145"/>
      <c r="IPB61" s="145"/>
      <c r="IPC61" s="145"/>
      <c r="IPD61" s="145"/>
      <c r="IPE61" s="145"/>
      <c r="IPF61" s="145"/>
      <c r="IPG61" s="145"/>
      <c r="IPH61" s="145"/>
      <c r="IPI61" s="145"/>
      <c r="IPJ61" s="145"/>
      <c r="IPK61" s="145"/>
      <c r="IPL61" s="145"/>
      <c r="IPM61" s="145"/>
      <c r="IPN61" s="145"/>
      <c r="IPO61" s="145"/>
      <c r="IPP61" s="145"/>
      <c r="IPQ61" s="145"/>
      <c r="IPR61" s="145"/>
      <c r="IPS61" s="145"/>
      <c r="IPT61" s="145"/>
      <c r="IPU61" s="145"/>
      <c r="IPV61" s="145"/>
      <c r="IPW61" s="145"/>
      <c r="IPX61" s="145"/>
      <c r="IPY61" s="145"/>
      <c r="IPZ61" s="145"/>
      <c r="IQA61" s="145"/>
      <c r="IQB61" s="145"/>
      <c r="IQC61" s="145"/>
      <c r="IQD61" s="145"/>
      <c r="IQE61" s="145"/>
      <c r="IQF61" s="145"/>
      <c r="IQG61" s="145"/>
      <c r="IQH61" s="145"/>
      <c r="IQI61" s="145"/>
      <c r="IQJ61" s="145"/>
      <c r="IQK61" s="145"/>
      <c r="IQL61" s="145"/>
      <c r="IQM61" s="145"/>
      <c r="IQN61" s="145"/>
      <c r="IQO61" s="145"/>
      <c r="IQP61" s="145"/>
      <c r="IQQ61" s="145"/>
      <c r="IQR61" s="145"/>
      <c r="IQS61" s="145"/>
      <c r="IQT61" s="145"/>
      <c r="IQU61" s="145"/>
      <c r="IQV61" s="145"/>
      <c r="IQW61" s="145"/>
      <c r="IQX61" s="145"/>
      <c r="IQY61" s="145"/>
      <c r="IQZ61" s="145"/>
      <c r="IRA61" s="145"/>
      <c r="IRB61" s="145"/>
      <c r="IRC61" s="145"/>
      <c r="IRD61" s="145"/>
      <c r="IRE61" s="145"/>
      <c r="IRF61" s="145"/>
      <c r="IRG61" s="145"/>
      <c r="IRH61" s="145"/>
      <c r="IRI61" s="145"/>
      <c r="IRJ61" s="145"/>
      <c r="IRK61" s="145"/>
      <c r="IRL61" s="145"/>
      <c r="IRM61" s="145"/>
      <c r="IRN61" s="145"/>
      <c r="IRO61" s="145"/>
      <c r="IRP61" s="145"/>
      <c r="IRQ61" s="145"/>
      <c r="IRR61" s="145"/>
      <c r="IRS61" s="145"/>
      <c r="IRT61" s="145"/>
      <c r="IRU61" s="145"/>
      <c r="IRV61" s="145"/>
      <c r="IRW61" s="145"/>
      <c r="IRX61" s="145"/>
      <c r="IRY61" s="145"/>
      <c r="IRZ61" s="145"/>
      <c r="ISA61" s="145"/>
      <c r="ISB61" s="145"/>
      <c r="ISC61" s="145"/>
      <c r="ISD61" s="145"/>
      <c r="ISE61" s="145"/>
      <c r="ISF61" s="145"/>
      <c r="ISG61" s="145"/>
      <c r="ISH61" s="145"/>
      <c r="ISI61" s="145"/>
      <c r="ISJ61" s="145"/>
      <c r="ISK61" s="145"/>
      <c r="ISL61" s="145"/>
      <c r="ISM61" s="145"/>
      <c r="ISN61" s="145"/>
      <c r="ISO61" s="145"/>
      <c r="ISP61" s="145"/>
      <c r="ISQ61" s="145"/>
      <c r="ISR61" s="145"/>
      <c r="ISS61" s="145"/>
      <c r="IST61" s="145"/>
      <c r="ISU61" s="145"/>
      <c r="ISV61" s="145"/>
      <c r="ISW61" s="145"/>
      <c r="ISX61" s="145"/>
      <c r="ISY61" s="145"/>
      <c r="ISZ61" s="145"/>
      <c r="ITA61" s="145"/>
      <c r="ITB61" s="145"/>
      <c r="ITC61" s="145"/>
      <c r="ITD61" s="145"/>
      <c r="ITE61" s="145"/>
      <c r="ITF61" s="145"/>
      <c r="ITG61" s="145"/>
      <c r="ITH61" s="145"/>
      <c r="ITI61" s="145"/>
      <c r="ITJ61" s="145"/>
      <c r="ITK61" s="145"/>
      <c r="ITL61" s="145"/>
      <c r="ITM61" s="145"/>
      <c r="ITN61" s="145"/>
      <c r="ITO61" s="145"/>
      <c r="ITP61" s="145"/>
      <c r="ITQ61" s="145"/>
      <c r="ITR61" s="145"/>
      <c r="ITS61" s="145"/>
      <c r="ITT61" s="145"/>
      <c r="ITU61" s="145"/>
      <c r="ITV61" s="145"/>
      <c r="ITW61" s="145"/>
      <c r="ITX61" s="145"/>
      <c r="ITY61" s="145"/>
      <c r="ITZ61" s="145"/>
      <c r="IUA61" s="145"/>
      <c r="IUB61" s="145"/>
      <c r="IUC61" s="145"/>
      <c r="IUD61" s="145"/>
      <c r="IUE61" s="145"/>
      <c r="IUF61" s="145"/>
      <c r="IUG61" s="145"/>
      <c r="IUH61" s="145"/>
      <c r="IUI61" s="145"/>
      <c r="IUJ61" s="145"/>
      <c r="IUK61" s="145"/>
      <c r="IUL61" s="145"/>
      <c r="IUM61" s="145"/>
      <c r="IUN61" s="145"/>
      <c r="IUO61" s="145"/>
      <c r="IUP61" s="145"/>
      <c r="IUQ61" s="145"/>
      <c r="IUR61" s="145"/>
      <c r="IUS61" s="145"/>
      <c r="IUT61" s="145"/>
      <c r="IUU61" s="145"/>
      <c r="IUV61" s="145"/>
      <c r="IUW61" s="145"/>
      <c r="IUX61" s="145"/>
      <c r="IUY61" s="145"/>
      <c r="IUZ61" s="145"/>
      <c r="IVA61" s="145"/>
      <c r="IVB61" s="145"/>
      <c r="IVC61" s="145"/>
      <c r="IVD61" s="145"/>
      <c r="IVE61" s="145"/>
      <c r="IVF61" s="145"/>
      <c r="IVG61" s="145"/>
      <c r="IVH61" s="145"/>
      <c r="IVI61" s="145"/>
      <c r="IVJ61" s="145"/>
      <c r="IVK61" s="145"/>
      <c r="IVL61" s="145"/>
      <c r="IVM61" s="145"/>
      <c r="IVN61" s="145"/>
      <c r="IVO61" s="145"/>
      <c r="IVP61" s="145"/>
      <c r="IVQ61" s="145"/>
      <c r="IVR61" s="145"/>
      <c r="IVS61" s="145"/>
      <c r="IVT61" s="145"/>
      <c r="IVU61" s="145"/>
      <c r="IVV61" s="145"/>
      <c r="IVW61" s="145"/>
      <c r="IVX61" s="145"/>
      <c r="IVY61" s="145"/>
      <c r="IVZ61" s="145"/>
      <c r="IWA61" s="145"/>
      <c r="IWB61" s="145"/>
      <c r="IWC61" s="145"/>
      <c r="IWD61" s="145"/>
      <c r="IWE61" s="145"/>
      <c r="IWF61" s="145"/>
      <c r="IWG61" s="145"/>
      <c r="IWH61" s="145"/>
      <c r="IWI61" s="145"/>
      <c r="IWJ61" s="145"/>
      <c r="IWK61" s="145"/>
      <c r="IWL61" s="145"/>
      <c r="IWM61" s="145"/>
      <c r="IWN61" s="145"/>
      <c r="IWO61" s="145"/>
      <c r="IWP61" s="145"/>
      <c r="IWQ61" s="145"/>
      <c r="IWR61" s="145"/>
      <c r="IWS61" s="145"/>
      <c r="IWT61" s="145"/>
      <c r="IWU61" s="145"/>
      <c r="IWV61" s="145"/>
      <c r="IWW61" s="145"/>
      <c r="IWX61" s="145"/>
      <c r="IWY61" s="145"/>
      <c r="IWZ61" s="145"/>
      <c r="IXA61" s="145"/>
      <c r="IXB61" s="145"/>
      <c r="IXC61" s="145"/>
      <c r="IXD61" s="145"/>
      <c r="IXE61" s="145"/>
      <c r="IXF61" s="145"/>
      <c r="IXG61" s="145"/>
      <c r="IXH61" s="145"/>
      <c r="IXI61" s="145"/>
      <c r="IXJ61" s="145"/>
      <c r="IXK61" s="145"/>
      <c r="IXL61" s="145"/>
      <c r="IXM61" s="145"/>
      <c r="IXN61" s="145"/>
      <c r="IXO61" s="145"/>
      <c r="IXP61" s="145"/>
      <c r="IXQ61" s="145"/>
      <c r="IXR61" s="145"/>
      <c r="IXS61" s="145"/>
      <c r="IXT61" s="145"/>
      <c r="IXU61" s="145"/>
      <c r="IXV61" s="145"/>
      <c r="IXW61" s="145"/>
      <c r="IXX61" s="145"/>
      <c r="IXY61" s="145"/>
      <c r="IXZ61" s="145"/>
      <c r="IYA61" s="145"/>
      <c r="IYB61" s="145"/>
      <c r="IYC61" s="145"/>
      <c r="IYD61" s="145"/>
      <c r="IYE61" s="145"/>
      <c r="IYF61" s="145"/>
      <c r="IYG61" s="145"/>
      <c r="IYH61" s="145"/>
      <c r="IYI61" s="145"/>
      <c r="IYJ61" s="145"/>
      <c r="IYK61" s="145"/>
      <c r="IYL61" s="145"/>
      <c r="IYM61" s="145"/>
      <c r="IYN61" s="145"/>
      <c r="IYO61" s="145"/>
      <c r="IYP61" s="145"/>
      <c r="IYQ61" s="145"/>
      <c r="IYR61" s="145"/>
      <c r="IYS61" s="145"/>
      <c r="IYT61" s="145"/>
      <c r="IYU61" s="145"/>
      <c r="IYV61" s="145"/>
      <c r="IYW61" s="145"/>
      <c r="IYX61" s="145"/>
      <c r="IYY61" s="145"/>
      <c r="IYZ61" s="145"/>
      <c r="IZA61" s="145"/>
      <c r="IZB61" s="145"/>
      <c r="IZC61" s="145"/>
      <c r="IZD61" s="145"/>
      <c r="IZE61" s="145"/>
      <c r="IZF61" s="145"/>
      <c r="IZG61" s="145"/>
      <c r="IZH61" s="145"/>
      <c r="IZI61" s="145"/>
      <c r="IZJ61" s="145"/>
      <c r="IZK61" s="145"/>
      <c r="IZL61" s="145"/>
      <c r="IZM61" s="145"/>
      <c r="IZN61" s="145"/>
      <c r="IZO61" s="145"/>
      <c r="IZP61" s="145"/>
      <c r="IZQ61" s="145"/>
      <c r="IZR61" s="145"/>
      <c r="IZS61" s="145"/>
      <c r="IZT61" s="145"/>
      <c r="IZU61" s="145"/>
      <c r="IZV61" s="145"/>
      <c r="IZW61" s="145"/>
      <c r="IZX61" s="145"/>
      <c r="IZY61" s="145"/>
      <c r="IZZ61" s="145"/>
      <c r="JAA61" s="145"/>
      <c r="JAB61" s="145"/>
      <c r="JAC61" s="145"/>
      <c r="JAD61" s="145"/>
      <c r="JAE61" s="145"/>
      <c r="JAF61" s="145"/>
      <c r="JAG61" s="145"/>
      <c r="JAH61" s="145"/>
      <c r="JAI61" s="145"/>
      <c r="JAJ61" s="145"/>
      <c r="JAK61" s="145"/>
      <c r="JAL61" s="145"/>
      <c r="JAM61" s="145"/>
      <c r="JAN61" s="145"/>
      <c r="JAO61" s="145"/>
      <c r="JAP61" s="145"/>
      <c r="JAQ61" s="145"/>
      <c r="JAR61" s="145"/>
      <c r="JAS61" s="145"/>
      <c r="JAT61" s="145"/>
      <c r="JAU61" s="145"/>
      <c r="JAV61" s="145"/>
      <c r="JAW61" s="145"/>
      <c r="JAX61" s="145"/>
      <c r="JAY61" s="145"/>
      <c r="JAZ61" s="145"/>
      <c r="JBA61" s="145"/>
      <c r="JBB61" s="145"/>
      <c r="JBC61" s="145"/>
      <c r="JBD61" s="145"/>
      <c r="JBE61" s="145"/>
      <c r="JBF61" s="145"/>
      <c r="JBG61" s="145"/>
      <c r="JBH61" s="145"/>
      <c r="JBI61" s="145"/>
      <c r="JBJ61" s="145"/>
      <c r="JBK61" s="145"/>
      <c r="JBL61" s="145"/>
      <c r="JBM61" s="145"/>
      <c r="JBN61" s="145"/>
      <c r="JBO61" s="145"/>
      <c r="JBP61" s="145"/>
      <c r="JBQ61" s="145"/>
      <c r="JBR61" s="145"/>
      <c r="JBS61" s="145"/>
      <c r="JBT61" s="145"/>
      <c r="JBU61" s="145"/>
      <c r="JBV61" s="145"/>
      <c r="JBW61" s="145"/>
      <c r="JBX61" s="145"/>
      <c r="JBY61" s="145"/>
      <c r="JBZ61" s="145"/>
      <c r="JCA61" s="145"/>
      <c r="JCB61" s="145"/>
      <c r="JCC61" s="145"/>
      <c r="JCD61" s="145"/>
      <c r="JCE61" s="145"/>
      <c r="JCF61" s="145"/>
      <c r="JCG61" s="145"/>
      <c r="JCH61" s="145"/>
      <c r="JCI61" s="145"/>
      <c r="JCJ61" s="145"/>
      <c r="JCK61" s="145"/>
      <c r="JCL61" s="145"/>
      <c r="JCM61" s="145"/>
      <c r="JCN61" s="145"/>
      <c r="JCO61" s="145"/>
      <c r="JCP61" s="145"/>
      <c r="JCQ61" s="145"/>
      <c r="JCR61" s="145"/>
      <c r="JCS61" s="145"/>
      <c r="JCT61" s="145"/>
      <c r="JCU61" s="145"/>
      <c r="JCV61" s="145"/>
      <c r="JCW61" s="145"/>
      <c r="JCX61" s="145"/>
      <c r="JCY61" s="145"/>
      <c r="JCZ61" s="145"/>
      <c r="JDA61" s="145"/>
      <c r="JDB61" s="145"/>
      <c r="JDC61" s="145"/>
      <c r="JDD61" s="145"/>
      <c r="JDE61" s="145"/>
      <c r="JDF61" s="145"/>
      <c r="JDG61" s="145"/>
      <c r="JDH61" s="145"/>
      <c r="JDI61" s="145"/>
      <c r="JDJ61" s="145"/>
      <c r="JDK61" s="145"/>
      <c r="JDL61" s="145"/>
      <c r="JDM61" s="145"/>
      <c r="JDN61" s="145"/>
      <c r="JDO61" s="145"/>
      <c r="JDP61" s="145"/>
      <c r="JDQ61" s="145"/>
      <c r="JDR61" s="145"/>
      <c r="JDS61" s="145"/>
      <c r="JDT61" s="145"/>
      <c r="JDU61" s="145"/>
      <c r="JDV61" s="145"/>
      <c r="JDW61" s="145"/>
      <c r="JDX61" s="145"/>
      <c r="JDY61" s="145"/>
      <c r="JDZ61" s="145"/>
      <c r="JEA61" s="145"/>
      <c r="JEB61" s="145"/>
      <c r="JEC61" s="145"/>
      <c r="JED61" s="145"/>
      <c r="JEE61" s="145"/>
      <c r="JEF61" s="145"/>
      <c r="JEG61" s="145"/>
      <c r="JEH61" s="145"/>
      <c r="JEI61" s="145"/>
      <c r="JEJ61" s="145"/>
      <c r="JEK61" s="145"/>
      <c r="JEL61" s="145"/>
      <c r="JEM61" s="145"/>
      <c r="JEN61" s="145"/>
      <c r="JEO61" s="145"/>
      <c r="JEP61" s="145"/>
      <c r="JEQ61" s="145"/>
      <c r="JER61" s="145"/>
      <c r="JES61" s="145"/>
      <c r="JET61" s="145"/>
      <c r="JEU61" s="145"/>
      <c r="JEV61" s="145"/>
      <c r="JEW61" s="145"/>
      <c r="JEX61" s="145"/>
      <c r="JEY61" s="145"/>
      <c r="JEZ61" s="145"/>
      <c r="JFA61" s="145"/>
      <c r="JFB61" s="145"/>
      <c r="JFC61" s="145"/>
      <c r="JFD61" s="145"/>
      <c r="JFE61" s="145"/>
      <c r="JFF61" s="145"/>
      <c r="JFG61" s="145"/>
      <c r="JFH61" s="145"/>
      <c r="JFI61" s="145"/>
      <c r="JFJ61" s="145"/>
      <c r="JFK61" s="145"/>
      <c r="JFL61" s="145"/>
      <c r="JFM61" s="145"/>
      <c r="JFN61" s="145"/>
      <c r="JFO61" s="145"/>
      <c r="JFP61" s="145"/>
      <c r="JFQ61" s="145"/>
      <c r="JFR61" s="145"/>
      <c r="JFS61" s="145"/>
      <c r="JFT61" s="145"/>
      <c r="JFU61" s="145"/>
      <c r="JFV61" s="145"/>
      <c r="JFW61" s="145"/>
      <c r="JFX61" s="145"/>
      <c r="JFY61" s="145"/>
      <c r="JFZ61" s="145"/>
      <c r="JGA61" s="145"/>
      <c r="JGB61" s="145"/>
      <c r="JGC61" s="145"/>
      <c r="JGD61" s="145"/>
      <c r="JGE61" s="145"/>
      <c r="JGF61" s="145"/>
      <c r="JGG61" s="145"/>
      <c r="JGH61" s="145"/>
      <c r="JGI61" s="145"/>
      <c r="JGJ61" s="145"/>
      <c r="JGK61" s="145"/>
      <c r="JGL61" s="145"/>
      <c r="JGM61" s="145"/>
      <c r="JGN61" s="145"/>
      <c r="JGO61" s="145"/>
      <c r="JGP61" s="145"/>
      <c r="JGQ61" s="145"/>
      <c r="JGR61" s="145"/>
      <c r="JGS61" s="145"/>
      <c r="JGT61" s="145"/>
      <c r="JGU61" s="145"/>
      <c r="JGV61" s="145"/>
      <c r="JGW61" s="145"/>
      <c r="JGX61" s="145"/>
      <c r="JGY61" s="145"/>
      <c r="JGZ61" s="145"/>
      <c r="JHA61" s="145"/>
      <c r="JHB61" s="145"/>
      <c r="JHC61" s="145"/>
      <c r="JHD61" s="145"/>
      <c r="JHE61" s="145"/>
      <c r="JHF61" s="145"/>
      <c r="JHG61" s="145"/>
      <c r="JHH61" s="145"/>
      <c r="JHI61" s="145"/>
      <c r="JHJ61" s="145"/>
      <c r="JHK61" s="145"/>
      <c r="JHL61" s="145"/>
      <c r="JHM61" s="145"/>
      <c r="JHN61" s="145"/>
      <c r="JHO61" s="145"/>
      <c r="JHP61" s="145"/>
      <c r="JHQ61" s="145"/>
      <c r="JHR61" s="145"/>
      <c r="JHS61" s="145"/>
      <c r="JHT61" s="145"/>
      <c r="JHU61" s="145"/>
      <c r="JHV61" s="145"/>
      <c r="JHW61" s="145"/>
      <c r="JHX61" s="145"/>
      <c r="JHY61" s="145"/>
      <c r="JHZ61" s="145"/>
      <c r="JIA61" s="145"/>
      <c r="JIB61" s="145"/>
      <c r="JIC61" s="145"/>
      <c r="JID61" s="145"/>
      <c r="JIE61" s="145"/>
      <c r="JIF61" s="145"/>
      <c r="JIG61" s="145"/>
      <c r="JIH61" s="145"/>
      <c r="JII61" s="145"/>
      <c r="JIJ61" s="145"/>
      <c r="JIK61" s="145"/>
      <c r="JIL61" s="145"/>
      <c r="JIM61" s="145"/>
      <c r="JIN61" s="145"/>
      <c r="JIO61" s="145"/>
      <c r="JIP61" s="145"/>
      <c r="JIQ61" s="145"/>
      <c r="JIR61" s="145"/>
      <c r="JIS61" s="145"/>
      <c r="JIT61" s="145"/>
      <c r="JIU61" s="145"/>
      <c r="JIV61" s="145"/>
      <c r="JIW61" s="145"/>
      <c r="JIX61" s="145"/>
      <c r="JIY61" s="145"/>
      <c r="JIZ61" s="145"/>
      <c r="JJA61" s="145"/>
      <c r="JJB61" s="145"/>
      <c r="JJC61" s="145"/>
      <c r="JJD61" s="145"/>
      <c r="JJE61" s="145"/>
      <c r="JJF61" s="145"/>
      <c r="JJG61" s="145"/>
      <c r="JJH61" s="145"/>
      <c r="JJI61" s="145"/>
      <c r="JJJ61" s="145"/>
      <c r="JJK61" s="145"/>
      <c r="JJL61" s="145"/>
      <c r="JJM61" s="145"/>
      <c r="JJN61" s="145"/>
      <c r="JJO61" s="145"/>
      <c r="JJP61" s="145"/>
      <c r="JJQ61" s="145"/>
      <c r="JJR61" s="145"/>
      <c r="JJS61" s="145"/>
      <c r="JJT61" s="145"/>
      <c r="JJU61" s="145"/>
      <c r="JJV61" s="145"/>
      <c r="JJW61" s="145"/>
      <c r="JJX61" s="145"/>
      <c r="JJY61" s="145"/>
      <c r="JJZ61" s="145"/>
      <c r="JKA61" s="145"/>
      <c r="JKB61" s="145"/>
      <c r="JKC61" s="145"/>
      <c r="JKD61" s="145"/>
      <c r="JKE61" s="145"/>
      <c r="JKF61" s="145"/>
      <c r="JKG61" s="145"/>
      <c r="JKH61" s="145"/>
      <c r="JKI61" s="145"/>
      <c r="JKJ61" s="145"/>
      <c r="JKK61" s="145"/>
      <c r="JKL61" s="145"/>
      <c r="JKM61" s="145"/>
      <c r="JKN61" s="145"/>
      <c r="JKO61" s="145"/>
      <c r="JKP61" s="145"/>
      <c r="JKQ61" s="145"/>
      <c r="JKR61" s="145"/>
      <c r="JKS61" s="145"/>
      <c r="JKT61" s="145"/>
      <c r="JKU61" s="145"/>
      <c r="JKV61" s="145"/>
      <c r="JKW61" s="145"/>
      <c r="JKX61" s="145"/>
      <c r="JKY61" s="145"/>
      <c r="JKZ61" s="145"/>
      <c r="JLA61" s="145"/>
      <c r="JLB61" s="145"/>
      <c r="JLC61" s="145"/>
      <c r="JLD61" s="145"/>
      <c r="JLE61" s="145"/>
      <c r="JLF61" s="145"/>
      <c r="JLG61" s="145"/>
      <c r="JLH61" s="145"/>
      <c r="JLI61" s="145"/>
      <c r="JLJ61" s="145"/>
      <c r="JLK61" s="145"/>
      <c r="JLL61" s="145"/>
      <c r="JLM61" s="145"/>
      <c r="JLN61" s="145"/>
      <c r="JLO61" s="145"/>
      <c r="JLP61" s="145"/>
      <c r="JLQ61" s="145"/>
      <c r="JLR61" s="145"/>
      <c r="JLS61" s="145"/>
      <c r="JLT61" s="145"/>
      <c r="JLU61" s="145"/>
      <c r="JLV61" s="145"/>
      <c r="JLW61" s="145"/>
      <c r="JLX61" s="145"/>
      <c r="JLY61" s="145"/>
      <c r="JLZ61" s="145"/>
      <c r="JMA61" s="145"/>
      <c r="JMB61" s="145"/>
      <c r="JMC61" s="145"/>
      <c r="JMD61" s="145"/>
      <c r="JME61" s="145"/>
      <c r="JMF61" s="145"/>
      <c r="JMG61" s="145"/>
      <c r="JMH61" s="145"/>
      <c r="JMI61" s="145"/>
      <c r="JMJ61" s="145"/>
      <c r="JMK61" s="145"/>
      <c r="JML61" s="145"/>
      <c r="JMM61" s="145"/>
      <c r="JMN61" s="145"/>
      <c r="JMO61" s="145"/>
      <c r="JMP61" s="145"/>
      <c r="JMQ61" s="145"/>
      <c r="JMR61" s="145"/>
      <c r="JMS61" s="145"/>
      <c r="JMT61" s="145"/>
      <c r="JMU61" s="145"/>
      <c r="JMV61" s="145"/>
      <c r="JMW61" s="145"/>
      <c r="JMX61" s="145"/>
      <c r="JMY61" s="145"/>
      <c r="JMZ61" s="145"/>
      <c r="JNA61" s="145"/>
      <c r="JNB61" s="145"/>
      <c r="JNC61" s="145"/>
      <c r="JND61" s="145"/>
      <c r="JNE61" s="145"/>
      <c r="JNF61" s="145"/>
      <c r="JNG61" s="145"/>
      <c r="JNH61" s="145"/>
      <c r="JNI61" s="145"/>
      <c r="JNJ61" s="145"/>
      <c r="JNK61" s="145"/>
      <c r="JNL61" s="145"/>
      <c r="JNM61" s="145"/>
      <c r="JNN61" s="145"/>
      <c r="JNO61" s="145"/>
      <c r="JNP61" s="145"/>
      <c r="JNQ61" s="145"/>
      <c r="JNR61" s="145"/>
      <c r="JNS61" s="145"/>
      <c r="JNT61" s="145"/>
      <c r="JNU61" s="145"/>
      <c r="JNV61" s="145"/>
      <c r="JNW61" s="145"/>
      <c r="JNX61" s="145"/>
      <c r="JNY61" s="145"/>
      <c r="JNZ61" s="145"/>
      <c r="JOA61" s="145"/>
      <c r="JOB61" s="145"/>
      <c r="JOC61" s="145"/>
      <c r="JOD61" s="145"/>
      <c r="JOE61" s="145"/>
      <c r="JOF61" s="145"/>
      <c r="JOG61" s="145"/>
      <c r="JOH61" s="145"/>
      <c r="JOI61" s="145"/>
      <c r="JOJ61" s="145"/>
      <c r="JOK61" s="145"/>
      <c r="JOL61" s="145"/>
      <c r="JOM61" s="145"/>
      <c r="JON61" s="145"/>
      <c r="JOO61" s="145"/>
      <c r="JOP61" s="145"/>
      <c r="JOQ61" s="145"/>
      <c r="JOR61" s="145"/>
      <c r="JOS61" s="145"/>
      <c r="JOT61" s="145"/>
      <c r="JOU61" s="145"/>
      <c r="JOV61" s="145"/>
      <c r="JOW61" s="145"/>
      <c r="JOX61" s="145"/>
      <c r="JOY61" s="145"/>
      <c r="JOZ61" s="145"/>
      <c r="JPA61" s="145"/>
      <c r="JPB61" s="145"/>
      <c r="JPC61" s="145"/>
      <c r="JPD61" s="145"/>
      <c r="JPE61" s="145"/>
      <c r="JPF61" s="145"/>
      <c r="JPG61" s="145"/>
      <c r="JPH61" s="145"/>
      <c r="JPI61" s="145"/>
      <c r="JPJ61" s="145"/>
      <c r="JPK61" s="145"/>
      <c r="JPL61" s="145"/>
      <c r="JPM61" s="145"/>
      <c r="JPN61" s="145"/>
      <c r="JPO61" s="145"/>
      <c r="JPP61" s="145"/>
      <c r="JPQ61" s="145"/>
      <c r="JPR61" s="145"/>
      <c r="JPS61" s="145"/>
      <c r="JPT61" s="145"/>
      <c r="JPU61" s="145"/>
      <c r="JPV61" s="145"/>
      <c r="JPW61" s="145"/>
      <c r="JPX61" s="145"/>
      <c r="JPY61" s="145"/>
      <c r="JPZ61" s="145"/>
      <c r="JQA61" s="145"/>
      <c r="JQB61" s="145"/>
      <c r="JQC61" s="145"/>
      <c r="JQD61" s="145"/>
      <c r="JQE61" s="145"/>
      <c r="JQF61" s="145"/>
      <c r="JQG61" s="145"/>
      <c r="JQH61" s="145"/>
      <c r="JQI61" s="145"/>
      <c r="JQJ61" s="145"/>
      <c r="JQK61" s="145"/>
      <c r="JQL61" s="145"/>
      <c r="JQM61" s="145"/>
      <c r="JQN61" s="145"/>
      <c r="JQO61" s="145"/>
      <c r="JQP61" s="145"/>
      <c r="JQQ61" s="145"/>
      <c r="JQR61" s="145"/>
      <c r="JQS61" s="145"/>
      <c r="JQT61" s="145"/>
      <c r="JQU61" s="145"/>
      <c r="JQV61" s="145"/>
      <c r="JQW61" s="145"/>
      <c r="JQX61" s="145"/>
      <c r="JQY61" s="145"/>
      <c r="JQZ61" s="145"/>
      <c r="JRA61" s="145"/>
      <c r="JRB61" s="145"/>
      <c r="JRC61" s="145"/>
      <c r="JRD61" s="145"/>
      <c r="JRE61" s="145"/>
      <c r="JRF61" s="145"/>
      <c r="JRG61" s="145"/>
      <c r="JRH61" s="145"/>
      <c r="JRI61" s="145"/>
      <c r="JRJ61" s="145"/>
      <c r="JRK61" s="145"/>
      <c r="JRL61" s="145"/>
      <c r="JRM61" s="145"/>
      <c r="JRN61" s="145"/>
      <c r="JRO61" s="145"/>
      <c r="JRP61" s="145"/>
      <c r="JRQ61" s="145"/>
      <c r="JRR61" s="145"/>
      <c r="JRS61" s="145"/>
      <c r="JRT61" s="145"/>
      <c r="JRU61" s="145"/>
      <c r="JRV61" s="145"/>
      <c r="JRW61" s="145"/>
      <c r="JRX61" s="145"/>
      <c r="JRY61" s="145"/>
      <c r="JRZ61" s="145"/>
      <c r="JSA61" s="145"/>
      <c r="JSB61" s="145"/>
      <c r="JSC61" s="145"/>
      <c r="JSD61" s="145"/>
      <c r="JSE61" s="145"/>
      <c r="JSF61" s="145"/>
      <c r="JSG61" s="145"/>
      <c r="JSH61" s="145"/>
      <c r="JSI61" s="145"/>
      <c r="JSJ61" s="145"/>
      <c r="JSK61" s="145"/>
      <c r="JSL61" s="145"/>
      <c r="JSM61" s="145"/>
      <c r="JSN61" s="145"/>
      <c r="JSO61" s="145"/>
      <c r="JSP61" s="145"/>
      <c r="JSQ61" s="145"/>
      <c r="JSR61" s="145"/>
      <c r="JSS61" s="145"/>
      <c r="JST61" s="145"/>
      <c r="JSU61" s="145"/>
      <c r="JSV61" s="145"/>
      <c r="JSW61" s="145"/>
      <c r="JSX61" s="145"/>
      <c r="JSY61" s="145"/>
      <c r="JSZ61" s="145"/>
      <c r="JTA61" s="145"/>
      <c r="JTB61" s="145"/>
      <c r="JTC61" s="145"/>
      <c r="JTD61" s="145"/>
      <c r="JTE61" s="145"/>
      <c r="JTF61" s="145"/>
      <c r="JTG61" s="145"/>
      <c r="JTH61" s="145"/>
      <c r="JTI61" s="145"/>
      <c r="JTJ61" s="145"/>
      <c r="JTK61" s="145"/>
      <c r="JTL61" s="145"/>
      <c r="JTM61" s="145"/>
      <c r="JTN61" s="145"/>
      <c r="JTO61" s="145"/>
      <c r="JTP61" s="145"/>
      <c r="JTQ61" s="145"/>
      <c r="JTR61" s="145"/>
      <c r="JTS61" s="145"/>
      <c r="JTT61" s="145"/>
      <c r="JTU61" s="145"/>
      <c r="JTV61" s="145"/>
      <c r="JTW61" s="145"/>
      <c r="JTX61" s="145"/>
      <c r="JTY61" s="145"/>
      <c r="JTZ61" s="145"/>
      <c r="JUA61" s="145"/>
      <c r="JUB61" s="145"/>
      <c r="JUC61" s="145"/>
      <c r="JUD61" s="145"/>
      <c r="JUE61" s="145"/>
      <c r="JUF61" s="145"/>
      <c r="JUG61" s="145"/>
      <c r="JUH61" s="145"/>
      <c r="JUI61" s="145"/>
      <c r="JUJ61" s="145"/>
      <c r="JUK61" s="145"/>
      <c r="JUL61" s="145"/>
      <c r="JUM61" s="145"/>
      <c r="JUN61" s="145"/>
      <c r="JUO61" s="145"/>
      <c r="JUP61" s="145"/>
      <c r="JUQ61" s="145"/>
      <c r="JUR61" s="145"/>
      <c r="JUS61" s="145"/>
      <c r="JUT61" s="145"/>
      <c r="JUU61" s="145"/>
      <c r="JUV61" s="145"/>
      <c r="JUW61" s="145"/>
      <c r="JUX61" s="145"/>
      <c r="JUY61" s="145"/>
      <c r="JUZ61" s="145"/>
      <c r="JVA61" s="145"/>
      <c r="JVB61" s="145"/>
      <c r="JVC61" s="145"/>
      <c r="JVD61" s="145"/>
      <c r="JVE61" s="145"/>
      <c r="JVF61" s="145"/>
      <c r="JVG61" s="145"/>
      <c r="JVH61" s="145"/>
      <c r="JVI61" s="145"/>
      <c r="JVJ61" s="145"/>
      <c r="JVK61" s="145"/>
      <c r="JVL61" s="145"/>
      <c r="JVM61" s="145"/>
      <c r="JVN61" s="145"/>
      <c r="JVO61" s="145"/>
      <c r="JVP61" s="145"/>
      <c r="JVQ61" s="145"/>
      <c r="JVR61" s="145"/>
      <c r="JVS61" s="145"/>
      <c r="JVT61" s="145"/>
      <c r="JVU61" s="145"/>
      <c r="JVV61" s="145"/>
      <c r="JVW61" s="145"/>
      <c r="JVX61" s="145"/>
      <c r="JVY61" s="145"/>
      <c r="JVZ61" s="145"/>
      <c r="JWA61" s="145"/>
      <c r="JWB61" s="145"/>
      <c r="JWC61" s="145"/>
      <c r="JWD61" s="145"/>
      <c r="JWE61" s="145"/>
      <c r="JWF61" s="145"/>
      <c r="JWG61" s="145"/>
      <c r="JWH61" s="145"/>
      <c r="JWI61" s="145"/>
      <c r="JWJ61" s="145"/>
      <c r="JWK61" s="145"/>
      <c r="JWL61" s="145"/>
      <c r="JWM61" s="145"/>
      <c r="JWN61" s="145"/>
      <c r="JWO61" s="145"/>
      <c r="JWP61" s="145"/>
      <c r="JWQ61" s="145"/>
      <c r="JWR61" s="145"/>
      <c r="JWS61" s="145"/>
      <c r="JWT61" s="145"/>
      <c r="JWU61" s="145"/>
      <c r="JWV61" s="145"/>
      <c r="JWW61" s="145"/>
      <c r="JWX61" s="145"/>
      <c r="JWY61" s="145"/>
      <c r="JWZ61" s="145"/>
      <c r="JXA61" s="145"/>
      <c r="JXB61" s="145"/>
      <c r="JXC61" s="145"/>
      <c r="JXD61" s="145"/>
      <c r="JXE61" s="145"/>
      <c r="JXF61" s="145"/>
      <c r="JXG61" s="145"/>
      <c r="JXH61" s="145"/>
      <c r="JXI61" s="145"/>
      <c r="JXJ61" s="145"/>
      <c r="JXK61" s="145"/>
      <c r="JXL61" s="145"/>
      <c r="JXM61" s="145"/>
      <c r="JXN61" s="145"/>
      <c r="JXO61" s="145"/>
      <c r="JXP61" s="145"/>
      <c r="JXQ61" s="145"/>
      <c r="JXR61" s="145"/>
      <c r="JXS61" s="145"/>
      <c r="JXT61" s="145"/>
      <c r="JXU61" s="145"/>
      <c r="JXV61" s="145"/>
      <c r="JXW61" s="145"/>
      <c r="JXX61" s="145"/>
      <c r="JXY61" s="145"/>
      <c r="JXZ61" s="145"/>
      <c r="JYA61" s="145"/>
      <c r="JYB61" s="145"/>
      <c r="JYC61" s="145"/>
      <c r="JYD61" s="145"/>
      <c r="JYE61" s="145"/>
      <c r="JYF61" s="145"/>
      <c r="JYG61" s="145"/>
      <c r="JYH61" s="145"/>
      <c r="JYI61" s="145"/>
      <c r="JYJ61" s="145"/>
      <c r="JYK61" s="145"/>
      <c r="JYL61" s="145"/>
      <c r="JYM61" s="145"/>
      <c r="JYN61" s="145"/>
      <c r="JYO61" s="145"/>
      <c r="JYP61" s="145"/>
      <c r="JYQ61" s="145"/>
      <c r="JYR61" s="145"/>
      <c r="JYS61" s="145"/>
      <c r="JYT61" s="145"/>
      <c r="JYU61" s="145"/>
      <c r="JYV61" s="145"/>
      <c r="JYW61" s="145"/>
      <c r="JYX61" s="145"/>
      <c r="JYY61" s="145"/>
      <c r="JYZ61" s="145"/>
      <c r="JZA61" s="145"/>
      <c r="JZB61" s="145"/>
      <c r="JZC61" s="145"/>
      <c r="JZD61" s="145"/>
      <c r="JZE61" s="145"/>
      <c r="JZF61" s="145"/>
      <c r="JZG61" s="145"/>
      <c r="JZH61" s="145"/>
      <c r="JZI61" s="145"/>
      <c r="JZJ61" s="145"/>
      <c r="JZK61" s="145"/>
      <c r="JZL61" s="145"/>
      <c r="JZM61" s="145"/>
      <c r="JZN61" s="145"/>
      <c r="JZO61" s="145"/>
      <c r="JZP61" s="145"/>
      <c r="JZQ61" s="145"/>
      <c r="JZR61" s="145"/>
      <c r="JZS61" s="145"/>
      <c r="JZT61" s="145"/>
      <c r="JZU61" s="145"/>
      <c r="JZV61" s="145"/>
      <c r="JZW61" s="145"/>
      <c r="JZX61" s="145"/>
      <c r="JZY61" s="145"/>
      <c r="JZZ61" s="145"/>
      <c r="KAA61" s="145"/>
      <c r="KAB61" s="145"/>
      <c r="KAC61" s="145"/>
      <c r="KAD61" s="145"/>
      <c r="KAE61" s="145"/>
      <c r="KAF61" s="145"/>
      <c r="KAG61" s="145"/>
      <c r="KAH61" s="145"/>
      <c r="KAI61" s="145"/>
      <c r="KAJ61" s="145"/>
      <c r="KAK61" s="145"/>
      <c r="KAL61" s="145"/>
      <c r="KAM61" s="145"/>
      <c r="KAN61" s="145"/>
      <c r="KAO61" s="145"/>
      <c r="KAP61" s="145"/>
      <c r="KAQ61" s="145"/>
      <c r="KAR61" s="145"/>
      <c r="KAS61" s="145"/>
      <c r="KAT61" s="145"/>
      <c r="KAU61" s="145"/>
      <c r="KAV61" s="145"/>
      <c r="KAW61" s="145"/>
      <c r="KAX61" s="145"/>
      <c r="KAY61" s="145"/>
      <c r="KAZ61" s="145"/>
      <c r="KBA61" s="145"/>
      <c r="KBB61" s="145"/>
      <c r="KBC61" s="145"/>
      <c r="KBD61" s="145"/>
      <c r="KBE61" s="145"/>
      <c r="KBF61" s="145"/>
      <c r="KBG61" s="145"/>
      <c r="KBH61" s="145"/>
      <c r="KBI61" s="145"/>
      <c r="KBJ61" s="145"/>
      <c r="KBK61" s="145"/>
      <c r="KBL61" s="145"/>
      <c r="KBM61" s="145"/>
      <c r="KBN61" s="145"/>
      <c r="KBO61" s="145"/>
      <c r="KBP61" s="145"/>
      <c r="KBQ61" s="145"/>
      <c r="KBR61" s="145"/>
      <c r="KBS61" s="145"/>
      <c r="KBT61" s="145"/>
      <c r="KBU61" s="145"/>
      <c r="KBV61" s="145"/>
      <c r="KBW61" s="145"/>
      <c r="KBX61" s="145"/>
      <c r="KBY61" s="145"/>
      <c r="KBZ61" s="145"/>
      <c r="KCA61" s="145"/>
      <c r="KCB61" s="145"/>
      <c r="KCC61" s="145"/>
      <c r="KCD61" s="145"/>
      <c r="KCE61" s="145"/>
      <c r="KCF61" s="145"/>
      <c r="KCG61" s="145"/>
      <c r="KCH61" s="145"/>
      <c r="KCI61" s="145"/>
      <c r="KCJ61" s="145"/>
      <c r="KCK61" s="145"/>
      <c r="KCL61" s="145"/>
      <c r="KCM61" s="145"/>
      <c r="KCN61" s="145"/>
      <c r="KCO61" s="145"/>
      <c r="KCP61" s="145"/>
      <c r="KCQ61" s="145"/>
      <c r="KCR61" s="145"/>
      <c r="KCS61" s="145"/>
      <c r="KCT61" s="145"/>
      <c r="KCU61" s="145"/>
      <c r="KCV61" s="145"/>
      <c r="KCW61" s="145"/>
      <c r="KCX61" s="145"/>
      <c r="KCY61" s="145"/>
      <c r="KCZ61" s="145"/>
      <c r="KDA61" s="145"/>
      <c r="KDB61" s="145"/>
      <c r="KDC61" s="145"/>
      <c r="KDD61" s="145"/>
      <c r="KDE61" s="145"/>
      <c r="KDF61" s="145"/>
      <c r="KDG61" s="145"/>
      <c r="KDH61" s="145"/>
      <c r="KDI61" s="145"/>
      <c r="KDJ61" s="145"/>
      <c r="KDK61" s="145"/>
      <c r="KDL61" s="145"/>
      <c r="KDM61" s="145"/>
      <c r="KDN61" s="145"/>
      <c r="KDO61" s="145"/>
      <c r="KDP61" s="145"/>
      <c r="KDQ61" s="145"/>
      <c r="KDR61" s="145"/>
      <c r="KDS61" s="145"/>
      <c r="KDT61" s="145"/>
      <c r="KDU61" s="145"/>
      <c r="KDV61" s="145"/>
      <c r="KDW61" s="145"/>
      <c r="KDX61" s="145"/>
      <c r="KDY61" s="145"/>
      <c r="KDZ61" s="145"/>
      <c r="KEA61" s="145"/>
      <c r="KEB61" s="145"/>
      <c r="KEC61" s="145"/>
      <c r="KED61" s="145"/>
      <c r="KEE61" s="145"/>
      <c r="KEF61" s="145"/>
      <c r="KEG61" s="145"/>
      <c r="KEH61" s="145"/>
      <c r="KEI61" s="145"/>
      <c r="KEJ61" s="145"/>
      <c r="KEK61" s="145"/>
      <c r="KEL61" s="145"/>
      <c r="KEM61" s="145"/>
      <c r="KEN61" s="145"/>
      <c r="KEO61" s="145"/>
      <c r="KEP61" s="145"/>
      <c r="KEQ61" s="145"/>
      <c r="KER61" s="145"/>
      <c r="KES61" s="145"/>
      <c r="KET61" s="145"/>
      <c r="KEU61" s="145"/>
      <c r="KEV61" s="145"/>
      <c r="KEW61" s="145"/>
      <c r="KEX61" s="145"/>
      <c r="KEY61" s="145"/>
      <c r="KEZ61" s="145"/>
      <c r="KFA61" s="145"/>
      <c r="KFB61" s="145"/>
      <c r="KFC61" s="145"/>
      <c r="KFD61" s="145"/>
      <c r="KFE61" s="145"/>
      <c r="KFF61" s="145"/>
      <c r="KFG61" s="145"/>
      <c r="KFH61" s="145"/>
      <c r="KFI61" s="145"/>
      <c r="KFJ61" s="145"/>
      <c r="KFK61" s="145"/>
      <c r="KFL61" s="145"/>
      <c r="KFM61" s="145"/>
      <c r="KFN61" s="145"/>
      <c r="KFO61" s="145"/>
      <c r="KFP61" s="145"/>
      <c r="KFQ61" s="145"/>
      <c r="KFR61" s="145"/>
      <c r="KFS61" s="145"/>
      <c r="KFT61" s="145"/>
      <c r="KFU61" s="145"/>
      <c r="KFV61" s="145"/>
      <c r="KFW61" s="145"/>
      <c r="KFX61" s="145"/>
      <c r="KFY61" s="145"/>
      <c r="KFZ61" s="145"/>
      <c r="KGA61" s="145"/>
      <c r="KGB61" s="145"/>
      <c r="KGC61" s="145"/>
      <c r="KGD61" s="145"/>
      <c r="KGE61" s="145"/>
      <c r="KGF61" s="145"/>
      <c r="KGG61" s="145"/>
      <c r="KGH61" s="145"/>
      <c r="KGI61" s="145"/>
      <c r="KGJ61" s="145"/>
      <c r="KGK61" s="145"/>
      <c r="KGL61" s="145"/>
      <c r="KGM61" s="145"/>
      <c r="KGN61" s="145"/>
      <c r="KGO61" s="145"/>
      <c r="KGP61" s="145"/>
      <c r="KGQ61" s="145"/>
      <c r="KGR61" s="145"/>
      <c r="KGS61" s="145"/>
      <c r="KGT61" s="145"/>
      <c r="KGU61" s="145"/>
      <c r="KGV61" s="145"/>
      <c r="KGW61" s="145"/>
      <c r="KGX61" s="145"/>
      <c r="KGY61" s="145"/>
      <c r="KGZ61" s="145"/>
      <c r="KHA61" s="145"/>
      <c r="KHB61" s="145"/>
      <c r="KHC61" s="145"/>
      <c r="KHD61" s="145"/>
      <c r="KHE61" s="145"/>
      <c r="KHF61" s="145"/>
      <c r="KHG61" s="145"/>
      <c r="KHH61" s="145"/>
      <c r="KHI61" s="145"/>
      <c r="KHJ61" s="145"/>
      <c r="KHK61" s="145"/>
      <c r="KHL61" s="145"/>
      <c r="KHM61" s="145"/>
      <c r="KHN61" s="145"/>
      <c r="KHO61" s="145"/>
      <c r="KHP61" s="145"/>
      <c r="KHQ61" s="145"/>
      <c r="KHR61" s="145"/>
      <c r="KHS61" s="145"/>
      <c r="KHT61" s="145"/>
      <c r="KHU61" s="145"/>
      <c r="KHV61" s="145"/>
      <c r="KHW61" s="145"/>
      <c r="KHX61" s="145"/>
      <c r="KHY61" s="145"/>
      <c r="KHZ61" s="145"/>
      <c r="KIA61" s="145"/>
      <c r="KIB61" s="145"/>
      <c r="KIC61" s="145"/>
      <c r="KID61" s="145"/>
      <c r="KIE61" s="145"/>
      <c r="KIF61" s="145"/>
      <c r="KIG61" s="145"/>
      <c r="KIH61" s="145"/>
      <c r="KII61" s="145"/>
      <c r="KIJ61" s="145"/>
      <c r="KIK61" s="145"/>
      <c r="KIL61" s="145"/>
      <c r="KIM61" s="145"/>
      <c r="KIN61" s="145"/>
      <c r="KIO61" s="145"/>
      <c r="KIP61" s="145"/>
      <c r="KIQ61" s="145"/>
      <c r="KIR61" s="145"/>
      <c r="KIS61" s="145"/>
      <c r="KIT61" s="145"/>
      <c r="KIU61" s="145"/>
      <c r="KIV61" s="145"/>
      <c r="KIW61" s="145"/>
      <c r="KIX61" s="145"/>
      <c r="KIY61" s="145"/>
      <c r="KIZ61" s="145"/>
      <c r="KJA61" s="145"/>
      <c r="KJB61" s="145"/>
      <c r="KJC61" s="145"/>
      <c r="KJD61" s="145"/>
      <c r="KJE61" s="145"/>
      <c r="KJF61" s="145"/>
      <c r="KJG61" s="145"/>
      <c r="KJH61" s="145"/>
      <c r="KJI61" s="145"/>
      <c r="KJJ61" s="145"/>
      <c r="KJK61" s="145"/>
      <c r="KJL61" s="145"/>
      <c r="KJM61" s="145"/>
      <c r="KJN61" s="145"/>
      <c r="KJO61" s="145"/>
      <c r="KJP61" s="145"/>
      <c r="KJQ61" s="145"/>
      <c r="KJR61" s="145"/>
      <c r="KJS61" s="145"/>
      <c r="KJT61" s="145"/>
      <c r="KJU61" s="145"/>
      <c r="KJV61" s="145"/>
      <c r="KJW61" s="145"/>
      <c r="KJX61" s="145"/>
      <c r="KJY61" s="145"/>
      <c r="KJZ61" s="145"/>
      <c r="KKA61" s="145"/>
      <c r="KKB61" s="145"/>
      <c r="KKC61" s="145"/>
      <c r="KKD61" s="145"/>
      <c r="KKE61" s="145"/>
      <c r="KKF61" s="145"/>
      <c r="KKG61" s="145"/>
      <c r="KKH61" s="145"/>
      <c r="KKI61" s="145"/>
      <c r="KKJ61" s="145"/>
      <c r="KKK61" s="145"/>
      <c r="KKL61" s="145"/>
      <c r="KKM61" s="145"/>
      <c r="KKN61" s="145"/>
      <c r="KKO61" s="145"/>
      <c r="KKP61" s="145"/>
      <c r="KKQ61" s="145"/>
      <c r="KKR61" s="145"/>
      <c r="KKS61" s="145"/>
      <c r="KKT61" s="145"/>
      <c r="KKU61" s="145"/>
      <c r="KKV61" s="145"/>
      <c r="KKW61" s="145"/>
      <c r="KKX61" s="145"/>
      <c r="KKY61" s="145"/>
      <c r="KKZ61" s="145"/>
      <c r="KLA61" s="145"/>
      <c r="KLB61" s="145"/>
      <c r="KLC61" s="145"/>
      <c r="KLD61" s="145"/>
      <c r="KLE61" s="145"/>
      <c r="KLF61" s="145"/>
      <c r="KLG61" s="145"/>
      <c r="KLH61" s="145"/>
      <c r="KLI61" s="145"/>
      <c r="KLJ61" s="145"/>
      <c r="KLK61" s="145"/>
      <c r="KLL61" s="145"/>
      <c r="KLM61" s="145"/>
      <c r="KLN61" s="145"/>
      <c r="KLO61" s="145"/>
      <c r="KLP61" s="145"/>
      <c r="KLQ61" s="145"/>
      <c r="KLR61" s="145"/>
      <c r="KLS61" s="145"/>
      <c r="KLT61" s="145"/>
      <c r="KLU61" s="145"/>
      <c r="KLV61" s="145"/>
      <c r="KLW61" s="145"/>
      <c r="KLX61" s="145"/>
      <c r="KLY61" s="145"/>
      <c r="KLZ61" s="145"/>
      <c r="KMA61" s="145"/>
      <c r="KMB61" s="145"/>
      <c r="KMC61" s="145"/>
      <c r="KMD61" s="145"/>
      <c r="KME61" s="145"/>
      <c r="KMF61" s="145"/>
      <c r="KMG61" s="145"/>
      <c r="KMH61" s="145"/>
      <c r="KMI61" s="145"/>
      <c r="KMJ61" s="145"/>
      <c r="KMK61" s="145"/>
      <c r="KML61" s="145"/>
      <c r="KMM61" s="145"/>
      <c r="KMN61" s="145"/>
      <c r="KMO61" s="145"/>
      <c r="KMP61" s="145"/>
      <c r="KMQ61" s="145"/>
      <c r="KMR61" s="145"/>
      <c r="KMS61" s="145"/>
      <c r="KMT61" s="145"/>
      <c r="KMU61" s="145"/>
      <c r="KMV61" s="145"/>
      <c r="KMW61" s="145"/>
      <c r="KMX61" s="145"/>
      <c r="KMY61" s="145"/>
      <c r="KMZ61" s="145"/>
      <c r="KNA61" s="145"/>
      <c r="KNB61" s="145"/>
      <c r="KNC61" s="145"/>
      <c r="KND61" s="145"/>
      <c r="KNE61" s="145"/>
      <c r="KNF61" s="145"/>
      <c r="KNG61" s="145"/>
      <c r="KNH61" s="145"/>
      <c r="KNI61" s="145"/>
      <c r="KNJ61" s="145"/>
      <c r="KNK61" s="145"/>
      <c r="KNL61" s="145"/>
      <c r="KNM61" s="145"/>
      <c r="KNN61" s="145"/>
      <c r="KNO61" s="145"/>
      <c r="KNP61" s="145"/>
      <c r="KNQ61" s="145"/>
      <c r="KNR61" s="145"/>
      <c r="KNS61" s="145"/>
      <c r="KNT61" s="145"/>
      <c r="KNU61" s="145"/>
      <c r="KNV61" s="145"/>
      <c r="KNW61" s="145"/>
      <c r="KNX61" s="145"/>
      <c r="KNY61" s="145"/>
      <c r="KNZ61" s="145"/>
      <c r="KOA61" s="145"/>
      <c r="KOB61" s="145"/>
      <c r="KOC61" s="145"/>
      <c r="KOD61" s="145"/>
      <c r="KOE61" s="145"/>
      <c r="KOF61" s="145"/>
      <c r="KOG61" s="145"/>
      <c r="KOH61" s="145"/>
      <c r="KOI61" s="145"/>
      <c r="KOJ61" s="145"/>
      <c r="KOK61" s="145"/>
      <c r="KOL61" s="145"/>
      <c r="KOM61" s="145"/>
      <c r="KON61" s="145"/>
      <c r="KOO61" s="145"/>
      <c r="KOP61" s="145"/>
      <c r="KOQ61" s="145"/>
      <c r="KOR61" s="145"/>
      <c r="KOS61" s="145"/>
      <c r="KOT61" s="145"/>
      <c r="KOU61" s="145"/>
      <c r="KOV61" s="145"/>
      <c r="KOW61" s="145"/>
      <c r="KOX61" s="145"/>
      <c r="KOY61" s="145"/>
      <c r="KOZ61" s="145"/>
      <c r="KPA61" s="145"/>
      <c r="KPB61" s="145"/>
      <c r="KPC61" s="145"/>
      <c r="KPD61" s="145"/>
      <c r="KPE61" s="145"/>
      <c r="KPF61" s="145"/>
      <c r="KPG61" s="145"/>
      <c r="KPH61" s="145"/>
      <c r="KPI61" s="145"/>
      <c r="KPJ61" s="145"/>
      <c r="KPK61" s="145"/>
      <c r="KPL61" s="145"/>
      <c r="KPM61" s="145"/>
      <c r="KPN61" s="145"/>
      <c r="KPO61" s="145"/>
      <c r="KPP61" s="145"/>
      <c r="KPQ61" s="145"/>
      <c r="KPR61" s="145"/>
      <c r="KPS61" s="145"/>
      <c r="KPT61" s="145"/>
      <c r="KPU61" s="145"/>
      <c r="KPV61" s="145"/>
      <c r="KPW61" s="145"/>
      <c r="KPX61" s="145"/>
      <c r="KPY61" s="145"/>
      <c r="KPZ61" s="145"/>
      <c r="KQA61" s="145"/>
      <c r="KQB61" s="145"/>
      <c r="KQC61" s="145"/>
      <c r="KQD61" s="145"/>
      <c r="KQE61" s="145"/>
      <c r="KQF61" s="145"/>
      <c r="KQG61" s="145"/>
      <c r="KQH61" s="145"/>
      <c r="KQI61" s="145"/>
      <c r="KQJ61" s="145"/>
      <c r="KQK61" s="145"/>
      <c r="KQL61" s="145"/>
      <c r="KQM61" s="145"/>
      <c r="KQN61" s="145"/>
      <c r="KQO61" s="145"/>
      <c r="KQP61" s="145"/>
      <c r="KQQ61" s="145"/>
      <c r="KQR61" s="145"/>
      <c r="KQS61" s="145"/>
      <c r="KQT61" s="145"/>
      <c r="KQU61" s="145"/>
      <c r="KQV61" s="145"/>
      <c r="KQW61" s="145"/>
      <c r="KQX61" s="145"/>
      <c r="KQY61" s="145"/>
      <c r="KQZ61" s="145"/>
      <c r="KRA61" s="145"/>
      <c r="KRB61" s="145"/>
      <c r="KRC61" s="145"/>
      <c r="KRD61" s="145"/>
      <c r="KRE61" s="145"/>
      <c r="KRF61" s="145"/>
      <c r="KRG61" s="145"/>
      <c r="KRH61" s="145"/>
      <c r="KRI61" s="145"/>
      <c r="KRJ61" s="145"/>
      <c r="KRK61" s="145"/>
      <c r="KRL61" s="145"/>
      <c r="KRM61" s="145"/>
      <c r="KRN61" s="145"/>
      <c r="KRO61" s="145"/>
      <c r="KRP61" s="145"/>
      <c r="KRQ61" s="145"/>
      <c r="KRR61" s="145"/>
      <c r="KRS61" s="145"/>
      <c r="KRT61" s="145"/>
      <c r="KRU61" s="145"/>
      <c r="KRV61" s="145"/>
      <c r="KRW61" s="145"/>
      <c r="KRX61" s="145"/>
      <c r="KRY61" s="145"/>
      <c r="KRZ61" s="145"/>
      <c r="KSA61" s="145"/>
      <c r="KSB61" s="145"/>
      <c r="KSC61" s="145"/>
      <c r="KSD61" s="145"/>
      <c r="KSE61" s="145"/>
      <c r="KSF61" s="145"/>
      <c r="KSG61" s="145"/>
      <c r="KSH61" s="145"/>
      <c r="KSI61" s="145"/>
      <c r="KSJ61" s="145"/>
      <c r="KSK61" s="145"/>
      <c r="KSL61" s="145"/>
      <c r="KSM61" s="145"/>
      <c r="KSN61" s="145"/>
      <c r="KSO61" s="145"/>
      <c r="KSP61" s="145"/>
      <c r="KSQ61" s="145"/>
      <c r="KSR61" s="145"/>
      <c r="KSS61" s="145"/>
      <c r="KST61" s="145"/>
      <c r="KSU61" s="145"/>
      <c r="KSV61" s="145"/>
      <c r="KSW61" s="145"/>
      <c r="KSX61" s="145"/>
      <c r="KSY61" s="145"/>
      <c r="KSZ61" s="145"/>
      <c r="KTA61" s="145"/>
      <c r="KTB61" s="145"/>
      <c r="KTC61" s="145"/>
      <c r="KTD61" s="145"/>
      <c r="KTE61" s="145"/>
      <c r="KTF61" s="145"/>
      <c r="KTG61" s="145"/>
      <c r="KTH61" s="145"/>
      <c r="KTI61" s="145"/>
      <c r="KTJ61" s="145"/>
      <c r="KTK61" s="145"/>
      <c r="KTL61" s="145"/>
      <c r="KTM61" s="145"/>
      <c r="KTN61" s="145"/>
      <c r="KTO61" s="145"/>
      <c r="KTP61" s="145"/>
      <c r="KTQ61" s="145"/>
      <c r="KTR61" s="145"/>
      <c r="KTS61" s="145"/>
      <c r="KTT61" s="145"/>
      <c r="KTU61" s="145"/>
      <c r="KTV61" s="145"/>
      <c r="KTW61" s="145"/>
      <c r="KTX61" s="145"/>
      <c r="KTY61" s="145"/>
      <c r="KTZ61" s="145"/>
      <c r="KUA61" s="145"/>
      <c r="KUB61" s="145"/>
      <c r="KUC61" s="145"/>
      <c r="KUD61" s="145"/>
      <c r="KUE61" s="145"/>
      <c r="KUF61" s="145"/>
      <c r="KUG61" s="145"/>
      <c r="KUH61" s="145"/>
      <c r="KUI61" s="145"/>
      <c r="KUJ61" s="145"/>
      <c r="KUK61" s="145"/>
      <c r="KUL61" s="145"/>
      <c r="KUM61" s="145"/>
      <c r="KUN61" s="145"/>
      <c r="KUO61" s="145"/>
      <c r="KUP61" s="145"/>
      <c r="KUQ61" s="145"/>
      <c r="KUR61" s="145"/>
      <c r="KUS61" s="145"/>
      <c r="KUT61" s="145"/>
      <c r="KUU61" s="145"/>
      <c r="KUV61" s="145"/>
      <c r="KUW61" s="145"/>
      <c r="KUX61" s="145"/>
      <c r="KUY61" s="145"/>
      <c r="KUZ61" s="145"/>
      <c r="KVA61" s="145"/>
      <c r="KVB61" s="145"/>
      <c r="KVC61" s="145"/>
      <c r="KVD61" s="145"/>
      <c r="KVE61" s="145"/>
      <c r="KVF61" s="145"/>
      <c r="KVG61" s="145"/>
      <c r="KVH61" s="145"/>
      <c r="KVI61" s="145"/>
      <c r="KVJ61" s="145"/>
      <c r="KVK61" s="145"/>
      <c r="KVL61" s="145"/>
      <c r="KVM61" s="145"/>
      <c r="KVN61" s="145"/>
      <c r="KVO61" s="145"/>
      <c r="KVP61" s="145"/>
      <c r="KVQ61" s="145"/>
      <c r="KVR61" s="145"/>
      <c r="KVS61" s="145"/>
      <c r="KVT61" s="145"/>
      <c r="KVU61" s="145"/>
      <c r="KVV61" s="145"/>
      <c r="KVW61" s="145"/>
      <c r="KVX61" s="145"/>
      <c r="KVY61" s="145"/>
      <c r="KVZ61" s="145"/>
      <c r="KWA61" s="145"/>
      <c r="KWB61" s="145"/>
      <c r="KWC61" s="145"/>
      <c r="KWD61" s="145"/>
      <c r="KWE61" s="145"/>
      <c r="KWF61" s="145"/>
      <c r="KWG61" s="145"/>
      <c r="KWH61" s="145"/>
      <c r="KWI61" s="145"/>
      <c r="KWJ61" s="145"/>
      <c r="KWK61" s="145"/>
      <c r="KWL61" s="145"/>
      <c r="KWM61" s="145"/>
      <c r="KWN61" s="145"/>
      <c r="KWO61" s="145"/>
      <c r="KWP61" s="145"/>
      <c r="KWQ61" s="145"/>
      <c r="KWR61" s="145"/>
      <c r="KWS61" s="145"/>
      <c r="KWT61" s="145"/>
      <c r="KWU61" s="145"/>
      <c r="KWV61" s="145"/>
      <c r="KWW61" s="145"/>
      <c r="KWX61" s="145"/>
      <c r="KWY61" s="145"/>
      <c r="KWZ61" s="145"/>
      <c r="KXA61" s="145"/>
      <c r="KXB61" s="145"/>
      <c r="KXC61" s="145"/>
      <c r="KXD61" s="145"/>
      <c r="KXE61" s="145"/>
      <c r="KXF61" s="145"/>
      <c r="KXG61" s="145"/>
      <c r="KXH61" s="145"/>
      <c r="KXI61" s="145"/>
      <c r="KXJ61" s="145"/>
      <c r="KXK61" s="145"/>
      <c r="KXL61" s="145"/>
      <c r="KXM61" s="145"/>
      <c r="KXN61" s="145"/>
      <c r="KXO61" s="145"/>
      <c r="KXP61" s="145"/>
      <c r="KXQ61" s="145"/>
      <c r="KXR61" s="145"/>
      <c r="KXS61" s="145"/>
      <c r="KXT61" s="145"/>
      <c r="KXU61" s="145"/>
      <c r="KXV61" s="145"/>
      <c r="KXW61" s="145"/>
      <c r="KXX61" s="145"/>
      <c r="KXY61" s="145"/>
      <c r="KXZ61" s="145"/>
      <c r="KYA61" s="145"/>
      <c r="KYB61" s="145"/>
      <c r="KYC61" s="145"/>
      <c r="KYD61" s="145"/>
      <c r="KYE61" s="145"/>
      <c r="KYF61" s="145"/>
      <c r="KYG61" s="145"/>
      <c r="KYH61" s="145"/>
      <c r="KYI61" s="145"/>
      <c r="KYJ61" s="145"/>
      <c r="KYK61" s="145"/>
      <c r="KYL61" s="145"/>
      <c r="KYM61" s="145"/>
      <c r="KYN61" s="145"/>
      <c r="KYO61" s="145"/>
      <c r="KYP61" s="145"/>
      <c r="KYQ61" s="145"/>
      <c r="KYR61" s="145"/>
      <c r="KYS61" s="145"/>
      <c r="KYT61" s="145"/>
      <c r="KYU61" s="145"/>
      <c r="KYV61" s="145"/>
      <c r="KYW61" s="145"/>
      <c r="KYX61" s="145"/>
      <c r="KYY61" s="145"/>
      <c r="KYZ61" s="145"/>
      <c r="KZA61" s="145"/>
      <c r="KZB61" s="145"/>
      <c r="KZC61" s="145"/>
      <c r="KZD61" s="145"/>
      <c r="KZE61" s="145"/>
      <c r="KZF61" s="145"/>
      <c r="KZG61" s="145"/>
      <c r="KZH61" s="145"/>
      <c r="KZI61" s="145"/>
      <c r="KZJ61" s="145"/>
      <c r="KZK61" s="145"/>
      <c r="KZL61" s="145"/>
      <c r="KZM61" s="145"/>
      <c r="KZN61" s="145"/>
      <c r="KZO61" s="145"/>
      <c r="KZP61" s="145"/>
      <c r="KZQ61" s="145"/>
      <c r="KZR61" s="145"/>
      <c r="KZS61" s="145"/>
      <c r="KZT61" s="145"/>
      <c r="KZU61" s="145"/>
      <c r="KZV61" s="145"/>
      <c r="KZW61" s="145"/>
      <c r="KZX61" s="145"/>
      <c r="KZY61" s="145"/>
      <c r="KZZ61" s="145"/>
      <c r="LAA61" s="145"/>
      <c r="LAB61" s="145"/>
      <c r="LAC61" s="145"/>
      <c r="LAD61" s="145"/>
      <c r="LAE61" s="145"/>
      <c r="LAF61" s="145"/>
      <c r="LAG61" s="145"/>
      <c r="LAH61" s="145"/>
      <c r="LAI61" s="145"/>
      <c r="LAJ61" s="145"/>
      <c r="LAK61" s="145"/>
      <c r="LAL61" s="145"/>
      <c r="LAM61" s="145"/>
      <c r="LAN61" s="145"/>
      <c r="LAO61" s="145"/>
      <c r="LAP61" s="145"/>
      <c r="LAQ61" s="145"/>
      <c r="LAR61" s="145"/>
      <c r="LAS61" s="145"/>
      <c r="LAT61" s="145"/>
      <c r="LAU61" s="145"/>
      <c r="LAV61" s="145"/>
      <c r="LAW61" s="145"/>
      <c r="LAX61" s="145"/>
      <c r="LAY61" s="145"/>
      <c r="LAZ61" s="145"/>
      <c r="LBA61" s="145"/>
      <c r="LBB61" s="145"/>
      <c r="LBC61" s="145"/>
      <c r="LBD61" s="145"/>
      <c r="LBE61" s="145"/>
      <c r="LBF61" s="145"/>
      <c r="LBG61" s="145"/>
      <c r="LBH61" s="145"/>
      <c r="LBI61" s="145"/>
      <c r="LBJ61" s="145"/>
      <c r="LBK61" s="145"/>
      <c r="LBL61" s="145"/>
      <c r="LBM61" s="145"/>
      <c r="LBN61" s="145"/>
      <c r="LBO61" s="145"/>
      <c r="LBP61" s="145"/>
      <c r="LBQ61" s="145"/>
      <c r="LBR61" s="145"/>
      <c r="LBS61" s="145"/>
      <c r="LBT61" s="145"/>
      <c r="LBU61" s="145"/>
      <c r="LBV61" s="145"/>
      <c r="LBW61" s="145"/>
      <c r="LBX61" s="145"/>
      <c r="LBY61" s="145"/>
      <c r="LBZ61" s="145"/>
      <c r="LCA61" s="145"/>
      <c r="LCB61" s="145"/>
      <c r="LCC61" s="145"/>
      <c r="LCD61" s="145"/>
      <c r="LCE61" s="145"/>
      <c r="LCF61" s="145"/>
      <c r="LCG61" s="145"/>
      <c r="LCH61" s="145"/>
      <c r="LCI61" s="145"/>
      <c r="LCJ61" s="145"/>
      <c r="LCK61" s="145"/>
      <c r="LCL61" s="145"/>
      <c r="LCM61" s="145"/>
      <c r="LCN61" s="145"/>
      <c r="LCO61" s="145"/>
      <c r="LCP61" s="145"/>
      <c r="LCQ61" s="145"/>
      <c r="LCR61" s="145"/>
      <c r="LCS61" s="145"/>
      <c r="LCT61" s="145"/>
      <c r="LCU61" s="145"/>
      <c r="LCV61" s="145"/>
      <c r="LCW61" s="145"/>
      <c r="LCX61" s="145"/>
      <c r="LCY61" s="145"/>
      <c r="LCZ61" s="145"/>
      <c r="LDA61" s="145"/>
      <c r="LDB61" s="145"/>
      <c r="LDC61" s="145"/>
      <c r="LDD61" s="145"/>
      <c r="LDE61" s="145"/>
      <c r="LDF61" s="145"/>
      <c r="LDG61" s="145"/>
      <c r="LDH61" s="145"/>
      <c r="LDI61" s="145"/>
      <c r="LDJ61" s="145"/>
      <c r="LDK61" s="145"/>
      <c r="LDL61" s="145"/>
      <c r="LDM61" s="145"/>
      <c r="LDN61" s="145"/>
      <c r="LDO61" s="145"/>
      <c r="LDP61" s="145"/>
      <c r="LDQ61" s="145"/>
      <c r="LDR61" s="145"/>
      <c r="LDS61" s="145"/>
      <c r="LDT61" s="145"/>
      <c r="LDU61" s="145"/>
      <c r="LDV61" s="145"/>
      <c r="LDW61" s="145"/>
      <c r="LDX61" s="145"/>
      <c r="LDY61" s="145"/>
      <c r="LDZ61" s="145"/>
      <c r="LEA61" s="145"/>
      <c r="LEB61" s="145"/>
      <c r="LEC61" s="145"/>
      <c r="LED61" s="145"/>
      <c r="LEE61" s="145"/>
      <c r="LEF61" s="145"/>
      <c r="LEG61" s="145"/>
      <c r="LEH61" s="145"/>
      <c r="LEI61" s="145"/>
      <c r="LEJ61" s="145"/>
      <c r="LEK61" s="145"/>
      <c r="LEL61" s="145"/>
      <c r="LEM61" s="145"/>
      <c r="LEN61" s="145"/>
      <c r="LEO61" s="145"/>
      <c r="LEP61" s="145"/>
      <c r="LEQ61" s="145"/>
      <c r="LER61" s="145"/>
      <c r="LES61" s="145"/>
      <c r="LET61" s="145"/>
      <c r="LEU61" s="145"/>
      <c r="LEV61" s="145"/>
      <c r="LEW61" s="145"/>
      <c r="LEX61" s="145"/>
      <c r="LEY61" s="145"/>
      <c r="LEZ61" s="145"/>
      <c r="LFA61" s="145"/>
      <c r="LFB61" s="145"/>
      <c r="LFC61" s="145"/>
      <c r="LFD61" s="145"/>
      <c r="LFE61" s="145"/>
      <c r="LFF61" s="145"/>
      <c r="LFG61" s="145"/>
      <c r="LFH61" s="145"/>
      <c r="LFI61" s="145"/>
      <c r="LFJ61" s="145"/>
      <c r="LFK61" s="145"/>
      <c r="LFL61" s="145"/>
      <c r="LFM61" s="145"/>
      <c r="LFN61" s="145"/>
      <c r="LFO61" s="145"/>
      <c r="LFP61" s="145"/>
      <c r="LFQ61" s="145"/>
      <c r="LFR61" s="145"/>
      <c r="LFS61" s="145"/>
      <c r="LFT61" s="145"/>
      <c r="LFU61" s="145"/>
      <c r="LFV61" s="145"/>
      <c r="LFW61" s="145"/>
      <c r="LFX61" s="145"/>
      <c r="LFY61" s="145"/>
      <c r="LFZ61" s="145"/>
      <c r="LGA61" s="145"/>
      <c r="LGB61" s="145"/>
      <c r="LGC61" s="145"/>
      <c r="LGD61" s="145"/>
      <c r="LGE61" s="145"/>
      <c r="LGF61" s="145"/>
      <c r="LGG61" s="145"/>
      <c r="LGH61" s="145"/>
      <c r="LGI61" s="145"/>
      <c r="LGJ61" s="145"/>
      <c r="LGK61" s="145"/>
      <c r="LGL61" s="145"/>
      <c r="LGM61" s="145"/>
      <c r="LGN61" s="145"/>
      <c r="LGO61" s="145"/>
      <c r="LGP61" s="145"/>
      <c r="LGQ61" s="145"/>
      <c r="LGR61" s="145"/>
      <c r="LGS61" s="145"/>
      <c r="LGT61" s="145"/>
      <c r="LGU61" s="145"/>
      <c r="LGV61" s="145"/>
      <c r="LGW61" s="145"/>
      <c r="LGX61" s="145"/>
      <c r="LGY61" s="145"/>
      <c r="LGZ61" s="145"/>
      <c r="LHA61" s="145"/>
      <c r="LHB61" s="145"/>
      <c r="LHC61" s="145"/>
      <c r="LHD61" s="145"/>
      <c r="LHE61" s="145"/>
      <c r="LHF61" s="145"/>
      <c r="LHG61" s="145"/>
      <c r="LHH61" s="145"/>
      <c r="LHI61" s="145"/>
      <c r="LHJ61" s="145"/>
      <c r="LHK61" s="145"/>
      <c r="LHL61" s="145"/>
      <c r="LHM61" s="145"/>
      <c r="LHN61" s="145"/>
      <c r="LHO61" s="145"/>
      <c r="LHP61" s="145"/>
      <c r="LHQ61" s="145"/>
      <c r="LHR61" s="145"/>
      <c r="LHS61" s="145"/>
      <c r="LHT61" s="145"/>
      <c r="LHU61" s="145"/>
      <c r="LHV61" s="145"/>
      <c r="LHW61" s="145"/>
      <c r="LHX61" s="145"/>
      <c r="LHY61" s="145"/>
      <c r="LHZ61" s="145"/>
      <c r="LIA61" s="145"/>
      <c r="LIB61" s="145"/>
      <c r="LIC61" s="145"/>
      <c r="LID61" s="145"/>
      <c r="LIE61" s="145"/>
      <c r="LIF61" s="145"/>
      <c r="LIG61" s="145"/>
      <c r="LIH61" s="145"/>
      <c r="LII61" s="145"/>
      <c r="LIJ61" s="145"/>
      <c r="LIK61" s="145"/>
      <c r="LIL61" s="145"/>
      <c r="LIM61" s="145"/>
      <c r="LIN61" s="145"/>
      <c r="LIO61" s="145"/>
      <c r="LIP61" s="145"/>
      <c r="LIQ61" s="145"/>
      <c r="LIR61" s="145"/>
      <c r="LIS61" s="145"/>
      <c r="LIT61" s="145"/>
      <c r="LIU61" s="145"/>
      <c r="LIV61" s="145"/>
      <c r="LIW61" s="145"/>
      <c r="LIX61" s="145"/>
      <c r="LIY61" s="145"/>
      <c r="LIZ61" s="145"/>
      <c r="LJA61" s="145"/>
      <c r="LJB61" s="145"/>
      <c r="LJC61" s="145"/>
      <c r="LJD61" s="145"/>
      <c r="LJE61" s="145"/>
      <c r="LJF61" s="145"/>
      <c r="LJG61" s="145"/>
      <c r="LJH61" s="145"/>
      <c r="LJI61" s="145"/>
      <c r="LJJ61" s="145"/>
      <c r="LJK61" s="145"/>
      <c r="LJL61" s="145"/>
      <c r="LJM61" s="145"/>
      <c r="LJN61" s="145"/>
      <c r="LJO61" s="145"/>
      <c r="LJP61" s="145"/>
      <c r="LJQ61" s="145"/>
      <c r="LJR61" s="145"/>
      <c r="LJS61" s="145"/>
      <c r="LJT61" s="145"/>
      <c r="LJU61" s="145"/>
      <c r="LJV61" s="145"/>
      <c r="LJW61" s="145"/>
      <c r="LJX61" s="145"/>
      <c r="LJY61" s="145"/>
      <c r="LJZ61" s="145"/>
      <c r="LKA61" s="145"/>
      <c r="LKB61" s="145"/>
      <c r="LKC61" s="145"/>
      <c r="LKD61" s="145"/>
      <c r="LKE61" s="145"/>
      <c r="LKF61" s="145"/>
      <c r="LKG61" s="145"/>
      <c r="LKH61" s="145"/>
      <c r="LKI61" s="145"/>
      <c r="LKJ61" s="145"/>
      <c r="LKK61" s="145"/>
      <c r="LKL61" s="145"/>
      <c r="LKM61" s="145"/>
      <c r="LKN61" s="145"/>
      <c r="LKO61" s="145"/>
      <c r="LKP61" s="145"/>
      <c r="LKQ61" s="145"/>
      <c r="LKR61" s="145"/>
      <c r="LKS61" s="145"/>
      <c r="LKT61" s="145"/>
      <c r="LKU61" s="145"/>
      <c r="LKV61" s="145"/>
      <c r="LKW61" s="145"/>
      <c r="LKX61" s="145"/>
      <c r="LKY61" s="145"/>
      <c r="LKZ61" s="145"/>
      <c r="LLA61" s="145"/>
      <c r="LLB61" s="145"/>
      <c r="LLC61" s="145"/>
      <c r="LLD61" s="145"/>
      <c r="LLE61" s="145"/>
      <c r="LLF61" s="145"/>
      <c r="LLG61" s="145"/>
      <c r="LLH61" s="145"/>
      <c r="LLI61" s="145"/>
      <c r="LLJ61" s="145"/>
      <c r="LLK61" s="145"/>
      <c r="LLL61" s="145"/>
      <c r="LLM61" s="145"/>
      <c r="LLN61" s="145"/>
      <c r="LLO61" s="145"/>
      <c r="LLP61" s="145"/>
      <c r="LLQ61" s="145"/>
      <c r="LLR61" s="145"/>
      <c r="LLS61" s="145"/>
      <c r="LLT61" s="145"/>
      <c r="LLU61" s="145"/>
      <c r="LLV61" s="145"/>
      <c r="LLW61" s="145"/>
      <c r="LLX61" s="145"/>
      <c r="LLY61" s="145"/>
      <c r="LLZ61" s="145"/>
      <c r="LMA61" s="145"/>
      <c r="LMB61" s="145"/>
      <c r="LMC61" s="145"/>
      <c r="LMD61" s="145"/>
      <c r="LME61" s="145"/>
      <c r="LMF61" s="145"/>
      <c r="LMG61" s="145"/>
      <c r="LMH61" s="145"/>
      <c r="LMI61" s="145"/>
      <c r="LMJ61" s="145"/>
      <c r="LMK61" s="145"/>
      <c r="LML61" s="145"/>
      <c r="LMM61" s="145"/>
      <c r="LMN61" s="145"/>
      <c r="LMO61" s="145"/>
      <c r="LMP61" s="145"/>
      <c r="LMQ61" s="145"/>
      <c r="LMR61" s="145"/>
      <c r="LMS61" s="145"/>
      <c r="LMT61" s="145"/>
      <c r="LMU61" s="145"/>
      <c r="LMV61" s="145"/>
      <c r="LMW61" s="145"/>
      <c r="LMX61" s="145"/>
      <c r="LMY61" s="145"/>
      <c r="LMZ61" s="145"/>
      <c r="LNA61" s="145"/>
      <c r="LNB61" s="145"/>
      <c r="LNC61" s="145"/>
      <c r="LND61" s="145"/>
      <c r="LNE61" s="145"/>
      <c r="LNF61" s="145"/>
      <c r="LNG61" s="145"/>
      <c r="LNH61" s="145"/>
      <c r="LNI61" s="145"/>
      <c r="LNJ61" s="145"/>
      <c r="LNK61" s="145"/>
      <c r="LNL61" s="145"/>
      <c r="LNM61" s="145"/>
      <c r="LNN61" s="145"/>
      <c r="LNO61" s="145"/>
      <c r="LNP61" s="145"/>
      <c r="LNQ61" s="145"/>
      <c r="LNR61" s="145"/>
      <c r="LNS61" s="145"/>
      <c r="LNT61" s="145"/>
      <c r="LNU61" s="145"/>
      <c r="LNV61" s="145"/>
      <c r="LNW61" s="145"/>
      <c r="LNX61" s="145"/>
      <c r="LNY61" s="145"/>
      <c r="LNZ61" s="145"/>
      <c r="LOA61" s="145"/>
      <c r="LOB61" s="145"/>
      <c r="LOC61" s="145"/>
      <c r="LOD61" s="145"/>
      <c r="LOE61" s="145"/>
      <c r="LOF61" s="145"/>
      <c r="LOG61" s="145"/>
      <c r="LOH61" s="145"/>
      <c r="LOI61" s="145"/>
      <c r="LOJ61" s="145"/>
      <c r="LOK61" s="145"/>
      <c r="LOL61" s="145"/>
      <c r="LOM61" s="145"/>
      <c r="LON61" s="145"/>
      <c r="LOO61" s="145"/>
      <c r="LOP61" s="145"/>
      <c r="LOQ61" s="145"/>
      <c r="LOR61" s="145"/>
      <c r="LOS61" s="145"/>
      <c r="LOT61" s="145"/>
      <c r="LOU61" s="145"/>
      <c r="LOV61" s="145"/>
      <c r="LOW61" s="145"/>
      <c r="LOX61" s="145"/>
      <c r="LOY61" s="145"/>
      <c r="LOZ61" s="145"/>
      <c r="LPA61" s="145"/>
      <c r="LPB61" s="145"/>
      <c r="LPC61" s="145"/>
      <c r="LPD61" s="145"/>
      <c r="LPE61" s="145"/>
      <c r="LPF61" s="145"/>
      <c r="LPG61" s="145"/>
      <c r="LPH61" s="145"/>
      <c r="LPI61" s="145"/>
      <c r="LPJ61" s="145"/>
      <c r="LPK61" s="145"/>
      <c r="LPL61" s="145"/>
      <c r="LPM61" s="145"/>
      <c r="LPN61" s="145"/>
      <c r="LPO61" s="145"/>
      <c r="LPP61" s="145"/>
      <c r="LPQ61" s="145"/>
      <c r="LPR61" s="145"/>
      <c r="LPS61" s="145"/>
      <c r="LPT61" s="145"/>
      <c r="LPU61" s="145"/>
      <c r="LPV61" s="145"/>
      <c r="LPW61" s="145"/>
      <c r="LPX61" s="145"/>
      <c r="LPY61" s="145"/>
      <c r="LPZ61" s="145"/>
      <c r="LQA61" s="145"/>
      <c r="LQB61" s="145"/>
      <c r="LQC61" s="145"/>
      <c r="LQD61" s="145"/>
      <c r="LQE61" s="145"/>
      <c r="LQF61" s="145"/>
      <c r="LQG61" s="145"/>
      <c r="LQH61" s="145"/>
      <c r="LQI61" s="145"/>
      <c r="LQJ61" s="145"/>
      <c r="LQK61" s="145"/>
      <c r="LQL61" s="145"/>
      <c r="LQM61" s="145"/>
      <c r="LQN61" s="145"/>
      <c r="LQO61" s="145"/>
      <c r="LQP61" s="145"/>
      <c r="LQQ61" s="145"/>
      <c r="LQR61" s="145"/>
      <c r="LQS61" s="145"/>
      <c r="LQT61" s="145"/>
      <c r="LQU61" s="145"/>
      <c r="LQV61" s="145"/>
      <c r="LQW61" s="145"/>
      <c r="LQX61" s="145"/>
      <c r="LQY61" s="145"/>
      <c r="LQZ61" s="145"/>
      <c r="LRA61" s="145"/>
      <c r="LRB61" s="145"/>
      <c r="LRC61" s="145"/>
      <c r="LRD61" s="145"/>
      <c r="LRE61" s="145"/>
      <c r="LRF61" s="145"/>
      <c r="LRG61" s="145"/>
      <c r="LRH61" s="145"/>
      <c r="LRI61" s="145"/>
      <c r="LRJ61" s="145"/>
      <c r="LRK61" s="145"/>
      <c r="LRL61" s="145"/>
      <c r="LRM61" s="145"/>
      <c r="LRN61" s="145"/>
      <c r="LRO61" s="145"/>
      <c r="LRP61" s="145"/>
      <c r="LRQ61" s="145"/>
      <c r="LRR61" s="145"/>
      <c r="LRS61" s="145"/>
      <c r="LRT61" s="145"/>
      <c r="LRU61" s="145"/>
      <c r="LRV61" s="145"/>
      <c r="LRW61" s="145"/>
      <c r="LRX61" s="145"/>
      <c r="LRY61" s="145"/>
      <c r="LRZ61" s="145"/>
      <c r="LSA61" s="145"/>
      <c r="LSB61" s="145"/>
      <c r="LSC61" s="145"/>
      <c r="LSD61" s="145"/>
      <c r="LSE61" s="145"/>
      <c r="LSF61" s="145"/>
      <c r="LSG61" s="145"/>
      <c r="LSH61" s="145"/>
      <c r="LSI61" s="145"/>
      <c r="LSJ61" s="145"/>
      <c r="LSK61" s="145"/>
      <c r="LSL61" s="145"/>
      <c r="LSM61" s="145"/>
      <c r="LSN61" s="145"/>
      <c r="LSO61" s="145"/>
      <c r="LSP61" s="145"/>
      <c r="LSQ61" s="145"/>
      <c r="LSR61" s="145"/>
      <c r="LSS61" s="145"/>
      <c r="LST61" s="145"/>
      <c r="LSU61" s="145"/>
      <c r="LSV61" s="145"/>
      <c r="LSW61" s="145"/>
      <c r="LSX61" s="145"/>
      <c r="LSY61" s="145"/>
      <c r="LSZ61" s="145"/>
      <c r="LTA61" s="145"/>
      <c r="LTB61" s="145"/>
      <c r="LTC61" s="145"/>
      <c r="LTD61" s="145"/>
      <c r="LTE61" s="145"/>
      <c r="LTF61" s="145"/>
      <c r="LTG61" s="145"/>
      <c r="LTH61" s="145"/>
      <c r="LTI61" s="145"/>
      <c r="LTJ61" s="145"/>
      <c r="LTK61" s="145"/>
      <c r="LTL61" s="145"/>
      <c r="LTM61" s="145"/>
      <c r="LTN61" s="145"/>
      <c r="LTO61" s="145"/>
      <c r="LTP61" s="145"/>
      <c r="LTQ61" s="145"/>
      <c r="LTR61" s="145"/>
      <c r="LTS61" s="145"/>
      <c r="LTT61" s="145"/>
      <c r="LTU61" s="145"/>
      <c r="LTV61" s="145"/>
      <c r="LTW61" s="145"/>
      <c r="LTX61" s="145"/>
      <c r="LTY61" s="145"/>
      <c r="LTZ61" s="145"/>
      <c r="LUA61" s="145"/>
      <c r="LUB61" s="145"/>
      <c r="LUC61" s="145"/>
      <c r="LUD61" s="145"/>
      <c r="LUE61" s="145"/>
      <c r="LUF61" s="145"/>
      <c r="LUG61" s="145"/>
      <c r="LUH61" s="145"/>
      <c r="LUI61" s="145"/>
      <c r="LUJ61" s="145"/>
      <c r="LUK61" s="145"/>
      <c r="LUL61" s="145"/>
      <c r="LUM61" s="145"/>
      <c r="LUN61" s="145"/>
      <c r="LUO61" s="145"/>
      <c r="LUP61" s="145"/>
      <c r="LUQ61" s="145"/>
      <c r="LUR61" s="145"/>
      <c r="LUS61" s="145"/>
      <c r="LUT61" s="145"/>
      <c r="LUU61" s="145"/>
      <c r="LUV61" s="145"/>
      <c r="LUW61" s="145"/>
      <c r="LUX61" s="145"/>
      <c r="LUY61" s="145"/>
      <c r="LUZ61" s="145"/>
      <c r="LVA61" s="145"/>
      <c r="LVB61" s="145"/>
      <c r="LVC61" s="145"/>
      <c r="LVD61" s="145"/>
      <c r="LVE61" s="145"/>
      <c r="LVF61" s="145"/>
      <c r="LVG61" s="145"/>
      <c r="LVH61" s="145"/>
      <c r="LVI61" s="145"/>
      <c r="LVJ61" s="145"/>
      <c r="LVK61" s="145"/>
      <c r="LVL61" s="145"/>
      <c r="LVM61" s="145"/>
      <c r="LVN61" s="145"/>
      <c r="LVO61" s="145"/>
      <c r="LVP61" s="145"/>
      <c r="LVQ61" s="145"/>
      <c r="LVR61" s="145"/>
      <c r="LVS61" s="145"/>
      <c r="LVT61" s="145"/>
      <c r="LVU61" s="145"/>
      <c r="LVV61" s="145"/>
      <c r="LVW61" s="145"/>
      <c r="LVX61" s="145"/>
      <c r="LVY61" s="145"/>
      <c r="LVZ61" s="145"/>
      <c r="LWA61" s="145"/>
      <c r="LWB61" s="145"/>
      <c r="LWC61" s="145"/>
      <c r="LWD61" s="145"/>
      <c r="LWE61" s="145"/>
      <c r="LWF61" s="145"/>
      <c r="LWG61" s="145"/>
      <c r="LWH61" s="145"/>
      <c r="LWI61" s="145"/>
      <c r="LWJ61" s="145"/>
      <c r="LWK61" s="145"/>
      <c r="LWL61" s="145"/>
      <c r="LWM61" s="145"/>
      <c r="LWN61" s="145"/>
      <c r="LWO61" s="145"/>
      <c r="LWP61" s="145"/>
      <c r="LWQ61" s="145"/>
      <c r="LWR61" s="145"/>
      <c r="LWS61" s="145"/>
      <c r="LWT61" s="145"/>
      <c r="LWU61" s="145"/>
      <c r="LWV61" s="145"/>
      <c r="LWW61" s="145"/>
      <c r="LWX61" s="145"/>
      <c r="LWY61" s="145"/>
      <c r="LWZ61" s="145"/>
      <c r="LXA61" s="145"/>
      <c r="LXB61" s="145"/>
      <c r="LXC61" s="145"/>
      <c r="LXD61" s="145"/>
      <c r="LXE61" s="145"/>
      <c r="LXF61" s="145"/>
      <c r="LXG61" s="145"/>
      <c r="LXH61" s="145"/>
      <c r="LXI61" s="145"/>
      <c r="LXJ61" s="145"/>
      <c r="LXK61" s="145"/>
      <c r="LXL61" s="145"/>
      <c r="LXM61" s="145"/>
      <c r="LXN61" s="145"/>
      <c r="LXO61" s="145"/>
      <c r="LXP61" s="145"/>
      <c r="LXQ61" s="145"/>
      <c r="LXR61" s="145"/>
      <c r="LXS61" s="145"/>
      <c r="LXT61" s="145"/>
      <c r="LXU61" s="145"/>
      <c r="LXV61" s="145"/>
      <c r="LXW61" s="145"/>
      <c r="LXX61" s="145"/>
      <c r="LXY61" s="145"/>
      <c r="LXZ61" s="145"/>
      <c r="LYA61" s="145"/>
      <c r="LYB61" s="145"/>
      <c r="LYC61" s="145"/>
      <c r="LYD61" s="145"/>
      <c r="LYE61" s="145"/>
      <c r="LYF61" s="145"/>
      <c r="LYG61" s="145"/>
      <c r="LYH61" s="145"/>
      <c r="LYI61" s="145"/>
      <c r="LYJ61" s="145"/>
      <c r="LYK61" s="145"/>
      <c r="LYL61" s="145"/>
      <c r="LYM61" s="145"/>
      <c r="LYN61" s="145"/>
      <c r="LYO61" s="145"/>
      <c r="LYP61" s="145"/>
      <c r="LYQ61" s="145"/>
      <c r="LYR61" s="145"/>
      <c r="LYS61" s="145"/>
      <c r="LYT61" s="145"/>
      <c r="LYU61" s="145"/>
      <c r="LYV61" s="145"/>
      <c r="LYW61" s="145"/>
      <c r="LYX61" s="145"/>
      <c r="LYY61" s="145"/>
      <c r="LYZ61" s="145"/>
      <c r="LZA61" s="145"/>
      <c r="LZB61" s="145"/>
      <c r="LZC61" s="145"/>
      <c r="LZD61" s="145"/>
      <c r="LZE61" s="145"/>
      <c r="LZF61" s="145"/>
      <c r="LZG61" s="145"/>
      <c r="LZH61" s="145"/>
      <c r="LZI61" s="145"/>
      <c r="LZJ61" s="145"/>
      <c r="LZK61" s="145"/>
      <c r="LZL61" s="145"/>
      <c r="LZM61" s="145"/>
      <c r="LZN61" s="145"/>
      <c r="LZO61" s="145"/>
      <c r="LZP61" s="145"/>
      <c r="LZQ61" s="145"/>
      <c r="LZR61" s="145"/>
      <c r="LZS61" s="145"/>
      <c r="LZT61" s="145"/>
      <c r="LZU61" s="145"/>
      <c r="LZV61" s="145"/>
      <c r="LZW61" s="145"/>
      <c r="LZX61" s="145"/>
      <c r="LZY61" s="145"/>
      <c r="LZZ61" s="145"/>
      <c r="MAA61" s="145"/>
      <c r="MAB61" s="145"/>
      <c r="MAC61" s="145"/>
      <c r="MAD61" s="145"/>
      <c r="MAE61" s="145"/>
      <c r="MAF61" s="145"/>
      <c r="MAG61" s="145"/>
      <c r="MAH61" s="145"/>
      <c r="MAI61" s="145"/>
      <c r="MAJ61" s="145"/>
      <c r="MAK61" s="145"/>
      <c r="MAL61" s="145"/>
      <c r="MAM61" s="145"/>
      <c r="MAN61" s="145"/>
      <c r="MAO61" s="145"/>
      <c r="MAP61" s="145"/>
      <c r="MAQ61" s="145"/>
      <c r="MAR61" s="145"/>
      <c r="MAS61" s="145"/>
      <c r="MAT61" s="145"/>
      <c r="MAU61" s="145"/>
      <c r="MAV61" s="145"/>
      <c r="MAW61" s="145"/>
      <c r="MAX61" s="145"/>
      <c r="MAY61" s="145"/>
      <c r="MAZ61" s="145"/>
      <c r="MBA61" s="145"/>
      <c r="MBB61" s="145"/>
      <c r="MBC61" s="145"/>
      <c r="MBD61" s="145"/>
      <c r="MBE61" s="145"/>
      <c r="MBF61" s="145"/>
      <c r="MBG61" s="145"/>
      <c r="MBH61" s="145"/>
      <c r="MBI61" s="145"/>
      <c r="MBJ61" s="145"/>
      <c r="MBK61" s="145"/>
      <c r="MBL61" s="145"/>
      <c r="MBM61" s="145"/>
      <c r="MBN61" s="145"/>
      <c r="MBO61" s="145"/>
      <c r="MBP61" s="145"/>
      <c r="MBQ61" s="145"/>
      <c r="MBR61" s="145"/>
      <c r="MBS61" s="145"/>
      <c r="MBT61" s="145"/>
      <c r="MBU61" s="145"/>
      <c r="MBV61" s="145"/>
      <c r="MBW61" s="145"/>
      <c r="MBX61" s="145"/>
      <c r="MBY61" s="145"/>
      <c r="MBZ61" s="145"/>
      <c r="MCA61" s="145"/>
      <c r="MCB61" s="145"/>
      <c r="MCC61" s="145"/>
      <c r="MCD61" s="145"/>
      <c r="MCE61" s="145"/>
      <c r="MCF61" s="145"/>
      <c r="MCG61" s="145"/>
      <c r="MCH61" s="145"/>
      <c r="MCI61" s="145"/>
      <c r="MCJ61" s="145"/>
      <c r="MCK61" s="145"/>
      <c r="MCL61" s="145"/>
      <c r="MCM61" s="145"/>
      <c r="MCN61" s="145"/>
      <c r="MCO61" s="145"/>
      <c r="MCP61" s="145"/>
      <c r="MCQ61" s="145"/>
      <c r="MCR61" s="145"/>
      <c r="MCS61" s="145"/>
      <c r="MCT61" s="145"/>
      <c r="MCU61" s="145"/>
      <c r="MCV61" s="145"/>
      <c r="MCW61" s="145"/>
      <c r="MCX61" s="145"/>
      <c r="MCY61" s="145"/>
      <c r="MCZ61" s="145"/>
      <c r="MDA61" s="145"/>
      <c r="MDB61" s="145"/>
      <c r="MDC61" s="145"/>
      <c r="MDD61" s="145"/>
      <c r="MDE61" s="145"/>
      <c r="MDF61" s="145"/>
      <c r="MDG61" s="145"/>
      <c r="MDH61" s="145"/>
      <c r="MDI61" s="145"/>
      <c r="MDJ61" s="145"/>
      <c r="MDK61" s="145"/>
      <c r="MDL61" s="145"/>
      <c r="MDM61" s="145"/>
      <c r="MDN61" s="145"/>
      <c r="MDO61" s="145"/>
      <c r="MDP61" s="145"/>
      <c r="MDQ61" s="145"/>
      <c r="MDR61" s="145"/>
      <c r="MDS61" s="145"/>
      <c r="MDT61" s="145"/>
      <c r="MDU61" s="145"/>
      <c r="MDV61" s="145"/>
      <c r="MDW61" s="145"/>
      <c r="MDX61" s="145"/>
      <c r="MDY61" s="145"/>
      <c r="MDZ61" s="145"/>
      <c r="MEA61" s="145"/>
      <c r="MEB61" s="145"/>
      <c r="MEC61" s="145"/>
      <c r="MED61" s="145"/>
      <c r="MEE61" s="145"/>
      <c r="MEF61" s="145"/>
      <c r="MEG61" s="145"/>
      <c r="MEH61" s="145"/>
      <c r="MEI61" s="145"/>
      <c r="MEJ61" s="145"/>
      <c r="MEK61" s="145"/>
      <c r="MEL61" s="145"/>
      <c r="MEM61" s="145"/>
      <c r="MEN61" s="145"/>
      <c r="MEO61" s="145"/>
      <c r="MEP61" s="145"/>
      <c r="MEQ61" s="145"/>
      <c r="MER61" s="145"/>
      <c r="MES61" s="145"/>
      <c r="MET61" s="145"/>
      <c r="MEU61" s="145"/>
      <c r="MEV61" s="145"/>
      <c r="MEW61" s="145"/>
      <c r="MEX61" s="145"/>
      <c r="MEY61" s="145"/>
      <c r="MEZ61" s="145"/>
      <c r="MFA61" s="145"/>
      <c r="MFB61" s="145"/>
      <c r="MFC61" s="145"/>
      <c r="MFD61" s="145"/>
      <c r="MFE61" s="145"/>
      <c r="MFF61" s="145"/>
      <c r="MFG61" s="145"/>
      <c r="MFH61" s="145"/>
      <c r="MFI61" s="145"/>
      <c r="MFJ61" s="145"/>
      <c r="MFK61" s="145"/>
      <c r="MFL61" s="145"/>
      <c r="MFM61" s="145"/>
      <c r="MFN61" s="145"/>
      <c r="MFO61" s="145"/>
      <c r="MFP61" s="145"/>
      <c r="MFQ61" s="145"/>
      <c r="MFR61" s="145"/>
      <c r="MFS61" s="145"/>
      <c r="MFT61" s="145"/>
      <c r="MFU61" s="145"/>
      <c r="MFV61" s="145"/>
      <c r="MFW61" s="145"/>
      <c r="MFX61" s="145"/>
      <c r="MFY61" s="145"/>
      <c r="MFZ61" s="145"/>
      <c r="MGA61" s="145"/>
      <c r="MGB61" s="145"/>
      <c r="MGC61" s="145"/>
      <c r="MGD61" s="145"/>
      <c r="MGE61" s="145"/>
      <c r="MGF61" s="145"/>
      <c r="MGG61" s="145"/>
      <c r="MGH61" s="145"/>
      <c r="MGI61" s="145"/>
      <c r="MGJ61" s="145"/>
      <c r="MGK61" s="145"/>
      <c r="MGL61" s="145"/>
      <c r="MGM61" s="145"/>
      <c r="MGN61" s="145"/>
      <c r="MGO61" s="145"/>
      <c r="MGP61" s="145"/>
      <c r="MGQ61" s="145"/>
      <c r="MGR61" s="145"/>
      <c r="MGS61" s="145"/>
      <c r="MGT61" s="145"/>
      <c r="MGU61" s="145"/>
      <c r="MGV61" s="145"/>
      <c r="MGW61" s="145"/>
      <c r="MGX61" s="145"/>
      <c r="MGY61" s="145"/>
      <c r="MGZ61" s="145"/>
      <c r="MHA61" s="145"/>
      <c r="MHB61" s="145"/>
      <c r="MHC61" s="145"/>
      <c r="MHD61" s="145"/>
      <c r="MHE61" s="145"/>
      <c r="MHF61" s="145"/>
      <c r="MHG61" s="145"/>
      <c r="MHH61" s="145"/>
      <c r="MHI61" s="145"/>
      <c r="MHJ61" s="145"/>
      <c r="MHK61" s="145"/>
      <c r="MHL61" s="145"/>
      <c r="MHM61" s="145"/>
      <c r="MHN61" s="145"/>
      <c r="MHO61" s="145"/>
      <c r="MHP61" s="145"/>
      <c r="MHQ61" s="145"/>
      <c r="MHR61" s="145"/>
      <c r="MHS61" s="145"/>
      <c r="MHT61" s="145"/>
      <c r="MHU61" s="145"/>
      <c r="MHV61" s="145"/>
      <c r="MHW61" s="145"/>
      <c r="MHX61" s="145"/>
      <c r="MHY61" s="145"/>
      <c r="MHZ61" s="145"/>
      <c r="MIA61" s="145"/>
      <c r="MIB61" s="145"/>
      <c r="MIC61" s="145"/>
      <c r="MID61" s="145"/>
      <c r="MIE61" s="145"/>
      <c r="MIF61" s="145"/>
      <c r="MIG61" s="145"/>
      <c r="MIH61" s="145"/>
      <c r="MII61" s="145"/>
      <c r="MIJ61" s="145"/>
      <c r="MIK61" s="145"/>
      <c r="MIL61" s="145"/>
      <c r="MIM61" s="145"/>
      <c r="MIN61" s="145"/>
      <c r="MIO61" s="145"/>
      <c r="MIP61" s="145"/>
      <c r="MIQ61" s="145"/>
      <c r="MIR61" s="145"/>
      <c r="MIS61" s="145"/>
      <c r="MIT61" s="145"/>
      <c r="MIU61" s="145"/>
      <c r="MIV61" s="145"/>
      <c r="MIW61" s="145"/>
      <c r="MIX61" s="145"/>
      <c r="MIY61" s="145"/>
      <c r="MIZ61" s="145"/>
      <c r="MJA61" s="145"/>
      <c r="MJB61" s="145"/>
      <c r="MJC61" s="145"/>
      <c r="MJD61" s="145"/>
      <c r="MJE61" s="145"/>
      <c r="MJF61" s="145"/>
      <c r="MJG61" s="145"/>
      <c r="MJH61" s="145"/>
      <c r="MJI61" s="145"/>
      <c r="MJJ61" s="145"/>
      <c r="MJK61" s="145"/>
      <c r="MJL61" s="145"/>
      <c r="MJM61" s="145"/>
      <c r="MJN61" s="145"/>
      <c r="MJO61" s="145"/>
      <c r="MJP61" s="145"/>
      <c r="MJQ61" s="145"/>
      <c r="MJR61" s="145"/>
      <c r="MJS61" s="145"/>
      <c r="MJT61" s="145"/>
      <c r="MJU61" s="145"/>
      <c r="MJV61" s="145"/>
      <c r="MJW61" s="145"/>
      <c r="MJX61" s="145"/>
      <c r="MJY61" s="145"/>
      <c r="MJZ61" s="145"/>
      <c r="MKA61" s="145"/>
      <c r="MKB61" s="145"/>
      <c r="MKC61" s="145"/>
      <c r="MKD61" s="145"/>
      <c r="MKE61" s="145"/>
      <c r="MKF61" s="145"/>
      <c r="MKG61" s="145"/>
      <c r="MKH61" s="145"/>
      <c r="MKI61" s="145"/>
      <c r="MKJ61" s="145"/>
      <c r="MKK61" s="145"/>
      <c r="MKL61" s="145"/>
      <c r="MKM61" s="145"/>
      <c r="MKN61" s="145"/>
      <c r="MKO61" s="145"/>
      <c r="MKP61" s="145"/>
      <c r="MKQ61" s="145"/>
      <c r="MKR61" s="145"/>
      <c r="MKS61" s="145"/>
      <c r="MKT61" s="145"/>
      <c r="MKU61" s="145"/>
      <c r="MKV61" s="145"/>
      <c r="MKW61" s="145"/>
      <c r="MKX61" s="145"/>
      <c r="MKY61" s="145"/>
      <c r="MKZ61" s="145"/>
      <c r="MLA61" s="145"/>
      <c r="MLB61" s="145"/>
      <c r="MLC61" s="145"/>
      <c r="MLD61" s="145"/>
      <c r="MLE61" s="145"/>
      <c r="MLF61" s="145"/>
      <c r="MLG61" s="145"/>
      <c r="MLH61" s="145"/>
      <c r="MLI61" s="145"/>
      <c r="MLJ61" s="145"/>
      <c r="MLK61" s="145"/>
      <c r="MLL61" s="145"/>
      <c r="MLM61" s="145"/>
      <c r="MLN61" s="145"/>
      <c r="MLO61" s="145"/>
      <c r="MLP61" s="145"/>
      <c r="MLQ61" s="145"/>
      <c r="MLR61" s="145"/>
      <c r="MLS61" s="145"/>
      <c r="MLT61" s="145"/>
      <c r="MLU61" s="145"/>
      <c r="MLV61" s="145"/>
      <c r="MLW61" s="145"/>
      <c r="MLX61" s="145"/>
      <c r="MLY61" s="145"/>
      <c r="MLZ61" s="145"/>
      <c r="MMA61" s="145"/>
      <c r="MMB61" s="145"/>
      <c r="MMC61" s="145"/>
      <c r="MMD61" s="145"/>
      <c r="MME61" s="145"/>
      <c r="MMF61" s="145"/>
      <c r="MMG61" s="145"/>
      <c r="MMH61" s="145"/>
      <c r="MMI61" s="145"/>
      <c r="MMJ61" s="145"/>
      <c r="MMK61" s="145"/>
      <c r="MML61" s="145"/>
      <c r="MMM61" s="145"/>
      <c r="MMN61" s="145"/>
      <c r="MMO61" s="145"/>
      <c r="MMP61" s="145"/>
      <c r="MMQ61" s="145"/>
      <c r="MMR61" s="145"/>
      <c r="MMS61" s="145"/>
      <c r="MMT61" s="145"/>
      <c r="MMU61" s="145"/>
      <c r="MMV61" s="145"/>
      <c r="MMW61" s="145"/>
      <c r="MMX61" s="145"/>
      <c r="MMY61" s="145"/>
      <c r="MMZ61" s="145"/>
      <c r="MNA61" s="145"/>
      <c r="MNB61" s="145"/>
      <c r="MNC61" s="145"/>
      <c r="MND61" s="145"/>
      <c r="MNE61" s="145"/>
      <c r="MNF61" s="145"/>
      <c r="MNG61" s="145"/>
      <c r="MNH61" s="145"/>
      <c r="MNI61" s="145"/>
      <c r="MNJ61" s="145"/>
      <c r="MNK61" s="145"/>
      <c r="MNL61" s="145"/>
      <c r="MNM61" s="145"/>
      <c r="MNN61" s="145"/>
      <c r="MNO61" s="145"/>
      <c r="MNP61" s="145"/>
      <c r="MNQ61" s="145"/>
      <c r="MNR61" s="145"/>
      <c r="MNS61" s="145"/>
      <c r="MNT61" s="145"/>
      <c r="MNU61" s="145"/>
      <c r="MNV61" s="145"/>
      <c r="MNW61" s="145"/>
      <c r="MNX61" s="145"/>
      <c r="MNY61" s="145"/>
      <c r="MNZ61" s="145"/>
      <c r="MOA61" s="145"/>
      <c r="MOB61" s="145"/>
      <c r="MOC61" s="145"/>
      <c r="MOD61" s="145"/>
      <c r="MOE61" s="145"/>
      <c r="MOF61" s="145"/>
      <c r="MOG61" s="145"/>
      <c r="MOH61" s="145"/>
      <c r="MOI61" s="145"/>
      <c r="MOJ61" s="145"/>
      <c r="MOK61" s="145"/>
      <c r="MOL61" s="145"/>
      <c r="MOM61" s="145"/>
      <c r="MON61" s="145"/>
      <c r="MOO61" s="145"/>
      <c r="MOP61" s="145"/>
      <c r="MOQ61" s="145"/>
      <c r="MOR61" s="145"/>
      <c r="MOS61" s="145"/>
      <c r="MOT61" s="145"/>
      <c r="MOU61" s="145"/>
      <c r="MOV61" s="145"/>
      <c r="MOW61" s="145"/>
      <c r="MOX61" s="145"/>
      <c r="MOY61" s="145"/>
      <c r="MOZ61" s="145"/>
      <c r="MPA61" s="145"/>
      <c r="MPB61" s="145"/>
      <c r="MPC61" s="145"/>
      <c r="MPD61" s="145"/>
      <c r="MPE61" s="145"/>
      <c r="MPF61" s="145"/>
      <c r="MPG61" s="145"/>
      <c r="MPH61" s="145"/>
      <c r="MPI61" s="145"/>
      <c r="MPJ61" s="145"/>
      <c r="MPK61" s="145"/>
      <c r="MPL61" s="145"/>
      <c r="MPM61" s="145"/>
      <c r="MPN61" s="145"/>
      <c r="MPO61" s="145"/>
      <c r="MPP61" s="145"/>
      <c r="MPQ61" s="145"/>
      <c r="MPR61" s="145"/>
      <c r="MPS61" s="145"/>
      <c r="MPT61" s="145"/>
      <c r="MPU61" s="145"/>
      <c r="MPV61" s="145"/>
      <c r="MPW61" s="145"/>
      <c r="MPX61" s="145"/>
      <c r="MPY61" s="145"/>
      <c r="MPZ61" s="145"/>
      <c r="MQA61" s="145"/>
      <c r="MQB61" s="145"/>
      <c r="MQC61" s="145"/>
      <c r="MQD61" s="145"/>
      <c r="MQE61" s="145"/>
      <c r="MQF61" s="145"/>
      <c r="MQG61" s="145"/>
      <c r="MQH61" s="145"/>
      <c r="MQI61" s="145"/>
      <c r="MQJ61" s="145"/>
      <c r="MQK61" s="145"/>
      <c r="MQL61" s="145"/>
      <c r="MQM61" s="145"/>
      <c r="MQN61" s="145"/>
      <c r="MQO61" s="145"/>
      <c r="MQP61" s="145"/>
      <c r="MQQ61" s="145"/>
      <c r="MQR61" s="145"/>
      <c r="MQS61" s="145"/>
      <c r="MQT61" s="145"/>
      <c r="MQU61" s="145"/>
      <c r="MQV61" s="145"/>
      <c r="MQW61" s="145"/>
      <c r="MQX61" s="145"/>
      <c r="MQY61" s="145"/>
      <c r="MQZ61" s="145"/>
      <c r="MRA61" s="145"/>
      <c r="MRB61" s="145"/>
      <c r="MRC61" s="145"/>
      <c r="MRD61" s="145"/>
      <c r="MRE61" s="145"/>
      <c r="MRF61" s="145"/>
      <c r="MRG61" s="145"/>
      <c r="MRH61" s="145"/>
      <c r="MRI61" s="145"/>
      <c r="MRJ61" s="145"/>
      <c r="MRK61" s="145"/>
      <c r="MRL61" s="145"/>
      <c r="MRM61" s="145"/>
      <c r="MRN61" s="145"/>
      <c r="MRO61" s="145"/>
      <c r="MRP61" s="145"/>
      <c r="MRQ61" s="145"/>
      <c r="MRR61" s="145"/>
      <c r="MRS61" s="145"/>
      <c r="MRT61" s="145"/>
      <c r="MRU61" s="145"/>
      <c r="MRV61" s="145"/>
      <c r="MRW61" s="145"/>
      <c r="MRX61" s="145"/>
      <c r="MRY61" s="145"/>
      <c r="MRZ61" s="145"/>
      <c r="MSA61" s="145"/>
      <c r="MSB61" s="145"/>
      <c r="MSC61" s="145"/>
      <c r="MSD61" s="145"/>
      <c r="MSE61" s="145"/>
      <c r="MSF61" s="145"/>
      <c r="MSG61" s="145"/>
      <c r="MSH61" s="145"/>
      <c r="MSI61" s="145"/>
      <c r="MSJ61" s="145"/>
      <c r="MSK61" s="145"/>
      <c r="MSL61" s="145"/>
      <c r="MSM61" s="145"/>
      <c r="MSN61" s="145"/>
      <c r="MSO61" s="145"/>
      <c r="MSP61" s="145"/>
      <c r="MSQ61" s="145"/>
      <c r="MSR61" s="145"/>
      <c r="MSS61" s="145"/>
      <c r="MST61" s="145"/>
      <c r="MSU61" s="145"/>
      <c r="MSV61" s="145"/>
      <c r="MSW61" s="145"/>
      <c r="MSX61" s="145"/>
      <c r="MSY61" s="145"/>
      <c r="MSZ61" s="145"/>
      <c r="MTA61" s="145"/>
      <c r="MTB61" s="145"/>
      <c r="MTC61" s="145"/>
      <c r="MTD61" s="145"/>
      <c r="MTE61" s="145"/>
      <c r="MTF61" s="145"/>
      <c r="MTG61" s="145"/>
      <c r="MTH61" s="145"/>
      <c r="MTI61" s="145"/>
      <c r="MTJ61" s="145"/>
      <c r="MTK61" s="145"/>
      <c r="MTL61" s="145"/>
      <c r="MTM61" s="145"/>
      <c r="MTN61" s="145"/>
      <c r="MTO61" s="145"/>
      <c r="MTP61" s="145"/>
      <c r="MTQ61" s="145"/>
      <c r="MTR61" s="145"/>
      <c r="MTS61" s="145"/>
      <c r="MTT61" s="145"/>
      <c r="MTU61" s="145"/>
      <c r="MTV61" s="145"/>
      <c r="MTW61" s="145"/>
      <c r="MTX61" s="145"/>
      <c r="MTY61" s="145"/>
      <c r="MTZ61" s="145"/>
      <c r="MUA61" s="145"/>
      <c r="MUB61" s="145"/>
      <c r="MUC61" s="145"/>
      <c r="MUD61" s="145"/>
      <c r="MUE61" s="145"/>
      <c r="MUF61" s="145"/>
      <c r="MUG61" s="145"/>
      <c r="MUH61" s="145"/>
      <c r="MUI61" s="145"/>
      <c r="MUJ61" s="145"/>
      <c r="MUK61" s="145"/>
      <c r="MUL61" s="145"/>
      <c r="MUM61" s="145"/>
      <c r="MUN61" s="145"/>
      <c r="MUO61" s="145"/>
      <c r="MUP61" s="145"/>
      <c r="MUQ61" s="145"/>
      <c r="MUR61" s="145"/>
      <c r="MUS61" s="145"/>
      <c r="MUT61" s="145"/>
      <c r="MUU61" s="145"/>
      <c r="MUV61" s="145"/>
      <c r="MUW61" s="145"/>
      <c r="MUX61" s="145"/>
      <c r="MUY61" s="145"/>
      <c r="MUZ61" s="145"/>
      <c r="MVA61" s="145"/>
      <c r="MVB61" s="145"/>
      <c r="MVC61" s="145"/>
      <c r="MVD61" s="145"/>
      <c r="MVE61" s="145"/>
      <c r="MVF61" s="145"/>
      <c r="MVG61" s="145"/>
      <c r="MVH61" s="145"/>
      <c r="MVI61" s="145"/>
      <c r="MVJ61" s="145"/>
      <c r="MVK61" s="145"/>
      <c r="MVL61" s="145"/>
      <c r="MVM61" s="145"/>
      <c r="MVN61" s="145"/>
      <c r="MVO61" s="145"/>
      <c r="MVP61" s="145"/>
      <c r="MVQ61" s="145"/>
      <c r="MVR61" s="145"/>
      <c r="MVS61" s="145"/>
      <c r="MVT61" s="145"/>
      <c r="MVU61" s="145"/>
      <c r="MVV61" s="145"/>
      <c r="MVW61" s="145"/>
      <c r="MVX61" s="145"/>
      <c r="MVY61" s="145"/>
      <c r="MVZ61" s="145"/>
      <c r="MWA61" s="145"/>
      <c r="MWB61" s="145"/>
      <c r="MWC61" s="145"/>
      <c r="MWD61" s="145"/>
      <c r="MWE61" s="145"/>
      <c r="MWF61" s="145"/>
      <c r="MWG61" s="145"/>
      <c r="MWH61" s="145"/>
      <c r="MWI61" s="145"/>
      <c r="MWJ61" s="145"/>
      <c r="MWK61" s="145"/>
      <c r="MWL61" s="145"/>
      <c r="MWM61" s="145"/>
      <c r="MWN61" s="145"/>
      <c r="MWO61" s="145"/>
      <c r="MWP61" s="145"/>
      <c r="MWQ61" s="145"/>
      <c r="MWR61" s="145"/>
      <c r="MWS61" s="145"/>
      <c r="MWT61" s="145"/>
      <c r="MWU61" s="145"/>
      <c r="MWV61" s="145"/>
      <c r="MWW61" s="145"/>
      <c r="MWX61" s="145"/>
      <c r="MWY61" s="145"/>
      <c r="MWZ61" s="145"/>
      <c r="MXA61" s="145"/>
      <c r="MXB61" s="145"/>
      <c r="MXC61" s="145"/>
      <c r="MXD61" s="145"/>
      <c r="MXE61" s="145"/>
      <c r="MXF61" s="145"/>
      <c r="MXG61" s="145"/>
      <c r="MXH61" s="145"/>
      <c r="MXI61" s="145"/>
      <c r="MXJ61" s="145"/>
      <c r="MXK61" s="145"/>
      <c r="MXL61" s="145"/>
      <c r="MXM61" s="145"/>
      <c r="MXN61" s="145"/>
      <c r="MXO61" s="145"/>
      <c r="MXP61" s="145"/>
      <c r="MXQ61" s="145"/>
      <c r="MXR61" s="145"/>
      <c r="MXS61" s="145"/>
      <c r="MXT61" s="145"/>
      <c r="MXU61" s="145"/>
      <c r="MXV61" s="145"/>
      <c r="MXW61" s="145"/>
      <c r="MXX61" s="145"/>
      <c r="MXY61" s="145"/>
      <c r="MXZ61" s="145"/>
      <c r="MYA61" s="145"/>
      <c r="MYB61" s="145"/>
      <c r="MYC61" s="145"/>
      <c r="MYD61" s="145"/>
      <c r="MYE61" s="145"/>
      <c r="MYF61" s="145"/>
      <c r="MYG61" s="145"/>
      <c r="MYH61" s="145"/>
      <c r="MYI61" s="145"/>
      <c r="MYJ61" s="145"/>
      <c r="MYK61" s="145"/>
      <c r="MYL61" s="145"/>
      <c r="MYM61" s="145"/>
      <c r="MYN61" s="145"/>
      <c r="MYO61" s="145"/>
      <c r="MYP61" s="145"/>
      <c r="MYQ61" s="145"/>
      <c r="MYR61" s="145"/>
      <c r="MYS61" s="145"/>
      <c r="MYT61" s="145"/>
      <c r="MYU61" s="145"/>
      <c r="MYV61" s="145"/>
      <c r="MYW61" s="145"/>
      <c r="MYX61" s="145"/>
      <c r="MYY61" s="145"/>
      <c r="MYZ61" s="145"/>
      <c r="MZA61" s="145"/>
      <c r="MZB61" s="145"/>
      <c r="MZC61" s="145"/>
      <c r="MZD61" s="145"/>
      <c r="MZE61" s="145"/>
      <c r="MZF61" s="145"/>
      <c r="MZG61" s="145"/>
      <c r="MZH61" s="145"/>
      <c r="MZI61" s="145"/>
      <c r="MZJ61" s="145"/>
      <c r="MZK61" s="145"/>
      <c r="MZL61" s="145"/>
      <c r="MZM61" s="145"/>
      <c r="MZN61" s="145"/>
      <c r="MZO61" s="145"/>
      <c r="MZP61" s="145"/>
      <c r="MZQ61" s="145"/>
      <c r="MZR61" s="145"/>
      <c r="MZS61" s="145"/>
      <c r="MZT61" s="145"/>
      <c r="MZU61" s="145"/>
      <c r="MZV61" s="145"/>
      <c r="MZW61" s="145"/>
      <c r="MZX61" s="145"/>
      <c r="MZY61" s="145"/>
      <c r="MZZ61" s="145"/>
      <c r="NAA61" s="145"/>
      <c r="NAB61" s="145"/>
      <c r="NAC61" s="145"/>
      <c r="NAD61" s="145"/>
      <c r="NAE61" s="145"/>
      <c r="NAF61" s="145"/>
      <c r="NAG61" s="145"/>
      <c r="NAH61" s="145"/>
      <c r="NAI61" s="145"/>
      <c r="NAJ61" s="145"/>
      <c r="NAK61" s="145"/>
      <c r="NAL61" s="145"/>
      <c r="NAM61" s="145"/>
      <c r="NAN61" s="145"/>
      <c r="NAO61" s="145"/>
      <c r="NAP61" s="145"/>
      <c r="NAQ61" s="145"/>
      <c r="NAR61" s="145"/>
      <c r="NAS61" s="145"/>
      <c r="NAT61" s="145"/>
      <c r="NAU61" s="145"/>
      <c r="NAV61" s="145"/>
      <c r="NAW61" s="145"/>
      <c r="NAX61" s="145"/>
      <c r="NAY61" s="145"/>
      <c r="NAZ61" s="145"/>
      <c r="NBA61" s="145"/>
      <c r="NBB61" s="145"/>
      <c r="NBC61" s="145"/>
      <c r="NBD61" s="145"/>
      <c r="NBE61" s="145"/>
      <c r="NBF61" s="145"/>
      <c r="NBG61" s="145"/>
      <c r="NBH61" s="145"/>
      <c r="NBI61" s="145"/>
      <c r="NBJ61" s="145"/>
      <c r="NBK61" s="145"/>
      <c r="NBL61" s="145"/>
      <c r="NBM61" s="145"/>
      <c r="NBN61" s="145"/>
      <c r="NBO61" s="145"/>
      <c r="NBP61" s="145"/>
      <c r="NBQ61" s="145"/>
      <c r="NBR61" s="145"/>
      <c r="NBS61" s="145"/>
      <c r="NBT61" s="145"/>
      <c r="NBU61" s="145"/>
      <c r="NBV61" s="145"/>
      <c r="NBW61" s="145"/>
      <c r="NBX61" s="145"/>
      <c r="NBY61" s="145"/>
      <c r="NBZ61" s="145"/>
      <c r="NCA61" s="145"/>
      <c r="NCB61" s="145"/>
      <c r="NCC61" s="145"/>
      <c r="NCD61" s="145"/>
      <c r="NCE61" s="145"/>
      <c r="NCF61" s="145"/>
      <c r="NCG61" s="145"/>
      <c r="NCH61" s="145"/>
      <c r="NCI61" s="145"/>
      <c r="NCJ61" s="145"/>
      <c r="NCK61" s="145"/>
      <c r="NCL61" s="145"/>
      <c r="NCM61" s="145"/>
      <c r="NCN61" s="145"/>
      <c r="NCO61" s="145"/>
      <c r="NCP61" s="145"/>
      <c r="NCQ61" s="145"/>
      <c r="NCR61" s="145"/>
      <c r="NCS61" s="145"/>
      <c r="NCT61" s="145"/>
      <c r="NCU61" s="145"/>
      <c r="NCV61" s="145"/>
      <c r="NCW61" s="145"/>
      <c r="NCX61" s="145"/>
      <c r="NCY61" s="145"/>
      <c r="NCZ61" s="145"/>
      <c r="NDA61" s="145"/>
      <c r="NDB61" s="145"/>
      <c r="NDC61" s="145"/>
      <c r="NDD61" s="145"/>
      <c r="NDE61" s="145"/>
      <c r="NDF61" s="145"/>
      <c r="NDG61" s="145"/>
      <c r="NDH61" s="145"/>
      <c r="NDI61" s="145"/>
      <c r="NDJ61" s="145"/>
      <c r="NDK61" s="145"/>
      <c r="NDL61" s="145"/>
      <c r="NDM61" s="145"/>
      <c r="NDN61" s="145"/>
      <c r="NDO61" s="145"/>
      <c r="NDP61" s="145"/>
      <c r="NDQ61" s="145"/>
      <c r="NDR61" s="145"/>
      <c r="NDS61" s="145"/>
      <c r="NDT61" s="145"/>
      <c r="NDU61" s="145"/>
      <c r="NDV61" s="145"/>
      <c r="NDW61" s="145"/>
      <c r="NDX61" s="145"/>
      <c r="NDY61" s="145"/>
      <c r="NDZ61" s="145"/>
      <c r="NEA61" s="145"/>
      <c r="NEB61" s="145"/>
      <c r="NEC61" s="145"/>
      <c r="NED61" s="145"/>
      <c r="NEE61" s="145"/>
      <c r="NEF61" s="145"/>
      <c r="NEG61" s="145"/>
      <c r="NEH61" s="145"/>
      <c r="NEI61" s="145"/>
      <c r="NEJ61" s="145"/>
      <c r="NEK61" s="145"/>
      <c r="NEL61" s="145"/>
      <c r="NEM61" s="145"/>
      <c r="NEN61" s="145"/>
      <c r="NEO61" s="145"/>
      <c r="NEP61" s="145"/>
      <c r="NEQ61" s="145"/>
      <c r="NER61" s="145"/>
      <c r="NES61" s="145"/>
      <c r="NET61" s="145"/>
      <c r="NEU61" s="145"/>
      <c r="NEV61" s="145"/>
      <c r="NEW61" s="145"/>
      <c r="NEX61" s="145"/>
      <c r="NEY61" s="145"/>
      <c r="NEZ61" s="145"/>
      <c r="NFA61" s="145"/>
      <c r="NFB61" s="145"/>
      <c r="NFC61" s="145"/>
      <c r="NFD61" s="145"/>
      <c r="NFE61" s="145"/>
      <c r="NFF61" s="145"/>
      <c r="NFG61" s="145"/>
      <c r="NFH61" s="145"/>
      <c r="NFI61" s="145"/>
      <c r="NFJ61" s="145"/>
      <c r="NFK61" s="145"/>
      <c r="NFL61" s="145"/>
      <c r="NFM61" s="145"/>
      <c r="NFN61" s="145"/>
      <c r="NFO61" s="145"/>
      <c r="NFP61" s="145"/>
      <c r="NFQ61" s="145"/>
      <c r="NFR61" s="145"/>
      <c r="NFS61" s="145"/>
      <c r="NFT61" s="145"/>
      <c r="NFU61" s="145"/>
      <c r="NFV61" s="145"/>
      <c r="NFW61" s="145"/>
      <c r="NFX61" s="145"/>
      <c r="NFY61" s="145"/>
      <c r="NFZ61" s="145"/>
      <c r="NGA61" s="145"/>
      <c r="NGB61" s="145"/>
      <c r="NGC61" s="145"/>
      <c r="NGD61" s="145"/>
      <c r="NGE61" s="145"/>
      <c r="NGF61" s="145"/>
      <c r="NGG61" s="145"/>
      <c r="NGH61" s="145"/>
      <c r="NGI61" s="145"/>
      <c r="NGJ61" s="145"/>
      <c r="NGK61" s="145"/>
      <c r="NGL61" s="145"/>
      <c r="NGM61" s="145"/>
      <c r="NGN61" s="145"/>
      <c r="NGO61" s="145"/>
      <c r="NGP61" s="145"/>
      <c r="NGQ61" s="145"/>
      <c r="NGR61" s="145"/>
      <c r="NGS61" s="145"/>
      <c r="NGT61" s="145"/>
      <c r="NGU61" s="145"/>
      <c r="NGV61" s="145"/>
      <c r="NGW61" s="145"/>
      <c r="NGX61" s="145"/>
      <c r="NGY61" s="145"/>
      <c r="NGZ61" s="145"/>
      <c r="NHA61" s="145"/>
      <c r="NHB61" s="145"/>
      <c r="NHC61" s="145"/>
      <c r="NHD61" s="145"/>
      <c r="NHE61" s="145"/>
      <c r="NHF61" s="145"/>
      <c r="NHG61" s="145"/>
      <c r="NHH61" s="145"/>
      <c r="NHI61" s="145"/>
      <c r="NHJ61" s="145"/>
      <c r="NHK61" s="145"/>
      <c r="NHL61" s="145"/>
      <c r="NHM61" s="145"/>
      <c r="NHN61" s="145"/>
      <c r="NHO61" s="145"/>
      <c r="NHP61" s="145"/>
      <c r="NHQ61" s="145"/>
      <c r="NHR61" s="145"/>
      <c r="NHS61" s="145"/>
      <c r="NHT61" s="145"/>
      <c r="NHU61" s="145"/>
      <c r="NHV61" s="145"/>
      <c r="NHW61" s="145"/>
      <c r="NHX61" s="145"/>
      <c r="NHY61" s="145"/>
      <c r="NHZ61" s="145"/>
      <c r="NIA61" s="145"/>
      <c r="NIB61" s="145"/>
      <c r="NIC61" s="145"/>
      <c r="NID61" s="145"/>
      <c r="NIE61" s="145"/>
      <c r="NIF61" s="145"/>
      <c r="NIG61" s="145"/>
      <c r="NIH61" s="145"/>
      <c r="NII61" s="145"/>
      <c r="NIJ61" s="145"/>
      <c r="NIK61" s="145"/>
      <c r="NIL61" s="145"/>
      <c r="NIM61" s="145"/>
      <c r="NIN61" s="145"/>
      <c r="NIO61" s="145"/>
      <c r="NIP61" s="145"/>
      <c r="NIQ61" s="145"/>
      <c r="NIR61" s="145"/>
      <c r="NIS61" s="145"/>
      <c r="NIT61" s="145"/>
      <c r="NIU61" s="145"/>
      <c r="NIV61" s="145"/>
      <c r="NIW61" s="145"/>
      <c r="NIX61" s="145"/>
      <c r="NIY61" s="145"/>
      <c r="NIZ61" s="145"/>
      <c r="NJA61" s="145"/>
      <c r="NJB61" s="145"/>
      <c r="NJC61" s="145"/>
      <c r="NJD61" s="145"/>
      <c r="NJE61" s="145"/>
      <c r="NJF61" s="145"/>
      <c r="NJG61" s="145"/>
      <c r="NJH61" s="145"/>
      <c r="NJI61" s="145"/>
      <c r="NJJ61" s="145"/>
      <c r="NJK61" s="145"/>
      <c r="NJL61" s="145"/>
      <c r="NJM61" s="145"/>
      <c r="NJN61" s="145"/>
      <c r="NJO61" s="145"/>
      <c r="NJP61" s="145"/>
      <c r="NJQ61" s="145"/>
      <c r="NJR61" s="145"/>
      <c r="NJS61" s="145"/>
      <c r="NJT61" s="145"/>
      <c r="NJU61" s="145"/>
      <c r="NJV61" s="145"/>
      <c r="NJW61" s="145"/>
      <c r="NJX61" s="145"/>
      <c r="NJY61" s="145"/>
      <c r="NJZ61" s="145"/>
      <c r="NKA61" s="145"/>
      <c r="NKB61" s="145"/>
      <c r="NKC61" s="145"/>
      <c r="NKD61" s="145"/>
      <c r="NKE61" s="145"/>
      <c r="NKF61" s="145"/>
      <c r="NKG61" s="145"/>
      <c r="NKH61" s="145"/>
      <c r="NKI61" s="145"/>
      <c r="NKJ61" s="145"/>
      <c r="NKK61" s="145"/>
      <c r="NKL61" s="145"/>
      <c r="NKM61" s="145"/>
      <c r="NKN61" s="145"/>
      <c r="NKO61" s="145"/>
      <c r="NKP61" s="145"/>
      <c r="NKQ61" s="145"/>
      <c r="NKR61" s="145"/>
      <c r="NKS61" s="145"/>
      <c r="NKT61" s="145"/>
      <c r="NKU61" s="145"/>
      <c r="NKV61" s="145"/>
      <c r="NKW61" s="145"/>
      <c r="NKX61" s="145"/>
      <c r="NKY61" s="145"/>
      <c r="NKZ61" s="145"/>
      <c r="NLA61" s="145"/>
      <c r="NLB61" s="145"/>
      <c r="NLC61" s="145"/>
      <c r="NLD61" s="145"/>
      <c r="NLE61" s="145"/>
      <c r="NLF61" s="145"/>
      <c r="NLG61" s="145"/>
      <c r="NLH61" s="145"/>
      <c r="NLI61" s="145"/>
      <c r="NLJ61" s="145"/>
      <c r="NLK61" s="145"/>
      <c r="NLL61" s="145"/>
      <c r="NLM61" s="145"/>
      <c r="NLN61" s="145"/>
      <c r="NLO61" s="145"/>
      <c r="NLP61" s="145"/>
      <c r="NLQ61" s="145"/>
      <c r="NLR61" s="145"/>
      <c r="NLS61" s="145"/>
      <c r="NLT61" s="145"/>
      <c r="NLU61" s="145"/>
      <c r="NLV61" s="145"/>
      <c r="NLW61" s="145"/>
      <c r="NLX61" s="145"/>
      <c r="NLY61" s="145"/>
      <c r="NLZ61" s="145"/>
      <c r="NMA61" s="145"/>
      <c r="NMB61" s="145"/>
      <c r="NMC61" s="145"/>
      <c r="NMD61" s="145"/>
      <c r="NME61" s="145"/>
      <c r="NMF61" s="145"/>
      <c r="NMG61" s="145"/>
      <c r="NMH61" s="145"/>
      <c r="NMI61" s="145"/>
      <c r="NMJ61" s="145"/>
      <c r="NMK61" s="145"/>
      <c r="NML61" s="145"/>
      <c r="NMM61" s="145"/>
      <c r="NMN61" s="145"/>
      <c r="NMO61" s="145"/>
      <c r="NMP61" s="145"/>
      <c r="NMQ61" s="145"/>
      <c r="NMR61" s="145"/>
      <c r="NMS61" s="145"/>
      <c r="NMT61" s="145"/>
      <c r="NMU61" s="145"/>
      <c r="NMV61" s="145"/>
      <c r="NMW61" s="145"/>
      <c r="NMX61" s="145"/>
      <c r="NMY61" s="145"/>
      <c r="NMZ61" s="145"/>
      <c r="NNA61" s="145"/>
      <c r="NNB61" s="145"/>
      <c r="NNC61" s="145"/>
      <c r="NND61" s="145"/>
      <c r="NNE61" s="145"/>
      <c r="NNF61" s="145"/>
      <c r="NNG61" s="145"/>
      <c r="NNH61" s="145"/>
      <c r="NNI61" s="145"/>
      <c r="NNJ61" s="145"/>
      <c r="NNK61" s="145"/>
      <c r="NNL61" s="145"/>
      <c r="NNM61" s="145"/>
      <c r="NNN61" s="145"/>
      <c r="NNO61" s="145"/>
      <c r="NNP61" s="145"/>
      <c r="NNQ61" s="145"/>
      <c r="NNR61" s="145"/>
      <c r="NNS61" s="145"/>
      <c r="NNT61" s="145"/>
      <c r="NNU61" s="145"/>
      <c r="NNV61" s="145"/>
      <c r="NNW61" s="145"/>
      <c r="NNX61" s="145"/>
      <c r="NNY61" s="145"/>
      <c r="NNZ61" s="145"/>
      <c r="NOA61" s="145"/>
      <c r="NOB61" s="145"/>
      <c r="NOC61" s="145"/>
      <c r="NOD61" s="145"/>
      <c r="NOE61" s="145"/>
      <c r="NOF61" s="145"/>
      <c r="NOG61" s="145"/>
      <c r="NOH61" s="145"/>
      <c r="NOI61" s="145"/>
      <c r="NOJ61" s="145"/>
      <c r="NOK61" s="145"/>
      <c r="NOL61" s="145"/>
      <c r="NOM61" s="145"/>
      <c r="NON61" s="145"/>
      <c r="NOO61" s="145"/>
      <c r="NOP61" s="145"/>
      <c r="NOQ61" s="145"/>
      <c r="NOR61" s="145"/>
      <c r="NOS61" s="145"/>
      <c r="NOT61" s="145"/>
      <c r="NOU61" s="145"/>
      <c r="NOV61" s="145"/>
      <c r="NOW61" s="145"/>
      <c r="NOX61" s="145"/>
      <c r="NOY61" s="145"/>
      <c r="NOZ61" s="145"/>
      <c r="NPA61" s="145"/>
      <c r="NPB61" s="145"/>
      <c r="NPC61" s="145"/>
      <c r="NPD61" s="145"/>
      <c r="NPE61" s="145"/>
      <c r="NPF61" s="145"/>
      <c r="NPG61" s="145"/>
      <c r="NPH61" s="145"/>
      <c r="NPI61" s="145"/>
      <c r="NPJ61" s="145"/>
      <c r="NPK61" s="145"/>
      <c r="NPL61" s="145"/>
      <c r="NPM61" s="145"/>
      <c r="NPN61" s="145"/>
      <c r="NPO61" s="145"/>
      <c r="NPP61" s="145"/>
      <c r="NPQ61" s="145"/>
      <c r="NPR61" s="145"/>
      <c r="NPS61" s="145"/>
      <c r="NPT61" s="145"/>
      <c r="NPU61" s="145"/>
      <c r="NPV61" s="145"/>
      <c r="NPW61" s="145"/>
      <c r="NPX61" s="145"/>
      <c r="NPY61" s="145"/>
      <c r="NPZ61" s="145"/>
      <c r="NQA61" s="145"/>
      <c r="NQB61" s="145"/>
      <c r="NQC61" s="145"/>
      <c r="NQD61" s="145"/>
      <c r="NQE61" s="145"/>
      <c r="NQF61" s="145"/>
      <c r="NQG61" s="145"/>
      <c r="NQH61" s="145"/>
      <c r="NQI61" s="145"/>
      <c r="NQJ61" s="145"/>
      <c r="NQK61" s="145"/>
      <c r="NQL61" s="145"/>
      <c r="NQM61" s="145"/>
      <c r="NQN61" s="145"/>
      <c r="NQO61" s="145"/>
      <c r="NQP61" s="145"/>
      <c r="NQQ61" s="145"/>
      <c r="NQR61" s="145"/>
      <c r="NQS61" s="145"/>
      <c r="NQT61" s="145"/>
      <c r="NQU61" s="145"/>
      <c r="NQV61" s="145"/>
      <c r="NQW61" s="145"/>
      <c r="NQX61" s="145"/>
      <c r="NQY61" s="145"/>
      <c r="NQZ61" s="145"/>
      <c r="NRA61" s="145"/>
      <c r="NRB61" s="145"/>
      <c r="NRC61" s="145"/>
      <c r="NRD61" s="145"/>
      <c r="NRE61" s="145"/>
      <c r="NRF61" s="145"/>
      <c r="NRG61" s="145"/>
      <c r="NRH61" s="145"/>
      <c r="NRI61" s="145"/>
      <c r="NRJ61" s="145"/>
      <c r="NRK61" s="145"/>
      <c r="NRL61" s="145"/>
      <c r="NRM61" s="145"/>
      <c r="NRN61" s="145"/>
      <c r="NRO61" s="145"/>
      <c r="NRP61" s="145"/>
      <c r="NRQ61" s="145"/>
      <c r="NRR61" s="145"/>
      <c r="NRS61" s="145"/>
      <c r="NRT61" s="145"/>
      <c r="NRU61" s="145"/>
      <c r="NRV61" s="145"/>
      <c r="NRW61" s="145"/>
      <c r="NRX61" s="145"/>
      <c r="NRY61" s="145"/>
      <c r="NRZ61" s="145"/>
      <c r="NSA61" s="145"/>
      <c r="NSB61" s="145"/>
      <c r="NSC61" s="145"/>
      <c r="NSD61" s="145"/>
      <c r="NSE61" s="145"/>
      <c r="NSF61" s="145"/>
      <c r="NSG61" s="145"/>
      <c r="NSH61" s="145"/>
      <c r="NSI61" s="145"/>
      <c r="NSJ61" s="145"/>
      <c r="NSK61" s="145"/>
      <c r="NSL61" s="145"/>
      <c r="NSM61" s="145"/>
      <c r="NSN61" s="145"/>
      <c r="NSO61" s="145"/>
      <c r="NSP61" s="145"/>
      <c r="NSQ61" s="145"/>
      <c r="NSR61" s="145"/>
      <c r="NSS61" s="145"/>
      <c r="NST61" s="145"/>
      <c r="NSU61" s="145"/>
      <c r="NSV61" s="145"/>
      <c r="NSW61" s="145"/>
      <c r="NSX61" s="145"/>
      <c r="NSY61" s="145"/>
      <c r="NSZ61" s="145"/>
      <c r="NTA61" s="145"/>
      <c r="NTB61" s="145"/>
      <c r="NTC61" s="145"/>
      <c r="NTD61" s="145"/>
      <c r="NTE61" s="145"/>
      <c r="NTF61" s="145"/>
      <c r="NTG61" s="145"/>
      <c r="NTH61" s="145"/>
      <c r="NTI61" s="145"/>
      <c r="NTJ61" s="145"/>
      <c r="NTK61" s="145"/>
      <c r="NTL61" s="145"/>
      <c r="NTM61" s="145"/>
      <c r="NTN61" s="145"/>
      <c r="NTO61" s="145"/>
      <c r="NTP61" s="145"/>
      <c r="NTQ61" s="145"/>
      <c r="NTR61" s="145"/>
      <c r="NTS61" s="145"/>
      <c r="NTT61" s="145"/>
      <c r="NTU61" s="145"/>
      <c r="NTV61" s="145"/>
      <c r="NTW61" s="145"/>
      <c r="NTX61" s="145"/>
      <c r="NTY61" s="145"/>
      <c r="NTZ61" s="145"/>
      <c r="NUA61" s="145"/>
      <c r="NUB61" s="145"/>
      <c r="NUC61" s="145"/>
      <c r="NUD61" s="145"/>
      <c r="NUE61" s="145"/>
      <c r="NUF61" s="145"/>
      <c r="NUG61" s="145"/>
      <c r="NUH61" s="145"/>
      <c r="NUI61" s="145"/>
      <c r="NUJ61" s="145"/>
      <c r="NUK61" s="145"/>
      <c r="NUL61" s="145"/>
      <c r="NUM61" s="145"/>
      <c r="NUN61" s="145"/>
      <c r="NUO61" s="145"/>
      <c r="NUP61" s="145"/>
      <c r="NUQ61" s="145"/>
      <c r="NUR61" s="145"/>
      <c r="NUS61" s="145"/>
      <c r="NUT61" s="145"/>
      <c r="NUU61" s="145"/>
      <c r="NUV61" s="145"/>
      <c r="NUW61" s="145"/>
      <c r="NUX61" s="145"/>
      <c r="NUY61" s="145"/>
      <c r="NUZ61" s="145"/>
      <c r="NVA61" s="145"/>
      <c r="NVB61" s="145"/>
      <c r="NVC61" s="145"/>
      <c r="NVD61" s="145"/>
      <c r="NVE61" s="145"/>
      <c r="NVF61" s="145"/>
      <c r="NVG61" s="145"/>
      <c r="NVH61" s="145"/>
      <c r="NVI61" s="145"/>
      <c r="NVJ61" s="145"/>
      <c r="NVK61" s="145"/>
      <c r="NVL61" s="145"/>
      <c r="NVM61" s="145"/>
      <c r="NVN61" s="145"/>
      <c r="NVO61" s="145"/>
      <c r="NVP61" s="145"/>
      <c r="NVQ61" s="145"/>
      <c r="NVR61" s="145"/>
      <c r="NVS61" s="145"/>
      <c r="NVT61" s="145"/>
      <c r="NVU61" s="145"/>
      <c r="NVV61" s="145"/>
      <c r="NVW61" s="145"/>
      <c r="NVX61" s="145"/>
      <c r="NVY61" s="145"/>
      <c r="NVZ61" s="145"/>
      <c r="NWA61" s="145"/>
      <c r="NWB61" s="145"/>
      <c r="NWC61" s="145"/>
      <c r="NWD61" s="145"/>
      <c r="NWE61" s="145"/>
      <c r="NWF61" s="145"/>
      <c r="NWG61" s="145"/>
      <c r="NWH61" s="145"/>
      <c r="NWI61" s="145"/>
      <c r="NWJ61" s="145"/>
      <c r="NWK61" s="145"/>
      <c r="NWL61" s="145"/>
      <c r="NWM61" s="145"/>
      <c r="NWN61" s="145"/>
      <c r="NWO61" s="145"/>
      <c r="NWP61" s="145"/>
      <c r="NWQ61" s="145"/>
      <c r="NWR61" s="145"/>
      <c r="NWS61" s="145"/>
      <c r="NWT61" s="145"/>
      <c r="NWU61" s="145"/>
      <c r="NWV61" s="145"/>
      <c r="NWW61" s="145"/>
      <c r="NWX61" s="145"/>
      <c r="NWY61" s="145"/>
      <c r="NWZ61" s="145"/>
      <c r="NXA61" s="145"/>
      <c r="NXB61" s="145"/>
      <c r="NXC61" s="145"/>
      <c r="NXD61" s="145"/>
      <c r="NXE61" s="145"/>
      <c r="NXF61" s="145"/>
      <c r="NXG61" s="145"/>
      <c r="NXH61" s="145"/>
      <c r="NXI61" s="145"/>
      <c r="NXJ61" s="145"/>
      <c r="NXK61" s="145"/>
      <c r="NXL61" s="145"/>
      <c r="NXM61" s="145"/>
      <c r="NXN61" s="145"/>
      <c r="NXO61" s="145"/>
      <c r="NXP61" s="145"/>
      <c r="NXQ61" s="145"/>
      <c r="NXR61" s="145"/>
      <c r="NXS61" s="145"/>
      <c r="NXT61" s="145"/>
      <c r="NXU61" s="145"/>
      <c r="NXV61" s="145"/>
      <c r="NXW61" s="145"/>
      <c r="NXX61" s="145"/>
      <c r="NXY61" s="145"/>
      <c r="NXZ61" s="145"/>
      <c r="NYA61" s="145"/>
      <c r="NYB61" s="145"/>
      <c r="NYC61" s="145"/>
      <c r="NYD61" s="145"/>
      <c r="NYE61" s="145"/>
      <c r="NYF61" s="145"/>
      <c r="NYG61" s="145"/>
      <c r="NYH61" s="145"/>
      <c r="NYI61" s="145"/>
      <c r="NYJ61" s="145"/>
      <c r="NYK61" s="145"/>
      <c r="NYL61" s="145"/>
      <c r="NYM61" s="145"/>
      <c r="NYN61" s="145"/>
      <c r="NYO61" s="145"/>
      <c r="NYP61" s="145"/>
      <c r="NYQ61" s="145"/>
      <c r="NYR61" s="145"/>
      <c r="NYS61" s="145"/>
      <c r="NYT61" s="145"/>
      <c r="NYU61" s="145"/>
      <c r="NYV61" s="145"/>
      <c r="NYW61" s="145"/>
      <c r="NYX61" s="145"/>
      <c r="NYY61" s="145"/>
      <c r="NYZ61" s="145"/>
      <c r="NZA61" s="145"/>
      <c r="NZB61" s="145"/>
      <c r="NZC61" s="145"/>
      <c r="NZD61" s="145"/>
      <c r="NZE61" s="145"/>
      <c r="NZF61" s="145"/>
      <c r="NZG61" s="145"/>
      <c r="NZH61" s="145"/>
      <c r="NZI61" s="145"/>
      <c r="NZJ61" s="145"/>
      <c r="NZK61" s="145"/>
      <c r="NZL61" s="145"/>
      <c r="NZM61" s="145"/>
      <c r="NZN61" s="145"/>
      <c r="NZO61" s="145"/>
      <c r="NZP61" s="145"/>
      <c r="NZQ61" s="145"/>
      <c r="NZR61" s="145"/>
      <c r="NZS61" s="145"/>
      <c r="NZT61" s="145"/>
      <c r="NZU61" s="145"/>
      <c r="NZV61" s="145"/>
      <c r="NZW61" s="145"/>
      <c r="NZX61" s="145"/>
      <c r="NZY61" s="145"/>
      <c r="NZZ61" s="145"/>
      <c r="OAA61" s="145"/>
      <c r="OAB61" s="145"/>
      <c r="OAC61" s="145"/>
      <c r="OAD61" s="145"/>
      <c r="OAE61" s="145"/>
      <c r="OAF61" s="145"/>
      <c r="OAG61" s="145"/>
      <c r="OAH61" s="145"/>
      <c r="OAI61" s="145"/>
      <c r="OAJ61" s="145"/>
      <c r="OAK61" s="145"/>
      <c r="OAL61" s="145"/>
      <c r="OAM61" s="145"/>
      <c r="OAN61" s="145"/>
      <c r="OAO61" s="145"/>
      <c r="OAP61" s="145"/>
      <c r="OAQ61" s="145"/>
      <c r="OAR61" s="145"/>
      <c r="OAS61" s="145"/>
      <c r="OAT61" s="145"/>
      <c r="OAU61" s="145"/>
      <c r="OAV61" s="145"/>
      <c r="OAW61" s="145"/>
      <c r="OAX61" s="145"/>
      <c r="OAY61" s="145"/>
      <c r="OAZ61" s="145"/>
      <c r="OBA61" s="145"/>
      <c r="OBB61" s="145"/>
      <c r="OBC61" s="145"/>
      <c r="OBD61" s="145"/>
      <c r="OBE61" s="145"/>
      <c r="OBF61" s="145"/>
      <c r="OBG61" s="145"/>
      <c r="OBH61" s="145"/>
      <c r="OBI61" s="145"/>
      <c r="OBJ61" s="145"/>
      <c r="OBK61" s="145"/>
      <c r="OBL61" s="145"/>
      <c r="OBM61" s="145"/>
      <c r="OBN61" s="145"/>
      <c r="OBO61" s="145"/>
      <c r="OBP61" s="145"/>
      <c r="OBQ61" s="145"/>
      <c r="OBR61" s="145"/>
      <c r="OBS61" s="145"/>
      <c r="OBT61" s="145"/>
      <c r="OBU61" s="145"/>
      <c r="OBV61" s="145"/>
      <c r="OBW61" s="145"/>
      <c r="OBX61" s="145"/>
      <c r="OBY61" s="145"/>
      <c r="OBZ61" s="145"/>
      <c r="OCA61" s="145"/>
      <c r="OCB61" s="145"/>
      <c r="OCC61" s="145"/>
      <c r="OCD61" s="145"/>
      <c r="OCE61" s="145"/>
      <c r="OCF61" s="145"/>
      <c r="OCG61" s="145"/>
      <c r="OCH61" s="145"/>
      <c r="OCI61" s="145"/>
      <c r="OCJ61" s="145"/>
      <c r="OCK61" s="145"/>
      <c r="OCL61" s="145"/>
      <c r="OCM61" s="145"/>
      <c r="OCN61" s="145"/>
      <c r="OCO61" s="145"/>
      <c r="OCP61" s="145"/>
      <c r="OCQ61" s="145"/>
      <c r="OCR61" s="145"/>
      <c r="OCS61" s="145"/>
      <c r="OCT61" s="145"/>
      <c r="OCU61" s="145"/>
      <c r="OCV61" s="145"/>
      <c r="OCW61" s="145"/>
      <c r="OCX61" s="145"/>
      <c r="OCY61" s="145"/>
      <c r="OCZ61" s="145"/>
      <c r="ODA61" s="145"/>
      <c r="ODB61" s="145"/>
      <c r="ODC61" s="145"/>
      <c r="ODD61" s="145"/>
      <c r="ODE61" s="145"/>
      <c r="ODF61" s="145"/>
      <c r="ODG61" s="145"/>
      <c r="ODH61" s="145"/>
      <c r="ODI61" s="145"/>
      <c r="ODJ61" s="145"/>
      <c r="ODK61" s="145"/>
      <c r="ODL61" s="145"/>
      <c r="ODM61" s="145"/>
      <c r="ODN61" s="145"/>
      <c r="ODO61" s="145"/>
      <c r="ODP61" s="145"/>
      <c r="ODQ61" s="145"/>
      <c r="ODR61" s="145"/>
      <c r="ODS61" s="145"/>
      <c r="ODT61" s="145"/>
      <c r="ODU61" s="145"/>
      <c r="ODV61" s="145"/>
      <c r="ODW61" s="145"/>
      <c r="ODX61" s="145"/>
      <c r="ODY61" s="145"/>
      <c r="ODZ61" s="145"/>
      <c r="OEA61" s="145"/>
      <c r="OEB61" s="145"/>
      <c r="OEC61" s="145"/>
      <c r="OED61" s="145"/>
      <c r="OEE61" s="145"/>
      <c r="OEF61" s="145"/>
      <c r="OEG61" s="145"/>
      <c r="OEH61" s="145"/>
      <c r="OEI61" s="145"/>
      <c r="OEJ61" s="145"/>
      <c r="OEK61" s="145"/>
      <c r="OEL61" s="145"/>
      <c r="OEM61" s="145"/>
      <c r="OEN61" s="145"/>
      <c r="OEO61" s="145"/>
      <c r="OEP61" s="145"/>
      <c r="OEQ61" s="145"/>
      <c r="OER61" s="145"/>
      <c r="OES61" s="145"/>
      <c r="OET61" s="145"/>
      <c r="OEU61" s="145"/>
      <c r="OEV61" s="145"/>
      <c r="OEW61" s="145"/>
      <c r="OEX61" s="145"/>
      <c r="OEY61" s="145"/>
      <c r="OEZ61" s="145"/>
      <c r="OFA61" s="145"/>
      <c r="OFB61" s="145"/>
      <c r="OFC61" s="145"/>
      <c r="OFD61" s="145"/>
      <c r="OFE61" s="145"/>
      <c r="OFF61" s="145"/>
      <c r="OFG61" s="145"/>
      <c r="OFH61" s="145"/>
      <c r="OFI61" s="145"/>
      <c r="OFJ61" s="145"/>
      <c r="OFK61" s="145"/>
      <c r="OFL61" s="145"/>
      <c r="OFM61" s="145"/>
      <c r="OFN61" s="145"/>
      <c r="OFO61" s="145"/>
      <c r="OFP61" s="145"/>
      <c r="OFQ61" s="145"/>
      <c r="OFR61" s="145"/>
      <c r="OFS61" s="145"/>
      <c r="OFT61" s="145"/>
      <c r="OFU61" s="145"/>
      <c r="OFV61" s="145"/>
      <c r="OFW61" s="145"/>
      <c r="OFX61" s="145"/>
      <c r="OFY61" s="145"/>
      <c r="OFZ61" s="145"/>
      <c r="OGA61" s="145"/>
      <c r="OGB61" s="145"/>
      <c r="OGC61" s="145"/>
      <c r="OGD61" s="145"/>
      <c r="OGE61" s="145"/>
      <c r="OGF61" s="145"/>
      <c r="OGG61" s="145"/>
      <c r="OGH61" s="145"/>
      <c r="OGI61" s="145"/>
      <c r="OGJ61" s="145"/>
      <c r="OGK61" s="145"/>
      <c r="OGL61" s="145"/>
      <c r="OGM61" s="145"/>
      <c r="OGN61" s="145"/>
      <c r="OGO61" s="145"/>
      <c r="OGP61" s="145"/>
      <c r="OGQ61" s="145"/>
      <c r="OGR61" s="145"/>
      <c r="OGS61" s="145"/>
      <c r="OGT61" s="145"/>
      <c r="OGU61" s="145"/>
      <c r="OGV61" s="145"/>
      <c r="OGW61" s="145"/>
      <c r="OGX61" s="145"/>
      <c r="OGY61" s="145"/>
      <c r="OGZ61" s="145"/>
      <c r="OHA61" s="145"/>
      <c r="OHB61" s="145"/>
      <c r="OHC61" s="145"/>
      <c r="OHD61" s="145"/>
      <c r="OHE61" s="145"/>
      <c r="OHF61" s="145"/>
      <c r="OHG61" s="145"/>
      <c r="OHH61" s="145"/>
      <c r="OHI61" s="145"/>
      <c r="OHJ61" s="145"/>
      <c r="OHK61" s="145"/>
      <c r="OHL61" s="145"/>
      <c r="OHM61" s="145"/>
      <c r="OHN61" s="145"/>
      <c r="OHO61" s="145"/>
      <c r="OHP61" s="145"/>
      <c r="OHQ61" s="145"/>
      <c r="OHR61" s="145"/>
      <c r="OHS61" s="145"/>
      <c r="OHT61" s="145"/>
      <c r="OHU61" s="145"/>
      <c r="OHV61" s="145"/>
      <c r="OHW61" s="145"/>
      <c r="OHX61" s="145"/>
      <c r="OHY61" s="145"/>
      <c r="OHZ61" s="145"/>
      <c r="OIA61" s="145"/>
      <c r="OIB61" s="145"/>
      <c r="OIC61" s="145"/>
      <c r="OID61" s="145"/>
      <c r="OIE61" s="145"/>
      <c r="OIF61" s="145"/>
      <c r="OIG61" s="145"/>
      <c r="OIH61" s="145"/>
      <c r="OII61" s="145"/>
      <c r="OIJ61" s="145"/>
      <c r="OIK61" s="145"/>
      <c r="OIL61" s="145"/>
      <c r="OIM61" s="145"/>
      <c r="OIN61" s="145"/>
      <c r="OIO61" s="145"/>
      <c r="OIP61" s="145"/>
      <c r="OIQ61" s="145"/>
      <c r="OIR61" s="145"/>
      <c r="OIS61" s="145"/>
      <c r="OIT61" s="145"/>
      <c r="OIU61" s="145"/>
      <c r="OIV61" s="145"/>
      <c r="OIW61" s="145"/>
      <c r="OIX61" s="145"/>
      <c r="OIY61" s="145"/>
      <c r="OIZ61" s="145"/>
      <c r="OJA61" s="145"/>
      <c r="OJB61" s="145"/>
      <c r="OJC61" s="145"/>
      <c r="OJD61" s="145"/>
      <c r="OJE61" s="145"/>
      <c r="OJF61" s="145"/>
      <c r="OJG61" s="145"/>
      <c r="OJH61" s="145"/>
      <c r="OJI61" s="145"/>
      <c r="OJJ61" s="145"/>
      <c r="OJK61" s="145"/>
      <c r="OJL61" s="145"/>
      <c r="OJM61" s="145"/>
      <c r="OJN61" s="145"/>
      <c r="OJO61" s="145"/>
      <c r="OJP61" s="145"/>
      <c r="OJQ61" s="145"/>
      <c r="OJR61" s="145"/>
      <c r="OJS61" s="145"/>
      <c r="OJT61" s="145"/>
      <c r="OJU61" s="145"/>
      <c r="OJV61" s="145"/>
      <c r="OJW61" s="145"/>
      <c r="OJX61" s="145"/>
      <c r="OJY61" s="145"/>
      <c r="OJZ61" s="145"/>
      <c r="OKA61" s="145"/>
      <c r="OKB61" s="145"/>
      <c r="OKC61" s="145"/>
      <c r="OKD61" s="145"/>
      <c r="OKE61" s="145"/>
      <c r="OKF61" s="145"/>
      <c r="OKG61" s="145"/>
      <c r="OKH61" s="145"/>
      <c r="OKI61" s="145"/>
      <c r="OKJ61" s="145"/>
      <c r="OKK61" s="145"/>
      <c r="OKL61" s="145"/>
      <c r="OKM61" s="145"/>
      <c r="OKN61" s="145"/>
      <c r="OKO61" s="145"/>
      <c r="OKP61" s="145"/>
      <c r="OKQ61" s="145"/>
      <c r="OKR61" s="145"/>
      <c r="OKS61" s="145"/>
      <c r="OKT61" s="145"/>
      <c r="OKU61" s="145"/>
      <c r="OKV61" s="145"/>
      <c r="OKW61" s="145"/>
      <c r="OKX61" s="145"/>
      <c r="OKY61" s="145"/>
      <c r="OKZ61" s="145"/>
      <c r="OLA61" s="145"/>
      <c r="OLB61" s="145"/>
      <c r="OLC61" s="145"/>
      <c r="OLD61" s="145"/>
      <c r="OLE61" s="145"/>
      <c r="OLF61" s="145"/>
      <c r="OLG61" s="145"/>
      <c r="OLH61" s="145"/>
      <c r="OLI61" s="145"/>
      <c r="OLJ61" s="145"/>
      <c r="OLK61" s="145"/>
      <c r="OLL61" s="145"/>
      <c r="OLM61" s="145"/>
      <c r="OLN61" s="145"/>
      <c r="OLO61" s="145"/>
      <c r="OLP61" s="145"/>
      <c r="OLQ61" s="145"/>
      <c r="OLR61" s="145"/>
      <c r="OLS61" s="145"/>
      <c r="OLT61" s="145"/>
      <c r="OLU61" s="145"/>
      <c r="OLV61" s="145"/>
      <c r="OLW61" s="145"/>
      <c r="OLX61" s="145"/>
      <c r="OLY61" s="145"/>
      <c r="OLZ61" s="145"/>
      <c r="OMA61" s="145"/>
      <c r="OMB61" s="145"/>
      <c r="OMC61" s="145"/>
      <c r="OMD61" s="145"/>
      <c r="OME61" s="145"/>
      <c r="OMF61" s="145"/>
      <c r="OMG61" s="145"/>
      <c r="OMH61" s="145"/>
      <c r="OMI61" s="145"/>
      <c r="OMJ61" s="145"/>
      <c r="OMK61" s="145"/>
      <c r="OML61" s="145"/>
      <c r="OMM61" s="145"/>
      <c r="OMN61" s="145"/>
      <c r="OMO61" s="145"/>
      <c r="OMP61" s="145"/>
      <c r="OMQ61" s="145"/>
      <c r="OMR61" s="145"/>
      <c r="OMS61" s="145"/>
      <c r="OMT61" s="145"/>
      <c r="OMU61" s="145"/>
      <c r="OMV61" s="145"/>
      <c r="OMW61" s="145"/>
      <c r="OMX61" s="145"/>
      <c r="OMY61" s="145"/>
      <c r="OMZ61" s="145"/>
      <c r="ONA61" s="145"/>
      <c r="ONB61" s="145"/>
      <c r="ONC61" s="145"/>
      <c r="OND61" s="145"/>
      <c r="ONE61" s="145"/>
      <c r="ONF61" s="145"/>
      <c r="ONG61" s="145"/>
      <c r="ONH61" s="145"/>
      <c r="ONI61" s="145"/>
      <c r="ONJ61" s="145"/>
      <c r="ONK61" s="145"/>
      <c r="ONL61" s="145"/>
      <c r="ONM61" s="145"/>
      <c r="ONN61" s="145"/>
      <c r="ONO61" s="145"/>
      <c r="ONP61" s="145"/>
      <c r="ONQ61" s="145"/>
      <c r="ONR61" s="145"/>
      <c r="ONS61" s="145"/>
      <c r="ONT61" s="145"/>
      <c r="ONU61" s="145"/>
      <c r="ONV61" s="145"/>
      <c r="ONW61" s="145"/>
      <c r="ONX61" s="145"/>
      <c r="ONY61" s="145"/>
      <c r="ONZ61" s="145"/>
      <c r="OOA61" s="145"/>
      <c r="OOB61" s="145"/>
      <c r="OOC61" s="145"/>
      <c r="OOD61" s="145"/>
      <c r="OOE61" s="145"/>
      <c r="OOF61" s="145"/>
      <c r="OOG61" s="145"/>
      <c r="OOH61" s="145"/>
      <c r="OOI61" s="145"/>
      <c r="OOJ61" s="145"/>
      <c r="OOK61" s="145"/>
      <c r="OOL61" s="145"/>
      <c r="OOM61" s="145"/>
      <c r="OON61" s="145"/>
      <c r="OOO61" s="145"/>
      <c r="OOP61" s="145"/>
      <c r="OOQ61" s="145"/>
      <c r="OOR61" s="145"/>
      <c r="OOS61" s="145"/>
      <c r="OOT61" s="145"/>
      <c r="OOU61" s="145"/>
      <c r="OOV61" s="145"/>
      <c r="OOW61" s="145"/>
      <c r="OOX61" s="145"/>
      <c r="OOY61" s="145"/>
      <c r="OOZ61" s="145"/>
      <c r="OPA61" s="145"/>
      <c r="OPB61" s="145"/>
      <c r="OPC61" s="145"/>
      <c r="OPD61" s="145"/>
      <c r="OPE61" s="145"/>
      <c r="OPF61" s="145"/>
      <c r="OPG61" s="145"/>
      <c r="OPH61" s="145"/>
      <c r="OPI61" s="145"/>
      <c r="OPJ61" s="145"/>
      <c r="OPK61" s="145"/>
      <c r="OPL61" s="145"/>
      <c r="OPM61" s="145"/>
      <c r="OPN61" s="145"/>
      <c r="OPO61" s="145"/>
      <c r="OPP61" s="145"/>
      <c r="OPQ61" s="145"/>
      <c r="OPR61" s="145"/>
      <c r="OPS61" s="145"/>
      <c r="OPT61" s="145"/>
      <c r="OPU61" s="145"/>
      <c r="OPV61" s="145"/>
      <c r="OPW61" s="145"/>
      <c r="OPX61" s="145"/>
      <c r="OPY61" s="145"/>
      <c r="OPZ61" s="145"/>
      <c r="OQA61" s="145"/>
      <c r="OQB61" s="145"/>
      <c r="OQC61" s="145"/>
      <c r="OQD61" s="145"/>
      <c r="OQE61" s="145"/>
      <c r="OQF61" s="145"/>
      <c r="OQG61" s="145"/>
      <c r="OQH61" s="145"/>
      <c r="OQI61" s="145"/>
      <c r="OQJ61" s="145"/>
      <c r="OQK61" s="145"/>
      <c r="OQL61" s="145"/>
      <c r="OQM61" s="145"/>
      <c r="OQN61" s="145"/>
      <c r="OQO61" s="145"/>
      <c r="OQP61" s="145"/>
      <c r="OQQ61" s="145"/>
      <c r="OQR61" s="145"/>
      <c r="OQS61" s="145"/>
      <c r="OQT61" s="145"/>
      <c r="OQU61" s="145"/>
      <c r="OQV61" s="145"/>
      <c r="OQW61" s="145"/>
      <c r="OQX61" s="145"/>
      <c r="OQY61" s="145"/>
      <c r="OQZ61" s="145"/>
      <c r="ORA61" s="145"/>
      <c r="ORB61" s="145"/>
      <c r="ORC61" s="145"/>
      <c r="ORD61" s="145"/>
      <c r="ORE61" s="145"/>
      <c r="ORF61" s="145"/>
      <c r="ORG61" s="145"/>
      <c r="ORH61" s="145"/>
      <c r="ORI61" s="145"/>
      <c r="ORJ61" s="145"/>
      <c r="ORK61" s="145"/>
      <c r="ORL61" s="145"/>
      <c r="ORM61" s="145"/>
      <c r="ORN61" s="145"/>
      <c r="ORO61" s="145"/>
      <c r="ORP61" s="145"/>
      <c r="ORQ61" s="145"/>
      <c r="ORR61" s="145"/>
      <c r="ORS61" s="145"/>
      <c r="ORT61" s="145"/>
      <c r="ORU61" s="145"/>
      <c r="ORV61" s="145"/>
      <c r="ORW61" s="145"/>
      <c r="ORX61" s="145"/>
      <c r="ORY61" s="145"/>
      <c r="ORZ61" s="145"/>
      <c r="OSA61" s="145"/>
      <c r="OSB61" s="145"/>
      <c r="OSC61" s="145"/>
      <c r="OSD61" s="145"/>
      <c r="OSE61" s="145"/>
      <c r="OSF61" s="145"/>
      <c r="OSG61" s="145"/>
      <c r="OSH61" s="145"/>
      <c r="OSI61" s="145"/>
      <c r="OSJ61" s="145"/>
      <c r="OSK61" s="145"/>
      <c r="OSL61" s="145"/>
      <c r="OSM61" s="145"/>
      <c r="OSN61" s="145"/>
      <c r="OSO61" s="145"/>
      <c r="OSP61" s="145"/>
      <c r="OSQ61" s="145"/>
      <c r="OSR61" s="145"/>
      <c r="OSS61" s="145"/>
      <c r="OST61" s="145"/>
      <c r="OSU61" s="145"/>
      <c r="OSV61" s="145"/>
      <c r="OSW61" s="145"/>
      <c r="OSX61" s="145"/>
      <c r="OSY61" s="145"/>
      <c r="OSZ61" s="145"/>
      <c r="OTA61" s="145"/>
      <c r="OTB61" s="145"/>
      <c r="OTC61" s="145"/>
      <c r="OTD61" s="145"/>
      <c r="OTE61" s="145"/>
      <c r="OTF61" s="145"/>
      <c r="OTG61" s="145"/>
      <c r="OTH61" s="145"/>
      <c r="OTI61" s="145"/>
      <c r="OTJ61" s="145"/>
      <c r="OTK61" s="145"/>
      <c r="OTL61" s="145"/>
      <c r="OTM61" s="145"/>
      <c r="OTN61" s="145"/>
      <c r="OTO61" s="145"/>
      <c r="OTP61" s="145"/>
      <c r="OTQ61" s="145"/>
      <c r="OTR61" s="145"/>
      <c r="OTS61" s="145"/>
      <c r="OTT61" s="145"/>
      <c r="OTU61" s="145"/>
      <c r="OTV61" s="145"/>
      <c r="OTW61" s="145"/>
      <c r="OTX61" s="145"/>
      <c r="OTY61" s="145"/>
      <c r="OTZ61" s="145"/>
      <c r="OUA61" s="145"/>
      <c r="OUB61" s="145"/>
      <c r="OUC61" s="145"/>
      <c r="OUD61" s="145"/>
      <c r="OUE61" s="145"/>
      <c r="OUF61" s="145"/>
      <c r="OUG61" s="145"/>
      <c r="OUH61" s="145"/>
      <c r="OUI61" s="145"/>
      <c r="OUJ61" s="145"/>
      <c r="OUK61" s="145"/>
      <c r="OUL61" s="145"/>
      <c r="OUM61" s="145"/>
      <c r="OUN61" s="145"/>
      <c r="OUO61" s="145"/>
      <c r="OUP61" s="145"/>
      <c r="OUQ61" s="145"/>
      <c r="OUR61" s="145"/>
      <c r="OUS61" s="145"/>
      <c r="OUT61" s="145"/>
      <c r="OUU61" s="145"/>
      <c r="OUV61" s="145"/>
      <c r="OUW61" s="145"/>
      <c r="OUX61" s="145"/>
      <c r="OUY61" s="145"/>
      <c r="OUZ61" s="145"/>
      <c r="OVA61" s="145"/>
      <c r="OVB61" s="145"/>
      <c r="OVC61" s="145"/>
      <c r="OVD61" s="145"/>
      <c r="OVE61" s="145"/>
      <c r="OVF61" s="145"/>
      <c r="OVG61" s="145"/>
      <c r="OVH61" s="145"/>
      <c r="OVI61" s="145"/>
      <c r="OVJ61" s="145"/>
      <c r="OVK61" s="145"/>
      <c r="OVL61" s="145"/>
      <c r="OVM61" s="145"/>
      <c r="OVN61" s="145"/>
      <c r="OVO61" s="145"/>
      <c r="OVP61" s="145"/>
      <c r="OVQ61" s="145"/>
      <c r="OVR61" s="145"/>
      <c r="OVS61" s="145"/>
      <c r="OVT61" s="145"/>
      <c r="OVU61" s="145"/>
      <c r="OVV61" s="145"/>
      <c r="OVW61" s="145"/>
      <c r="OVX61" s="145"/>
      <c r="OVY61" s="145"/>
      <c r="OVZ61" s="145"/>
      <c r="OWA61" s="145"/>
      <c r="OWB61" s="145"/>
      <c r="OWC61" s="145"/>
      <c r="OWD61" s="145"/>
      <c r="OWE61" s="145"/>
      <c r="OWF61" s="145"/>
      <c r="OWG61" s="145"/>
      <c r="OWH61" s="145"/>
      <c r="OWI61" s="145"/>
      <c r="OWJ61" s="145"/>
      <c r="OWK61" s="145"/>
      <c r="OWL61" s="145"/>
      <c r="OWM61" s="145"/>
      <c r="OWN61" s="145"/>
      <c r="OWO61" s="145"/>
      <c r="OWP61" s="145"/>
      <c r="OWQ61" s="145"/>
      <c r="OWR61" s="145"/>
      <c r="OWS61" s="145"/>
      <c r="OWT61" s="145"/>
      <c r="OWU61" s="145"/>
      <c r="OWV61" s="145"/>
      <c r="OWW61" s="145"/>
      <c r="OWX61" s="145"/>
      <c r="OWY61" s="145"/>
      <c r="OWZ61" s="145"/>
      <c r="OXA61" s="145"/>
      <c r="OXB61" s="145"/>
      <c r="OXC61" s="145"/>
      <c r="OXD61" s="145"/>
      <c r="OXE61" s="145"/>
      <c r="OXF61" s="145"/>
      <c r="OXG61" s="145"/>
      <c r="OXH61" s="145"/>
      <c r="OXI61" s="145"/>
      <c r="OXJ61" s="145"/>
      <c r="OXK61" s="145"/>
      <c r="OXL61" s="145"/>
      <c r="OXM61" s="145"/>
      <c r="OXN61" s="145"/>
      <c r="OXO61" s="145"/>
      <c r="OXP61" s="145"/>
      <c r="OXQ61" s="145"/>
      <c r="OXR61" s="145"/>
      <c r="OXS61" s="145"/>
      <c r="OXT61" s="145"/>
      <c r="OXU61" s="145"/>
      <c r="OXV61" s="145"/>
      <c r="OXW61" s="145"/>
      <c r="OXX61" s="145"/>
      <c r="OXY61" s="145"/>
      <c r="OXZ61" s="145"/>
      <c r="OYA61" s="145"/>
      <c r="OYB61" s="145"/>
      <c r="OYC61" s="145"/>
      <c r="OYD61" s="145"/>
      <c r="OYE61" s="145"/>
      <c r="OYF61" s="145"/>
      <c r="OYG61" s="145"/>
      <c r="OYH61" s="145"/>
      <c r="OYI61" s="145"/>
      <c r="OYJ61" s="145"/>
      <c r="OYK61" s="145"/>
      <c r="OYL61" s="145"/>
      <c r="OYM61" s="145"/>
      <c r="OYN61" s="145"/>
      <c r="OYO61" s="145"/>
      <c r="OYP61" s="145"/>
      <c r="OYQ61" s="145"/>
      <c r="OYR61" s="145"/>
      <c r="OYS61" s="145"/>
      <c r="OYT61" s="145"/>
      <c r="OYU61" s="145"/>
      <c r="OYV61" s="145"/>
      <c r="OYW61" s="145"/>
      <c r="OYX61" s="145"/>
      <c r="OYY61" s="145"/>
      <c r="OYZ61" s="145"/>
      <c r="OZA61" s="145"/>
      <c r="OZB61" s="145"/>
      <c r="OZC61" s="145"/>
      <c r="OZD61" s="145"/>
      <c r="OZE61" s="145"/>
      <c r="OZF61" s="145"/>
      <c r="OZG61" s="145"/>
      <c r="OZH61" s="145"/>
      <c r="OZI61" s="145"/>
      <c r="OZJ61" s="145"/>
      <c r="OZK61" s="145"/>
      <c r="OZL61" s="145"/>
      <c r="OZM61" s="145"/>
      <c r="OZN61" s="145"/>
      <c r="OZO61" s="145"/>
      <c r="OZP61" s="145"/>
      <c r="OZQ61" s="145"/>
      <c r="OZR61" s="145"/>
      <c r="OZS61" s="145"/>
      <c r="OZT61" s="145"/>
      <c r="OZU61" s="145"/>
      <c r="OZV61" s="145"/>
      <c r="OZW61" s="145"/>
      <c r="OZX61" s="145"/>
      <c r="OZY61" s="145"/>
      <c r="OZZ61" s="145"/>
      <c r="PAA61" s="145"/>
      <c r="PAB61" s="145"/>
      <c r="PAC61" s="145"/>
      <c r="PAD61" s="145"/>
      <c r="PAE61" s="145"/>
      <c r="PAF61" s="145"/>
      <c r="PAG61" s="145"/>
      <c r="PAH61" s="145"/>
      <c r="PAI61" s="145"/>
      <c r="PAJ61" s="145"/>
      <c r="PAK61" s="145"/>
      <c r="PAL61" s="145"/>
      <c r="PAM61" s="145"/>
      <c r="PAN61" s="145"/>
      <c r="PAO61" s="145"/>
      <c r="PAP61" s="145"/>
      <c r="PAQ61" s="145"/>
      <c r="PAR61" s="145"/>
      <c r="PAS61" s="145"/>
      <c r="PAT61" s="145"/>
      <c r="PAU61" s="145"/>
      <c r="PAV61" s="145"/>
      <c r="PAW61" s="145"/>
      <c r="PAX61" s="145"/>
      <c r="PAY61" s="145"/>
      <c r="PAZ61" s="145"/>
      <c r="PBA61" s="145"/>
      <c r="PBB61" s="145"/>
      <c r="PBC61" s="145"/>
      <c r="PBD61" s="145"/>
      <c r="PBE61" s="145"/>
      <c r="PBF61" s="145"/>
      <c r="PBG61" s="145"/>
      <c r="PBH61" s="145"/>
      <c r="PBI61" s="145"/>
      <c r="PBJ61" s="145"/>
      <c r="PBK61" s="145"/>
      <c r="PBL61" s="145"/>
      <c r="PBM61" s="145"/>
      <c r="PBN61" s="145"/>
      <c r="PBO61" s="145"/>
      <c r="PBP61" s="145"/>
      <c r="PBQ61" s="145"/>
      <c r="PBR61" s="145"/>
      <c r="PBS61" s="145"/>
      <c r="PBT61" s="145"/>
      <c r="PBU61" s="145"/>
      <c r="PBV61" s="145"/>
      <c r="PBW61" s="145"/>
      <c r="PBX61" s="145"/>
      <c r="PBY61" s="145"/>
      <c r="PBZ61" s="145"/>
      <c r="PCA61" s="145"/>
      <c r="PCB61" s="145"/>
      <c r="PCC61" s="145"/>
      <c r="PCD61" s="145"/>
      <c r="PCE61" s="145"/>
      <c r="PCF61" s="145"/>
      <c r="PCG61" s="145"/>
      <c r="PCH61" s="145"/>
      <c r="PCI61" s="145"/>
      <c r="PCJ61" s="145"/>
      <c r="PCK61" s="145"/>
      <c r="PCL61" s="145"/>
      <c r="PCM61" s="145"/>
      <c r="PCN61" s="145"/>
      <c r="PCO61" s="145"/>
      <c r="PCP61" s="145"/>
      <c r="PCQ61" s="145"/>
      <c r="PCR61" s="145"/>
      <c r="PCS61" s="145"/>
      <c r="PCT61" s="145"/>
      <c r="PCU61" s="145"/>
      <c r="PCV61" s="145"/>
      <c r="PCW61" s="145"/>
      <c r="PCX61" s="145"/>
      <c r="PCY61" s="145"/>
      <c r="PCZ61" s="145"/>
      <c r="PDA61" s="145"/>
      <c r="PDB61" s="145"/>
      <c r="PDC61" s="145"/>
      <c r="PDD61" s="145"/>
      <c r="PDE61" s="145"/>
      <c r="PDF61" s="145"/>
      <c r="PDG61" s="145"/>
      <c r="PDH61" s="145"/>
      <c r="PDI61" s="145"/>
      <c r="PDJ61" s="145"/>
      <c r="PDK61" s="145"/>
      <c r="PDL61" s="145"/>
      <c r="PDM61" s="145"/>
      <c r="PDN61" s="145"/>
      <c r="PDO61" s="145"/>
      <c r="PDP61" s="145"/>
      <c r="PDQ61" s="145"/>
      <c r="PDR61" s="145"/>
      <c r="PDS61" s="145"/>
      <c r="PDT61" s="145"/>
      <c r="PDU61" s="145"/>
      <c r="PDV61" s="145"/>
      <c r="PDW61" s="145"/>
      <c r="PDX61" s="145"/>
      <c r="PDY61" s="145"/>
      <c r="PDZ61" s="145"/>
      <c r="PEA61" s="145"/>
      <c r="PEB61" s="145"/>
      <c r="PEC61" s="145"/>
      <c r="PED61" s="145"/>
      <c r="PEE61" s="145"/>
      <c r="PEF61" s="145"/>
      <c r="PEG61" s="145"/>
      <c r="PEH61" s="145"/>
      <c r="PEI61" s="145"/>
      <c r="PEJ61" s="145"/>
      <c r="PEK61" s="145"/>
      <c r="PEL61" s="145"/>
      <c r="PEM61" s="145"/>
      <c r="PEN61" s="145"/>
      <c r="PEO61" s="145"/>
      <c r="PEP61" s="145"/>
      <c r="PEQ61" s="145"/>
      <c r="PER61" s="145"/>
      <c r="PES61" s="145"/>
      <c r="PET61" s="145"/>
      <c r="PEU61" s="145"/>
      <c r="PEV61" s="145"/>
      <c r="PEW61" s="145"/>
      <c r="PEX61" s="145"/>
      <c r="PEY61" s="145"/>
      <c r="PEZ61" s="145"/>
      <c r="PFA61" s="145"/>
      <c r="PFB61" s="145"/>
      <c r="PFC61" s="145"/>
      <c r="PFD61" s="145"/>
      <c r="PFE61" s="145"/>
      <c r="PFF61" s="145"/>
      <c r="PFG61" s="145"/>
      <c r="PFH61" s="145"/>
      <c r="PFI61" s="145"/>
      <c r="PFJ61" s="145"/>
      <c r="PFK61" s="145"/>
      <c r="PFL61" s="145"/>
      <c r="PFM61" s="145"/>
      <c r="PFN61" s="145"/>
      <c r="PFO61" s="145"/>
      <c r="PFP61" s="145"/>
      <c r="PFQ61" s="145"/>
      <c r="PFR61" s="145"/>
      <c r="PFS61" s="145"/>
      <c r="PFT61" s="145"/>
      <c r="PFU61" s="145"/>
      <c r="PFV61" s="145"/>
      <c r="PFW61" s="145"/>
      <c r="PFX61" s="145"/>
      <c r="PFY61" s="145"/>
      <c r="PFZ61" s="145"/>
      <c r="PGA61" s="145"/>
      <c r="PGB61" s="145"/>
      <c r="PGC61" s="145"/>
      <c r="PGD61" s="145"/>
      <c r="PGE61" s="145"/>
      <c r="PGF61" s="145"/>
      <c r="PGG61" s="145"/>
      <c r="PGH61" s="145"/>
      <c r="PGI61" s="145"/>
      <c r="PGJ61" s="145"/>
      <c r="PGK61" s="145"/>
      <c r="PGL61" s="145"/>
      <c r="PGM61" s="145"/>
      <c r="PGN61" s="145"/>
      <c r="PGO61" s="145"/>
      <c r="PGP61" s="145"/>
      <c r="PGQ61" s="145"/>
      <c r="PGR61" s="145"/>
      <c r="PGS61" s="145"/>
      <c r="PGT61" s="145"/>
      <c r="PGU61" s="145"/>
      <c r="PGV61" s="145"/>
      <c r="PGW61" s="145"/>
      <c r="PGX61" s="145"/>
      <c r="PGY61" s="145"/>
      <c r="PGZ61" s="145"/>
      <c r="PHA61" s="145"/>
      <c r="PHB61" s="145"/>
      <c r="PHC61" s="145"/>
      <c r="PHD61" s="145"/>
      <c r="PHE61" s="145"/>
      <c r="PHF61" s="145"/>
      <c r="PHG61" s="145"/>
      <c r="PHH61" s="145"/>
      <c r="PHI61" s="145"/>
      <c r="PHJ61" s="145"/>
      <c r="PHK61" s="145"/>
      <c r="PHL61" s="145"/>
      <c r="PHM61" s="145"/>
      <c r="PHN61" s="145"/>
      <c r="PHO61" s="145"/>
      <c r="PHP61" s="145"/>
      <c r="PHQ61" s="145"/>
      <c r="PHR61" s="145"/>
      <c r="PHS61" s="145"/>
      <c r="PHT61" s="145"/>
      <c r="PHU61" s="145"/>
      <c r="PHV61" s="145"/>
      <c r="PHW61" s="145"/>
      <c r="PHX61" s="145"/>
      <c r="PHY61" s="145"/>
      <c r="PHZ61" s="145"/>
      <c r="PIA61" s="145"/>
      <c r="PIB61" s="145"/>
      <c r="PIC61" s="145"/>
      <c r="PID61" s="145"/>
      <c r="PIE61" s="145"/>
      <c r="PIF61" s="145"/>
      <c r="PIG61" s="145"/>
      <c r="PIH61" s="145"/>
      <c r="PII61" s="145"/>
      <c r="PIJ61" s="145"/>
      <c r="PIK61" s="145"/>
      <c r="PIL61" s="145"/>
      <c r="PIM61" s="145"/>
      <c r="PIN61" s="145"/>
      <c r="PIO61" s="145"/>
      <c r="PIP61" s="145"/>
      <c r="PIQ61" s="145"/>
      <c r="PIR61" s="145"/>
      <c r="PIS61" s="145"/>
      <c r="PIT61" s="145"/>
      <c r="PIU61" s="145"/>
      <c r="PIV61" s="145"/>
      <c r="PIW61" s="145"/>
      <c r="PIX61" s="145"/>
      <c r="PIY61" s="145"/>
      <c r="PIZ61" s="145"/>
      <c r="PJA61" s="145"/>
      <c r="PJB61" s="145"/>
      <c r="PJC61" s="145"/>
      <c r="PJD61" s="145"/>
      <c r="PJE61" s="145"/>
      <c r="PJF61" s="145"/>
      <c r="PJG61" s="145"/>
      <c r="PJH61" s="145"/>
      <c r="PJI61" s="145"/>
      <c r="PJJ61" s="145"/>
      <c r="PJK61" s="145"/>
      <c r="PJL61" s="145"/>
      <c r="PJM61" s="145"/>
      <c r="PJN61" s="145"/>
      <c r="PJO61" s="145"/>
      <c r="PJP61" s="145"/>
      <c r="PJQ61" s="145"/>
      <c r="PJR61" s="145"/>
      <c r="PJS61" s="145"/>
      <c r="PJT61" s="145"/>
      <c r="PJU61" s="145"/>
      <c r="PJV61" s="145"/>
      <c r="PJW61" s="145"/>
      <c r="PJX61" s="145"/>
      <c r="PJY61" s="145"/>
      <c r="PJZ61" s="145"/>
      <c r="PKA61" s="145"/>
      <c r="PKB61" s="145"/>
      <c r="PKC61" s="145"/>
      <c r="PKD61" s="145"/>
      <c r="PKE61" s="145"/>
      <c r="PKF61" s="145"/>
      <c r="PKG61" s="145"/>
      <c r="PKH61" s="145"/>
      <c r="PKI61" s="145"/>
      <c r="PKJ61" s="145"/>
      <c r="PKK61" s="145"/>
      <c r="PKL61" s="145"/>
      <c r="PKM61" s="145"/>
      <c r="PKN61" s="145"/>
      <c r="PKO61" s="145"/>
      <c r="PKP61" s="145"/>
      <c r="PKQ61" s="145"/>
      <c r="PKR61" s="145"/>
      <c r="PKS61" s="145"/>
      <c r="PKT61" s="145"/>
      <c r="PKU61" s="145"/>
      <c r="PKV61" s="145"/>
      <c r="PKW61" s="145"/>
      <c r="PKX61" s="145"/>
      <c r="PKY61" s="145"/>
      <c r="PKZ61" s="145"/>
      <c r="PLA61" s="145"/>
      <c r="PLB61" s="145"/>
      <c r="PLC61" s="145"/>
      <c r="PLD61" s="145"/>
      <c r="PLE61" s="145"/>
      <c r="PLF61" s="145"/>
      <c r="PLG61" s="145"/>
      <c r="PLH61" s="145"/>
      <c r="PLI61" s="145"/>
      <c r="PLJ61" s="145"/>
      <c r="PLK61" s="145"/>
      <c r="PLL61" s="145"/>
      <c r="PLM61" s="145"/>
      <c r="PLN61" s="145"/>
      <c r="PLO61" s="145"/>
      <c r="PLP61" s="145"/>
      <c r="PLQ61" s="145"/>
      <c r="PLR61" s="145"/>
      <c r="PLS61" s="145"/>
      <c r="PLT61" s="145"/>
      <c r="PLU61" s="145"/>
      <c r="PLV61" s="145"/>
      <c r="PLW61" s="145"/>
      <c r="PLX61" s="145"/>
      <c r="PLY61" s="145"/>
      <c r="PLZ61" s="145"/>
      <c r="PMA61" s="145"/>
      <c r="PMB61" s="145"/>
      <c r="PMC61" s="145"/>
      <c r="PMD61" s="145"/>
      <c r="PME61" s="145"/>
      <c r="PMF61" s="145"/>
      <c r="PMG61" s="145"/>
      <c r="PMH61" s="145"/>
      <c r="PMI61" s="145"/>
      <c r="PMJ61" s="145"/>
      <c r="PMK61" s="145"/>
      <c r="PML61" s="145"/>
      <c r="PMM61" s="145"/>
      <c r="PMN61" s="145"/>
      <c r="PMO61" s="145"/>
      <c r="PMP61" s="145"/>
      <c r="PMQ61" s="145"/>
      <c r="PMR61" s="145"/>
      <c r="PMS61" s="145"/>
      <c r="PMT61" s="145"/>
      <c r="PMU61" s="145"/>
      <c r="PMV61" s="145"/>
      <c r="PMW61" s="145"/>
      <c r="PMX61" s="145"/>
      <c r="PMY61" s="145"/>
      <c r="PMZ61" s="145"/>
      <c r="PNA61" s="145"/>
      <c r="PNB61" s="145"/>
      <c r="PNC61" s="145"/>
      <c r="PND61" s="145"/>
      <c r="PNE61" s="145"/>
      <c r="PNF61" s="145"/>
      <c r="PNG61" s="145"/>
      <c r="PNH61" s="145"/>
      <c r="PNI61" s="145"/>
      <c r="PNJ61" s="145"/>
      <c r="PNK61" s="145"/>
      <c r="PNL61" s="145"/>
      <c r="PNM61" s="145"/>
      <c r="PNN61" s="145"/>
      <c r="PNO61" s="145"/>
      <c r="PNP61" s="145"/>
      <c r="PNQ61" s="145"/>
      <c r="PNR61" s="145"/>
      <c r="PNS61" s="145"/>
      <c r="PNT61" s="145"/>
      <c r="PNU61" s="145"/>
      <c r="PNV61" s="145"/>
      <c r="PNW61" s="145"/>
      <c r="PNX61" s="145"/>
      <c r="PNY61" s="145"/>
      <c r="PNZ61" s="145"/>
      <c r="POA61" s="145"/>
      <c r="POB61" s="145"/>
      <c r="POC61" s="145"/>
      <c r="POD61" s="145"/>
      <c r="POE61" s="145"/>
      <c r="POF61" s="145"/>
      <c r="POG61" s="145"/>
      <c r="POH61" s="145"/>
      <c r="POI61" s="145"/>
      <c r="POJ61" s="145"/>
      <c r="POK61" s="145"/>
      <c r="POL61" s="145"/>
      <c r="POM61" s="145"/>
      <c r="PON61" s="145"/>
      <c r="POO61" s="145"/>
      <c r="POP61" s="145"/>
      <c r="POQ61" s="145"/>
      <c r="POR61" s="145"/>
      <c r="POS61" s="145"/>
      <c r="POT61" s="145"/>
      <c r="POU61" s="145"/>
      <c r="POV61" s="145"/>
      <c r="POW61" s="145"/>
      <c r="POX61" s="145"/>
      <c r="POY61" s="145"/>
      <c r="POZ61" s="145"/>
      <c r="PPA61" s="145"/>
      <c r="PPB61" s="145"/>
      <c r="PPC61" s="145"/>
      <c r="PPD61" s="145"/>
      <c r="PPE61" s="145"/>
      <c r="PPF61" s="145"/>
      <c r="PPG61" s="145"/>
      <c r="PPH61" s="145"/>
      <c r="PPI61" s="145"/>
      <c r="PPJ61" s="145"/>
      <c r="PPK61" s="145"/>
      <c r="PPL61" s="145"/>
      <c r="PPM61" s="145"/>
      <c r="PPN61" s="145"/>
      <c r="PPO61" s="145"/>
      <c r="PPP61" s="145"/>
      <c r="PPQ61" s="145"/>
      <c r="PPR61" s="145"/>
      <c r="PPS61" s="145"/>
      <c r="PPT61" s="145"/>
      <c r="PPU61" s="145"/>
      <c r="PPV61" s="145"/>
      <c r="PPW61" s="145"/>
      <c r="PPX61" s="145"/>
      <c r="PPY61" s="145"/>
      <c r="PPZ61" s="145"/>
      <c r="PQA61" s="145"/>
      <c r="PQB61" s="145"/>
      <c r="PQC61" s="145"/>
      <c r="PQD61" s="145"/>
      <c r="PQE61" s="145"/>
      <c r="PQF61" s="145"/>
      <c r="PQG61" s="145"/>
      <c r="PQH61" s="145"/>
      <c r="PQI61" s="145"/>
      <c r="PQJ61" s="145"/>
      <c r="PQK61" s="145"/>
      <c r="PQL61" s="145"/>
      <c r="PQM61" s="145"/>
      <c r="PQN61" s="145"/>
      <c r="PQO61" s="145"/>
      <c r="PQP61" s="145"/>
      <c r="PQQ61" s="145"/>
      <c r="PQR61" s="145"/>
      <c r="PQS61" s="145"/>
      <c r="PQT61" s="145"/>
      <c r="PQU61" s="145"/>
      <c r="PQV61" s="145"/>
      <c r="PQW61" s="145"/>
      <c r="PQX61" s="145"/>
      <c r="PQY61" s="145"/>
      <c r="PQZ61" s="145"/>
      <c r="PRA61" s="145"/>
      <c r="PRB61" s="145"/>
      <c r="PRC61" s="145"/>
      <c r="PRD61" s="145"/>
      <c r="PRE61" s="145"/>
      <c r="PRF61" s="145"/>
      <c r="PRG61" s="145"/>
      <c r="PRH61" s="145"/>
      <c r="PRI61" s="145"/>
      <c r="PRJ61" s="145"/>
      <c r="PRK61" s="145"/>
      <c r="PRL61" s="145"/>
      <c r="PRM61" s="145"/>
      <c r="PRN61" s="145"/>
      <c r="PRO61" s="145"/>
      <c r="PRP61" s="145"/>
      <c r="PRQ61" s="145"/>
      <c r="PRR61" s="145"/>
      <c r="PRS61" s="145"/>
      <c r="PRT61" s="145"/>
      <c r="PRU61" s="145"/>
      <c r="PRV61" s="145"/>
      <c r="PRW61" s="145"/>
      <c r="PRX61" s="145"/>
      <c r="PRY61" s="145"/>
      <c r="PRZ61" s="145"/>
      <c r="PSA61" s="145"/>
      <c r="PSB61" s="145"/>
      <c r="PSC61" s="145"/>
      <c r="PSD61" s="145"/>
      <c r="PSE61" s="145"/>
      <c r="PSF61" s="145"/>
      <c r="PSG61" s="145"/>
      <c r="PSH61" s="145"/>
      <c r="PSI61" s="145"/>
      <c r="PSJ61" s="145"/>
      <c r="PSK61" s="145"/>
      <c r="PSL61" s="145"/>
      <c r="PSM61" s="145"/>
      <c r="PSN61" s="145"/>
      <c r="PSO61" s="145"/>
      <c r="PSP61" s="145"/>
      <c r="PSQ61" s="145"/>
      <c r="PSR61" s="145"/>
      <c r="PSS61" s="145"/>
      <c r="PST61" s="145"/>
      <c r="PSU61" s="145"/>
      <c r="PSV61" s="145"/>
      <c r="PSW61" s="145"/>
      <c r="PSX61" s="145"/>
      <c r="PSY61" s="145"/>
      <c r="PSZ61" s="145"/>
      <c r="PTA61" s="145"/>
      <c r="PTB61" s="145"/>
      <c r="PTC61" s="145"/>
      <c r="PTD61" s="145"/>
      <c r="PTE61" s="145"/>
      <c r="PTF61" s="145"/>
      <c r="PTG61" s="145"/>
      <c r="PTH61" s="145"/>
      <c r="PTI61" s="145"/>
      <c r="PTJ61" s="145"/>
      <c r="PTK61" s="145"/>
      <c r="PTL61" s="145"/>
      <c r="PTM61" s="145"/>
      <c r="PTN61" s="145"/>
      <c r="PTO61" s="145"/>
      <c r="PTP61" s="145"/>
      <c r="PTQ61" s="145"/>
      <c r="PTR61" s="145"/>
      <c r="PTS61" s="145"/>
      <c r="PTT61" s="145"/>
      <c r="PTU61" s="145"/>
      <c r="PTV61" s="145"/>
      <c r="PTW61" s="145"/>
      <c r="PTX61" s="145"/>
      <c r="PTY61" s="145"/>
      <c r="PTZ61" s="145"/>
      <c r="PUA61" s="145"/>
      <c r="PUB61" s="145"/>
      <c r="PUC61" s="145"/>
      <c r="PUD61" s="145"/>
      <c r="PUE61" s="145"/>
      <c r="PUF61" s="145"/>
      <c r="PUG61" s="145"/>
      <c r="PUH61" s="145"/>
      <c r="PUI61" s="145"/>
      <c r="PUJ61" s="145"/>
      <c r="PUK61" s="145"/>
      <c r="PUL61" s="145"/>
      <c r="PUM61" s="145"/>
      <c r="PUN61" s="145"/>
      <c r="PUO61" s="145"/>
      <c r="PUP61" s="145"/>
      <c r="PUQ61" s="145"/>
      <c r="PUR61" s="145"/>
      <c r="PUS61" s="145"/>
      <c r="PUT61" s="145"/>
      <c r="PUU61" s="145"/>
      <c r="PUV61" s="145"/>
      <c r="PUW61" s="145"/>
      <c r="PUX61" s="145"/>
      <c r="PUY61" s="145"/>
      <c r="PUZ61" s="145"/>
      <c r="PVA61" s="145"/>
      <c r="PVB61" s="145"/>
      <c r="PVC61" s="145"/>
      <c r="PVD61" s="145"/>
      <c r="PVE61" s="145"/>
      <c r="PVF61" s="145"/>
      <c r="PVG61" s="145"/>
      <c r="PVH61" s="145"/>
      <c r="PVI61" s="145"/>
      <c r="PVJ61" s="145"/>
      <c r="PVK61" s="145"/>
      <c r="PVL61" s="145"/>
      <c r="PVM61" s="145"/>
      <c r="PVN61" s="145"/>
      <c r="PVO61" s="145"/>
      <c r="PVP61" s="145"/>
      <c r="PVQ61" s="145"/>
      <c r="PVR61" s="145"/>
      <c r="PVS61" s="145"/>
      <c r="PVT61" s="145"/>
      <c r="PVU61" s="145"/>
      <c r="PVV61" s="145"/>
      <c r="PVW61" s="145"/>
      <c r="PVX61" s="145"/>
      <c r="PVY61" s="145"/>
      <c r="PVZ61" s="145"/>
      <c r="PWA61" s="145"/>
      <c r="PWB61" s="145"/>
      <c r="PWC61" s="145"/>
      <c r="PWD61" s="145"/>
      <c r="PWE61" s="145"/>
      <c r="PWF61" s="145"/>
      <c r="PWG61" s="145"/>
      <c r="PWH61" s="145"/>
      <c r="PWI61" s="145"/>
      <c r="PWJ61" s="145"/>
      <c r="PWK61" s="145"/>
      <c r="PWL61" s="145"/>
      <c r="PWM61" s="145"/>
      <c r="PWN61" s="145"/>
      <c r="PWO61" s="145"/>
      <c r="PWP61" s="145"/>
      <c r="PWQ61" s="145"/>
      <c r="PWR61" s="145"/>
      <c r="PWS61" s="145"/>
      <c r="PWT61" s="145"/>
      <c r="PWU61" s="145"/>
      <c r="PWV61" s="145"/>
      <c r="PWW61" s="145"/>
      <c r="PWX61" s="145"/>
      <c r="PWY61" s="145"/>
      <c r="PWZ61" s="145"/>
      <c r="PXA61" s="145"/>
      <c r="PXB61" s="145"/>
      <c r="PXC61" s="145"/>
      <c r="PXD61" s="145"/>
      <c r="PXE61" s="145"/>
      <c r="PXF61" s="145"/>
      <c r="PXG61" s="145"/>
      <c r="PXH61" s="145"/>
      <c r="PXI61" s="145"/>
      <c r="PXJ61" s="145"/>
      <c r="PXK61" s="145"/>
      <c r="PXL61" s="145"/>
      <c r="PXM61" s="145"/>
      <c r="PXN61" s="145"/>
      <c r="PXO61" s="145"/>
      <c r="PXP61" s="145"/>
      <c r="PXQ61" s="145"/>
      <c r="PXR61" s="145"/>
      <c r="PXS61" s="145"/>
      <c r="PXT61" s="145"/>
      <c r="PXU61" s="145"/>
      <c r="PXV61" s="145"/>
      <c r="PXW61" s="145"/>
      <c r="PXX61" s="145"/>
      <c r="PXY61" s="145"/>
      <c r="PXZ61" s="145"/>
      <c r="PYA61" s="145"/>
      <c r="PYB61" s="145"/>
      <c r="PYC61" s="145"/>
      <c r="PYD61" s="145"/>
      <c r="PYE61" s="145"/>
      <c r="PYF61" s="145"/>
      <c r="PYG61" s="145"/>
      <c r="PYH61" s="145"/>
      <c r="PYI61" s="145"/>
      <c r="PYJ61" s="145"/>
      <c r="PYK61" s="145"/>
      <c r="PYL61" s="145"/>
      <c r="PYM61" s="145"/>
      <c r="PYN61" s="145"/>
      <c r="PYO61" s="145"/>
      <c r="PYP61" s="145"/>
      <c r="PYQ61" s="145"/>
      <c r="PYR61" s="145"/>
      <c r="PYS61" s="145"/>
      <c r="PYT61" s="145"/>
      <c r="PYU61" s="145"/>
      <c r="PYV61" s="145"/>
      <c r="PYW61" s="145"/>
      <c r="PYX61" s="145"/>
      <c r="PYY61" s="145"/>
      <c r="PYZ61" s="145"/>
      <c r="PZA61" s="145"/>
      <c r="PZB61" s="145"/>
      <c r="PZC61" s="145"/>
      <c r="PZD61" s="145"/>
      <c r="PZE61" s="145"/>
      <c r="PZF61" s="145"/>
      <c r="PZG61" s="145"/>
      <c r="PZH61" s="145"/>
      <c r="PZI61" s="145"/>
      <c r="PZJ61" s="145"/>
      <c r="PZK61" s="145"/>
      <c r="PZL61" s="145"/>
      <c r="PZM61" s="145"/>
      <c r="PZN61" s="145"/>
      <c r="PZO61" s="145"/>
      <c r="PZP61" s="145"/>
      <c r="PZQ61" s="145"/>
      <c r="PZR61" s="145"/>
      <c r="PZS61" s="145"/>
      <c r="PZT61" s="145"/>
      <c r="PZU61" s="145"/>
      <c r="PZV61" s="145"/>
      <c r="PZW61" s="145"/>
      <c r="PZX61" s="145"/>
      <c r="PZY61" s="145"/>
      <c r="PZZ61" s="145"/>
      <c r="QAA61" s="145"/>
      <c r="QAB61" s="145"/>
      <c r="QAC61" s="145"/>
      <c r="QAD61" s="145"/>
      <c r="QAE61" s="145"/>
      <c r="QAF61" s="145"/>
      <c r="QAG61" s="145"/>
      <c r="QAH61" s="145"/>
      <c r="QAI61" s="145"/>
      <c r="QAJ61" s="145"/>
      <c r="QAK61" s="145"/>
      <c r="QAL61" s="145"/>
      <c r="QAM61" s="145"/>
      <c r="QAN61" s="145"/>
      <c r="QAO61" s="145"/>
      <c r="QAP61" s="145"/>
      <c r="QAQ61" s="145"/>
      <c r="QAR61" s="145"/>
      <c r="QAS61" s="145"/>
      <c r="QAT61" s="145"/>
      <c r="QAU61" s="145"/>
      <c r="QAV61" s="145"/>
      <c r="QAW61" s="145"/>
      <c r="QAX61" s="145"/>
      <c r="QAY61" s="145"/>
      <c r="QAZ61" s="145"/>
      <c r="QBA61" s="145"/>
      <c r="QBB61" s="145"/>
      <c r="QBC61" s="145"/>
      <c r="QBD61" s="145"/>
      <c r="QBE61" s="145"/>
      <c r="QBF61" s="145"/>
      <c r="QBG61" s="145"/>
      <c r="QBH61" s="145"/>
      <c r="QBI61" s="145"/>
      <c r="QBJ61" s="145"/>
      <c r="QBK61" s="145"/>
      <c r="QBL61" s="145"/>
      <c r="QBM61" s="145"/>
      <c r="QBN61" s="145"/>
      <c r="QBO61" s="145"/>
      <c r="QBP61" s="145"/>
      <c r="QBQ61" s="145"/>
      <c r="QBR61" s="145"/>
      <c r="QBS61" s="145"/>
      <c r="QBT61" s="145"/>
      <c r="QBU61" s="145"/>
      <c r="QBV61" s="145"/>
      <c r="QBW61" s="145"/>
      <c r="QBX61" s="145"/>
      <c r="QBY61" s="145"/>
      <c r="QBZ61" s="145"/>
      <c r="QCA61" s="145"/>
      <c r="QCB61" s="145"/>
      <c r="QCC61" s="145"/>
      <c r="QCD61" s="145"/>
      <c r="QCE61" s="145"/>
      <c r="QCF61" s="145"/>
      <c r="QCG61" s="145"/>
      <c r="QCH61" s="145"/>
      <c r="QCI61" s="145"/>
      <c r="QCJ61" s="145"/>
      <c r="QCK61" s="145"/>
      <c r="QCL61" s="145"/>
      <c r="QCM61" s="145"/>
      <c r="QCN61" s="145"/>
      <c r="QCO61" s="145"/>
      <c r="QCP61" s="145"/>
      <c r="QCQ61" s="145"/>
      <c r="QCR61" s="145"/>
      <c r="QCS61" s="145"/>
      <c r="QCT61" s="145"/>
      <c r="QCU61" s="145"/>
      <c r="QCV61" s="145"/>
      <c r="QCW61" s="145"/>
      <c r="QCX61" s="145"/>
      <c r="QCY61" s="145"/>
      <c r="QCZ61" s="145"/>
      <c r="QDA61" s="145"/>
      <c r="QDB61" s="145"/>
      <c r="QDC61" s="145"/>
      <c r="QDD61" s="145"/>
      <c r="QDE61" s="145"/>
      <c r="QDF61" s="145"/>
      <c r="QDG61" s="145"/>
      <c r="QDH61" s="145"/>
      <c r="QDI61" s="145"/>
      <c r="QDJ61" s="145"/>
      <c r="QDK61" s="145"/>
      <c r="QDL61" s="145"/>
      <c r="QDM61" s="145"/>
      <c r="QDN61" s="145"/>
      <c r="QDO61" s="145"/>
      <c r="QDP61" s="145"/>
      <c r="QDQ61" s="145"/>
      <c r="QDR61" s="145"/>
      <c r="QDS61" s="145"/>
      <c r="QDT61" s="145"/>
      <c r="QDU61" s="145"/>
      <c r="QDV61" s="145"/>
      <c r="QDW61" s="145"/>
      <c r="QDX61" s="145"/>
      <c r="QDY61" s="145"/>
      <c r="QDZ61" s="145"/>
      <c r="QEA61" s="145"/>
      <c r="QEB61" s="145"/>
      <c r="QEC61" s="145"/>
      <c r="QED61" s="145"/>
      <c r="QEE61" s="145"/>
      <c r="QEF61" s="145"/>
      <c r="QEG61" s="145"/>
      <c r="QEH61" s="145"/>
      <c r="QEI61" s="145"/>
      <c r="QEJ61" s="145"/>
      <c r="QEK61" s="145"/>
      <c r="QEL61" s="145"/>
      <c r="QEM61" s="145"/>
      <c r="QEN61" s="145"/>
      <c r="QEO61" s="145"/>
      <c r="QEP61" s="145"/>
      <c r="QEQ61" s="145"/>
      <c r="QER61" s="145"/>
      <c r="QES61" s="145"/>
      <c r="QET61" s="145"/>
      <c r="QEU61" s="145"/>
      <c r="QEV61" s="145"/>
      <c r="QEW61" s="145"/>
      <c r="QEX61" s="145"/>
      <c r="QEY61" s="145"/>
      <c r="QEZ61" s="145"/>
      <c r="QFA61" s="145"/>
      <c r="QFB61" s="145"/>
      <c r="QFC61" s="145"/>
      <c r="QFD61" s="145"/>
      <c r="QFE61" s="145"/>
      <c r="QFF61" s="145"/>
      <c r="QFG61" s="145"/>
      <c r="QFH61" s="145"/>
      <c r="QFI61" s="145"/>
      <c r="QFJ61" s="145"/>
      <c r="QFK61" s="145"/>
      <c r="QFL61" s="145"/>
      <c r="QFM61" s="145"/>
      <c r="QFN61" s="145"/>
      <c r="QFO61" s="145"/>
      <c r="QFP61" s="145"/>
      <c r="QFQ61" s="145"/>
      <c r="QFR61" s="145"/>
      <c r="QFS61" s="145"/>
      <c r="QFT61" s="145"/>
      <c r="QFU61" s="145"/>
      <c r="QFV61" s="145"/>
      <c r="QFW61" s="145"/>
      <c r="QFX61" s="145"/>
      <c r="QFY61" s="145"/>
      <c r="QFZ61" s="145"/>
      <c r="QGA61" s="145"/>
      <c r="QGB61" s="145"/>
      <c r="QGC61" s="145"/>
      <c r="QGD61" s="145"/>
      <c r="QGE61" s="145"/>
      <c r="QGF61" s="145"/>
      <c r="QGG61" s="145"/>
      <c r="QGH61" s="145"/>
      <c r="QGI61" s="145"/>
      <c r="QGJ61" s="145"/>
      <c r="QGK61" s="145"/>
      <c r="QGL61" s="145"/>
      <c r="QGM61" s="145"/>
      <c r="QGN61" s="145"/>
      <c r="QGO61" s="145"/>
      <c r="QGP61" s="145"/>
      <c r="QGQ61" s="145"/>
      <c r="QGR61" s="145"/>
      <c r="QGS61" s="145"/>
      <c r="QGT61" s="145"/>
      <c r="QGU61" s="145"/>
      <c r="QGV61" s="145"/>
      <c r="QGW61" s="145"/>
      <c r="QGX61" s="145"/>
      <c r="QGY61" s="145"/>
      <c r="QGZ61" s="145"/>
      <c r="QHA61" s="145"/>
      <c r="QHB61" s="145"/>
      <c r="QHC61" s="145"/>
      <c r="QHD61" s="145"/>
      <c r="QHE61" s="145"/>
      <c r="QHF61" s="145"/>
      <c r="QHG61" s="145"/>
      <c r="QHH61" s="145"/>
      <c r="QHI61" s="145"/>
      <c r="QHJ61" s="145"/>
      <c r="QHK61" s="145"/>
      <c r="QHL61" s="145"/>
      <c r="QHM61" s="145"/>
      <c r="QHN61" s="145"/>
      <c r="QHO61" s="145"/>
      <c r="QHP61" s="145"/>
      <c r="QHQ61" s="145"/>
      <c r="QHR61" s="145"/>
      <c r="QHS61" s="145"/>
      <c r="QHT61" s="145"/>
      <c r="QHU61" s="145"/>
      <c r="QHV61" s="145"/>
      <c r="QHW61" s="145"/>
      <c r="QHX61" s="145"/>
      <c r="QHY61" s="145"/>
      <c r="QHZ61" s="145"/>
      <c r="QIA61" s="145"/>
      <c r="QIB61" s="145"/>
      <c r="QIC61" s="145"/>
      <c r="QID61" s="145"/>
      <c r="QIE61" s="145"/>
      <c r="QIF61" s="145"/>
      <c r="QIG61" s="145"/>
      <c r="QIH61" s="145"/>
      <c r="QII61" s="145"/>
      <c r="QIJ61" s="145"/>
      <c r="QIK61" s="145"/>
      <c r="QIL61" s="145"/>
      <c r="QIM61" s="145"/>
      <c r="QIN61" s="145"/>
      <c r="QIO61" s="145"/>
      <c r="QIP61" s="145"/>
      <c r="QIQ61" s="145"/>
      <c r="QIR61" s="145"/>
      <c r="QIS61" s="145"/>
      <c r="QIT61" s="145"/>
      <c r="QIU61" s="145"/>
      <c r="QIV61" s="145"/>
      <c r="QIW61" s="145"/>
      <c r="QIX61" s="145"/>
      <c r="QIY61" s="145"/>
      <c r="QIZ61" s="145"/>
      <c r="QJA61" s="145"/>
      <c r="QJB61" s="145"/>
      <c r="QJC61" s="145"/>
      <c r="QJD61" s="145"/>
      <c r="QJE61" s="145"/>
      <c r="QJF61" s="145"/>
      <c r="QJG61" s="145"/>
      <c r="QJH61" s="145"/>
      <c r="QJI61" s="145"/>
      <c r="QJJ61" s="145"/>
      <c r="QJK61" s="145"/>
      <c r="QJL61" s="145"/>
      <c r="QJM61" s="145"/>
      <c r="QJN61" s="145"/>
      <c r="QJO61" s="145"/>
      <c r="QJP61" s="145"/>
      <c r="QJQ61" s="145"/>
      <c r="QJR61" s="145"/>
      <c r="QJS61" s="145"/>
      <c r="QJT61" s="145"/>
      <c r="QJU61" s="145"/>
      <c r="QJV61" s="145"/>
      <c r="QJW61" s="145"/>
      <c r="QJX61" s="145"/>
      <c r="QJY61" s="145"/>
      <c r="QJZ61" s="145"/>
      <c r="QKA61" s="145"/>
      <c r="QKB61" s="145"/>
      <c r="QKC61" s="145"/>
      <c r="QKD61" s="145"/>
      <c r="QKE61" s="145"/>
      <c r="QKF61" s="145"/>
      <c r="QKG61" s="145"/>
      <c r="QKH61" s="145"/>
      <c r="QKI61" s="145"/>
      <c r="QKJ61" s="145"/>
      <c r="QKK61" s="145"/>
      <c r="QKL61" s="145"/>
      <c r="QKM61" s="145"/>
      <c r="QKN61" s="145"/>
      <c r="QKO61" s="145"/>
      <c r="QKP61" s="145"/>
      <c r="QKQ61" s="145"/>
      <c r="QKR61" s="145"/>
      <c r="QKS61" s="145"/>
      <c r="QKT61" s="145"/>
      <c r="QKU61" s="145"/>
      <c r="QKV61" s="145"/>
      <c r="QKW61" s="145"/>
      <c r="QKX61" s="145"/>
      <c r="QKY61" s="145"/>
      <c r="QKZ61" s="145"/>
      <c r="QLA61" s="145"/>
      <c r="QLB61" s="145"/>
      <c r="QLC61" s="145"/>
      <c r="QLD61" s="145"/>
      <c r="QLE61" s="145"/>
      <c r="QLF61" s="145"/>
      <c r="QLG61" s="145"/>
      <c r="QLH61" s="145"/>
      <c r="QLI61" s="145"/>
      <c r="QLJ61" s="145"/>
      <c r="QLK61" s="145"/>
      <c r="QLL61" s="145"/>
      <c r="QLM61" s="145"/>
      <c r="QLN61" s="145"/>
      <c r="QLO61" s="145"/>
      <c r="QLP61" s="145"/>
      <c r="QLQ61" s="145"/>
      <c r="QLR61" s="145"/>
      <c r="QLS61" s="145"/>
      <c r="QLT61" s="145"/>
      <c r="QLU61" s="145"/>
      <c r="QLV61" s="145"/>
      <c r="QLW61" s="145"/>
      <c r="QLX61" s="145"/>
      <c r="QLY61" s="145"/>
      <c r="QLZ61" s="145"/>
      <c r="QMA61" s="145"/>
      <c r="QMB61" s="145"/>
      <c r="QMC61" s="145"/>
      <c r="QMD61" s="145"/>
      <c r="QME61" s="145"/>
      <c r="QMF61" s="145"/>
      <c r="QMG61" s="145"/>
      <c r="QMH61" s="145"/>
      <c r="QMI61" s="145"/>
      <c r="QMJ61" s="145"/>
      <c r="QMK61" s="145"/>
      <c r="QML61" s="145"/>
      <c r="QMM61" s="145"/>
      <c r="QMN61" s="145"/>
      <c r="QMO61" s="145"/>
      <c r="QMP61" s="145"/>
      <c r="QMQ61" s="145"/>
      <c r="QMR61" s="145"/>
      <c r="QMS61" s="145"/>
      <c r="QMT61" s="145"/>
      <c r="QMU61" s="145"/>
      <c r="QMV61" s="145"/>
      <c r="QMW61" s="145"/>
      <c r="QMX61" s="145"/>
      <c r="QMY61" s="145"/>
      <c r="QMZ61" s="145"/>
      <c r="QNA61" s="145"/>
      <c r="QNB61" s="145"/>
      <c r="QNC61" s="145"/>
      <c r="QND61" s="145"/>
      <c r="QNE61" s="145"/>
      <c r="QNF61" s="145"/>
      <c r="QNG61" s="145"/>
      <c r="QNH61" s="145"/>
      <c r="QNI61" s="145"/>
      <c r="QNJ61" s="145"/>
      <c r="QNK61" s="145"/>
      <c r="QNL61" s="145"/>
      <c r="QNM61" s="145"/>
      <c r="QNN61" s="145"/>
      <c r="QNO61" s="145"/>
      <c r="QNP61" s="145"/>
      <c r="QNQ61" s="145"/>
      <c r="QNR61" s="145"/>
      <c r="QNS61" s="145"/>
      <c r="QNT61" s="145"/>
      <c r="QNU61" s="145"/>
      <c r="QNV61" s="145"/>
      <c r="QNW61" s="145"/>
      <c r="QNX61" s="145"/>
      <c r="QNY61" s="145"/>
      <c r="QNZ61" s="145"/>
      <c r="QOA61" s="145"/>
      <c r="QOB61" s="145"/>
      <c r="QOC61" s="145"/>
      <c r="QOD61" s="145"/>
      <c r="QOE61" s="145"/>
      <c r="QOF61" s="145"/>
      <c r="QOG61" s="145"/>
      <c r="QOH61" s="145"/>
      <c r="QOI61" s="145"/>
      <c r="QOJ61" s="145"/>
      <c r="QOK61" s="145"/>
      <c r="QOL61" s="145"/>
      <c r="QOM61" s="145"/>
      <c r="QON61" s="145"/>
      <c r="QOO61" s="145"/>
      <c r="QOP61" s="145"/>
      <c r="QOQ61" s="145"/>
      <c r="QOR61" s="145"/>
      <c r="QOS61" s="145"/>
      <c r="QOT61" s="145"/>
      <c r="QOU61" s="145"/>
      <c r="QOV61" s="145"/>
      <c r="QOW61" s="145"/>
      <c r="QOX61" s="145"/>
      <c r="QOY61" s="145"/>
      <c r="QOZ61" s="145"/>
      <c r="QPA61" s="145"/>
      <c r="QPB61" s="145"/>
      <c r="QPC61" s="145"/>
      <c r="QPD61" s="145"/>
      <c r="QPE61" s="145"/>
      <c r="QPF61" s="145"/>
      <c r="QPG61" s="145"/>
      <c r="QPH61" s="145"/>
      <c r="QPI61" s="145"/>
      <c r="QPJ61" s="145"/>
      <c r="QPK61" s="145"/>
      <c r="QPL61" s="145"/>
      <c r="QPM61" s="145"/>
      <c r="QPN61" s="145"/>
      <c r="QPO61" s="145"/>
      <c r="QPP61" s="145"/>
      <c r="QPQ61" s="145"/>
      <c r="QPR61" s="145"/>
      <c r="QPS61" s="145"/>
      <c r="QPT61" s="145"/>
      <c r="QPU61" s="145"/>
      <c r="QPV61" s="145"/>
      <c r="QPW61" s="145"/>
      <c r="QPX61" s="145"/>
      <c r="QPY61" s="145"/>
      <c r="QPZ61" s="145"/>
      <c r="QQA61" s="145"/>
      <c r="QQB61" s="145"/>
      <c r="QQC61" s="145"/>
      <c r="QQD61" s="145"/>
      <c r="QQE61" s="145"/>
      <c r="QQF61" s="145"/>
      <c r="QQG61" s="145"/>
      <c r="QQH61" s="145"/>
      <c r="QQI61" s="145"/>
      <c r="QQJ61" s="145"/>
      <c r="QQK61" s="145"/>
      <c r="QQL61" s="145"/>
      <c r="QQM61" s="145"/>
      <c r="QQN61" s="145"/>
      <c r="QQO61" s="145"/>
      <c r="QQP61" s="145"/>
      <c r="QQQ61" s="145"/>
      <c r="QQR61" s="145"/>
      <c r="QQS61" s="145"/>
      <c r="QQT61" s="145"/>
      <c r="QQU61" s="145"/>
      <c r="QQV61" s="145"/>
      <c r="QQW61" s="145"/>
      <c r="QQX61" s="145"/>
      <c r="QQY61" s="145"/>
      <c r="QQZ61" s="145"/>
      <c r="QRA61" s="145"/>
      <c r="QRB61" s="145"/>
      <c r="QRC61" s="145"/>
      <c r="QRD61" s="145"/>
      <c r="QRE61" s="145"/>
      <c r="QRF61" s="145"/>
      <c r="QRG61" s="145"/>
      <c r="QRH61" s="145"/>
      <c r="QRI61" s="145"/>
      <c r="QRJ61" s="145"/>
      <c r="QRK61" s="145"/>
      <c r="QRL61" s="145"/>
      <c r="QRM61" s="145"/>
      <c r="QRN61" s="145"/>
      <c r="QRO61" s="145"/>
      <c r="QRP61" s="145"/>
      <c r="QRQ61" s="145"/>
      <c r="QRR61" s="145"/>
      <c r="QRS61" s="145"/>
      <c r="QRT61" s="145"/>
      <c r="QRU61" s="145"/>
      <c r="QRV61" s="145"/>
      <c r="QRW61" s="145"/>
      <c r="QRX61" s="145"/>
      <c r="QRY61" s="145"/>
      <c r="QRZ61" s="145"/>
      <c r="QSA61" s="145"/>
      <c r="QSB61" s="145"/>
      <c r="QSC61" s="145"/>
      <c r="QSD61" s="145"/>
      <c r="QSE61" s="145"/>
      <c r="QSF61" s="145"/>
      <c r="QSG61" s="145"/>
      <c r="QSH61" s="145"/>
      <c r="QSI61" s="145"/>
      <c r="QSJ61" s="145"/>
      <c r="QSK61" s="145"/>
      <c r="QSL61" s="145"/>
      <c r="QSM61" s="145"/>
      <c r="QSN61" s="145"/>
      <c r="QSO61" s="145"/>
      <c r="QSP61" s="145"/>
      <c r="QSQ61" s="145"/>
      <c r="QSR61" s="145"/>
      <c r="QSS61" s="145"/>
      <c r="QST61" s="145"/>
      <c r="QSU61" s="145"/>
      <c r="QSV61" s="145"/>
      <c r="QSW61" s="145"/>
      <c r="QSX61" s="145"/>
      <c r="QSY61" s="145"/>
      <c r="QSZ61" s="145"/>
      <c r="QTA61" s="145"/>
      <c r="QTB61" s="145"/>
      <c r="QTC61" s="145"/>
      <c r="QTD61" s="145"/>
      <c r="QTE61" s="145"/>
      <c r="QTF61" s="145"/>
      <c r="QTG61" s="145"/>
      <c r="QTH61" s="145"/>
      <c r="QTI61" s="145"/>
      <c r="QTJ61" s="145"/>
      <c r="QTK61" s="145"/>
      <c r="QTL61" s="145"/>
      <c r="QTM61" s="145"/>
      <c r="QTN61" s="145"/>
      <c r="QTO61" s="145"/>
      <c r="QTP61" s="145"/>
      <c r="QTQ61" s="145"/>
      <c r="QTR61" s="145"/>
      <c r="QTS61" s="145"/>
      <c r="QTT61" s="145"/>
      <c r="QTU61" s="145"/>
      <c r="QTV61" s="145"/>
      <c r="QTW61" s="145"/>
      <c r="QTX61" s="145"/>
      <c r="QTY61" s="145"/>
      <c r="QTZ61" s="145"/>
      <c r="QUA61" s="145"/>
      <c r="QUB61" s="145"/>
      <c r="QUC61" s="145"/>
      <c r="QUD61" s="145"/>
      <c r="QUE61" s="145"/>
      <c r="QUF61" s="145"/>
      <c r="QUG61" s="145"/>
      <c r="QUH61" s="145"/>
      <c r="QUI61" s="145"/>
      <c r="QUJ61" s="145"/>
      <c r="QUK61" s="145"/>
      <c r="QUL61" s="145"/>
      <c r="QUM61" s="145"/>
      <c r="QUN61" s="145"/>
      <c r="QUO61" s="145"/>
      <c r="QUP61" s="145"/>
      <c r="QUQ61" s="145"/>
      <c r="QUR61" s="145"/>
      <c r="QUS61" s="145"/>
      <c r="QUT61" s="145"/>
      <c r="QUU61" s="145"/>
      <c r="QUV61" s="145"/>
      <c r="QUW61" s="145"/>
      <c r="QUX61" s="145"/>
      <c r="QUY61" s="145"/>
      <c r="QUZ61" s="145"/>
      <c r="QVA61" s="145"/>
      <c r="QVB61" s="145"/>
      <c r="QVC61" s="145"/>
      <c r="QVD61" s="145"/>
      <c r="QVE61" s="145"/>
      <c r="QVF61" s="145"/>
      <c r="QVG61" s="145"/>
      <c r="QVH61" s="145"/>
      <c r="QVI61" s="145"/>
      <c r="QVJ61" s="145"/>
      <c r="QVK61" s="145"/>
      <c r="QVL61" s="145"/>
      <c r="QVM61" s="145"/>
      <c r="QVN61" s="145"/>
      <c r="QVO61" s="145"/>
      <c r="QVP61" s="145"/>
      <c r="QVQ61" s="145"/>
      <c r="QVR61" s="145"/>
      <c r="QVS61" s="145"/>
      <c r="QVT61" s="145"/>
      <c r="QVU61" s="145"/>
      <c r="QVV61" s="145"/>
      <c r="QVW61" s="145"/>
      <c r="QVX61" s="145"/>
      <c r="QVY61" s="145"/>
      <c r="QVZ61" s="145"/>
      <c r="QWA61" s="145"/>
      <c r="QWB61" s="145"/>
      <c r="QWC61" s="145"/>
      <c r="QWD61" s="145"/>
      <c r="QWE61" s="145"/>
      <c r="QWF61" s="145"/>
      <c r="QWG61" s="145"/>
      <c r="QWH61" s="145"/>
      <c r="QWI61" s="145"/>
      <c r="QWJ61" s="145"/>
      <c r="QWK61" s="145"/>
      <c r="QWL61" s="145"/>
      <c r="QWM61" s="145"/>
      <c r="QWN61" s="145"/>
      <c r="QWO61" s="145"/>
      <c r="QWP61" s="145"/>
      <c r="QWQ61" s="145"/>
      <c r="QWR61" s="145"/>
      <c r="QWS61" s="145"/>
      <c r="QWT61" s="145"/>
      <c r="QWU61" s="145"/>
      <c r="QWV61" s="145"/>
      <c r="QWW61" s="145"/>
      <c r="QWX61" s="145"/>
      <c r="QWY61" s="145"/>
      <c r="QWZ61" s="145"/>
      <c r="QXA61" s="145"/>
      <c r="QXB61" s="145"/>
      <c r="QXC61" s="145"/>
      <c r="QXD61" s="145"/>
      <c r="QXE61" s="145"/>
      <c r="QXF61" s="145"/>
      <c r="QXG61" s="145"/>
      <c r="QXH61" s="145"/>
      <c r="QXI61" s="145"/>
      <c r="QXJ61" s="145"/>
      <c r="QXK61" s="145"/>
      <c r="QXL61" s="145"/>
      <c r="QXM61" s="145"/>
      <c r="QXN61" s="145"/>
      <c r="QXO61" s="145"/>
      <c r="QXP61" s="145"/>
      <c r="QXQ61" s="145"/>
      <c r="QXR61" s="145"/>
      <c r="QXS61" s="145"/>
      <c r="QXT61" s="145"/>
      <c r="QXU61" s="145"/>
      <c r="QXV61" s="145"/>
      <c r="QXW61" s="145"/>
      <c r="QXX61" s="145"/>
      <c r="QXY61" s="145"/>
      <c r="QXZ61" s="145"/>
      <c r="QYA61" s="145"/>
      <c r="QYB61" s="145"/>
      <c r="QYC61" s="145"/>
      <c r="QYD61" s="145"/>
      <c r="QYE61" s="145"/>
      <c r="QYF61" s="145"/>
      <c r="QYG61" s="145"/>
      <c r="QYH61" s="145"/>
      <c r="QYI61" s="145"/>
      <c r="QYJ61" s="145"/>
      <c r="QYK61" s="145"/>
      <c r="QYL61" s="145"/>
      <c r="QYM61" s="145"/>
      <c r="QYN61" s="145"/>
      <c r="QYO61" s="145"/>
      <c r="QYP61" s="145"/>
      <c r="QYQ61" s="145"/>
      <c r="QYR61" s="145"/>
      <c r="QYS61" s="145"/>
      <c r="QYT61" s="145"/>
      <c r="QYU61" s="145"/>
      <c r="QYV61" s="145"/>
      <c r="QYW61" s="145"/>
      <c r="QYX61" s="145"/>
      <c r="QYY61" s="145"/>
      <c r="QYZ61" s="145"/>
      <c r="QZA61" s="145"/>
      <c r="QZB61" s="145"/>
      <c r="QZC61" s="145"/>
      <c r="QZD61" s="145"/>
      <c r="QZE61" s="145"/>
      <c r="QZF61" s="145"/>
      <c r="QZG61" s="145"/>
      <c r="QZH61" s="145"/>
      <c r="QZI61" s="145"/>
      <c r="QZJ61" s="145"/>
      <c r="QZK61" s="145"/>
      <c r="QZL61" s="145"/>
      <c r="QZM61" s="145"/>
      <c r="QZN61" s="145"/>
      <c r="QZO61" s="145"/>
      <c r="QZP61" s="145"/>
      <c r="QZQ61" s="145"/>
      <c r="QZR61" s="145"/>
      <c r="QZS61" s="145"/>
      <c r="QZT61" s="145"/>
      <c r="QZU61" s="145"/>
      <c r="QZV61" s="145"/>
      <c r="QZW61" s="145"/>
      <c r="QZX61" s="145"/>
      <c r="QZY61" s="145"/>
      <c r="QZZ61" s="145"/>
      <c r="RAA61" s="145"/>
      <c r="RAB61" s="145"/>
      <c r="RAC61" s="145"/>
      <c r="RAD61" s="145"/>
      <c r="RAE61" s="145"/>
      <c r="RAF61" s="145"/>
      <c r="RAG61" s="145"/>
      <c r="RAH61" s="145"/>
      <c r="RAI61" s="145"/>
      <c r="RAJ61" s="145"/>
      <c r="RAK61" s="145"/>
      <c r="RAL61" s="145"/>
      <c r="RAM61" s="145"/>
      <c r="RAN61" s="145"/>
      <c r="RAO61" s="145"/>
      <c r="RAP61" s="145"/>
      <c r="RAQ61" s="145"/>
      <c r="RAR61" s="145"/>
      <c r="RAS61" s="145"/>
      <c r="RAT61" s="145"/>
      <c r="RAU61" s="145"/>
      <c r="RAV61" s="145"/>
      <c r="RAW61" s="145"/>
      <c r="RAX61" s="145"/>
      <c r="RAY61" s="145"/>
      <c r="RAZ61" s="145"/>
      <c r="RBA61" s="145"/>
      <c r="RBB61" s="145"/>
      <c r="RBC61" s="145"/>
      <c r="RBD61" s="145"/>
      <c r="RBE61" s="145"/>
      <c r="RBF61" s="145"/>
      <c r="RBG61" s="145"/>
      <c r="RBH61" s="145"/>
      <c r="RBI61" s="145"/>
      <c r="RBJ61" s="145"/>
      <c r="RBK61" s="145"/>
      <c r="RBL61" s="145"/>
      <c r="RBM61" s="145"/>
      <c r="RBN61" s="145"/>
      <c r="RBO61" s="145"/>
      <c r="RBP61" s="145"/>
      <c r="RBQ61" s="145"/>
      <c r="RBR61" s="145"/>
      <c r="RBS61" s="145"/>
      <c r="RBT61" s="145"/>
      <c r="RBU61" s="145"/>
      <c r="RBV61" s="145"/>
      <c r="RBW61" s="145"/>
      <c r="RBX61" s="145"/>
      <c r="RBY61" s="145"/>
      <c r="RBZ61" s="145"/>
      <c r="RCA61" s="145"/>
      <c r="RCB61" s="145"/>
      <c r="RCC61" s="145"/>
      <c r="RCD61" s="145"/>
      <c r="RCE61" s="145"/>
      <c r="RCF61" s="145"/>
      <c r="RCG61" s="145"/>
      <c r="RCH61" s="145"/>
      <c r="RCI61" s="145"/>
      <c r="RCJ61" s="145"/>
      <c r="RCK61" s="145"/>
      <c r="RCL61" s="145"/>
      <c r="RCM61" s="145"/>
      <c r="RCN61" s="145"/>
      <c r="RCO61" s="145"/>
      <c r="RCP61" s="145"/>
      <c r="RCQ61" s="145"/>
      <c r="RCR61" s="145"/>
      <c r="RCS61" s="145"/>
      <c r="RCT61" s="145"/>
      <c r="RCU61" s="145"/>
      <c r="RCV61" s="145"/>
      <c r="RCW61" s="145"/>
      <c r="RCX61" s="145"/>
      <c r="RCY61" s="145"/>
      <c r="RCZ61" s="145"/>
      <c r="RDA61" s="145"/>
      <c r="RDB61" s="145"/>
      <c r="RDC61" s="145"/>
      <c r="RDD61" s="145"/>
      <c r="RDE61" s="145"/>
      <c r="RDF61" s="145"/>
      <c r="RDG61" s="145"/>
      <c r="RDH61" s="145"/>
      <c r="RDI61" s="145"/>
      <c r="RDJ61" s="145"/>
      <c r="RDK61" s="145"/>
      <c r="RDL61" s="145"/>
      <c r="RDM61" s="145"/>
      <c r="RDN61" s="145"/>
      <c r="RDO61" s="145"/>
      <c r="RDP61" s="145"/>
      <c r="RDQ61" s="145"/>
      <c r="RDR61" s="145"/>
      <c r="RDS61" s="145"/>
      <c r="RDT61" s="145"/>
      <c r="RDU61" s="145"/>
      <c r="RDV61" s="145"/>
      <c r="RDW61" s="145"/>
      <c r="RDX61" s="145"/>
      <c r="RDY61" s="145"/>
      <c r="RDZ61" s="145"/>
      <c r="REA61" s="145"/>
      <c r="REB61" s="145"/>
      <c r="REC61" s="145"/>
      <c r="RED61" s="145"/>
      <c r="REE61" s="145"/>
      <c r="REF61" s="145"/>
      <c r="REG61" s="145"/>
      <c r="REH61" s="145"/>
      <c r="REI61" s="145"/>
      <c r="REJ61" s="145"/>
      <c r="REK61" s="145"/>
      <c r="REL61" s="145"/>
      <c r="REM61" s="145"/>
      <c r="REN61" s="145"/>
      <c r="REO61" s="145"/>
      <c r="REP61" s="145"/>
      <c r="REQ61" s="145"/>
      <c r="RER61" s="145"/>
      <c r="RES61" s="145"/>
      <c r="RET61" s="145"/>
      <c r="REU61" s="145"/>
      <c r="REV61" s="145"/>
      <c r="REW61" s="145"/>
      <c r="REX61" s="145"/>
      <c r="REY61" s="145"/>
      <c r="REZ61" s="145"/>
      <c r="RFA61" s="145"/>
      <c r="RFB61" s="145"/>
      <c r="RFC61" s="145"/>
      <c r="RFD61" s="145"/>
      <c r="RFE61" s="145"/>
      <c r="RFF61" s="145"/>
      <c r="RFG61" s="145"/>
      <c r="RFH61" s="145"/>
      <c r="RFI61" s="145"/>
      <c r="RFJ61" s="145"/>
      <c r="RFK61" s="145"/>
      <c r="RFL61" s="145"/>
      <c r="RFM61" s="145"/>
      <c r="RFN61" s="145"/>
      <c r="RFO61" s="145"/>
      <c r="RFP61" s="145"/>
      <c r="RFQ61" s="145"/>
      <c r="RFR61" s="145"/>
      <c r="RFS61" s="145"/>
      <c r="RFT61" s="145"/>
      <c r="RFU61" s="145"/>
      <c r="RFV61" s="145"/>
      <c r="RFW61" s="145"/>
      <c r="RFX61" s="145"/>
      <c r="RFY61" s="145"/>
      <c r="RFZ61" s="145"/>
      <c r="RGA61" s="145"/>
      <c r="RGB61" s="145"/>
      <c r="RGC61" s="145"/>
      <c r="RGD61" s="145"/>
      <c r="RGE61" s="145"/>
      <c r="RGF61" s="145"/>
      <c r="RGG61" s="145"/>
      <c r="RGH61" s="145"/>
      <c r="RGI61" s="145"/>
      <c r="RGJ61" s="145"/>
      <c r="RGK61" s="145"/>
      <c r="RGL61" s="145"/>
      <c r="RGM61" s="145"/>
      <c r="RGN61" s="145"/>
      <c r="RGO61" s="145"/>
      <c r="RGP61" s="145"/>
      <c r="RGQ61" s="145"/>
      <c r="RGR61" s="145"/>
      <c r="RGS61" s="145"/>
      <c r="RGT61" s="145"/>
      <c r="RGU61" s="145"/>
      <c r="RGV61" s="145"/>
      <c r="RGW61" s="145"/>
      <c r="RGX61" s="145"/>
      <c r="RGY61" s="145"/>
      <c r="RGZ61" s="145"/>
      <c r="RHA61" s="145"/>
      <c r="RHB61" s="145"/>
      <c r="RHC61" s="145"/>
      <c r="RHD61" s="145"/>
      <c r="RHE61" s="145"/>
      <c r="RHF61" s="145"/>
      <c r="RHG61" s="145"/>
      <c r="RHH61" s="145"/>
      <c r="RHI61" s="145"/>
      <c r="RHJ61" s="145"/>
      <c r="RHK61" s="145"/>
      <c r="RHL61" s="145"/>
      <c r="RHM61" s="145"/>
      <c r="RHN61" s="145"/>
      <c r="RHO61" s="145"/>
      <c r="RHP61" s="145"/>
      <c r="RHQ61" s="145"/>
      <c r="RHR61" s="145"/>
      <c r="RHS61" s="145"/>
      <c r="RHT61" s="145"/>
      <c r="RHU61" s="145"/>
      <c r="RHV61" s="145"/>
      <c r="RHW61" s="145"/>
      <c r="RHX61" s="145"/>
      <c r="RHY61" s="145"/>
      <c r="RHZ61" s="145"/>
      <c r="RIA61" s="145"/>
      <c r="RIB61" s="145"/>
      <c r="RIC61" s="145"/>
      <c r="RID61" s="145"/>
      <c r="RIE61" s="145"/>
      <c r="RIF61" s="145"/>
      <c r="RIG61" s="145"/>
      <c r="RIH61" s="145"/>
      <c r="RII61" s="145"/>
      <c r="RIJ61" s="145"/>
      <c r="RIK61" s="145"/>
      <c r="RIL61" s="145"/>
      <c r="RIM61" s="145"/>
      <c r="RIN61" s="145"/>
      <c r="RIO61" s="145"/>
      <c r="RIP61" s="145"/>
      <c r="RIQ61" s="145"/>
      <c r="RIR61" s="145"/>
      <c r="RIS61" s="145"/>
      <c r="RIT61" s="145"/>
      <c r="RIU61" s="145"/>
      <c r="RIV61" s="145"/>
      <c r="RIW61" s="145"/>
      <c r="RIX61" s="145"/>
      <c r="RIY61" s="145"/>
      <c r="RIZ61" s="145"/>
      <c r="RJA61" s="145"/>
      <c r="RJB61" s="145"/>
      <c r="RJC61" s="145"/>
      <c r="RJD61" s="145"/>
      <c r="RJE61" s="145"/>
      <c r="RJF61" s="145"/>
      <c r="RJG61" s="145"/>
      <c r="RJH61" s="145"/>
      <c r="RJI61" s="145"/>
      <c r="RJJ61" s="145"/>
      <c r="RJK61" s="145"/>
      <c r="RJL61" s="145"/>
      <c r="RJM61" s="145"/>
      <c r="RJN61" s="145"/>
      <c r="RJO61" s="145"/>
      <c r="RJP61" s="145"/>
      <c r="RJQ61" s="145"/>
      <c r="RJR61" s="145"/>
      <c r="RJS61" s="145"/>
      <c r="RJT61" s="145"/>
      <c r="RJU61" s="145"/>
      <c r="RJV61" s="145"/>
      <c r="RJW61" s="145"/>
      <c r="RJX61" s="145"/>
      <c r="RJY61" s="145"/>
      <c r="RJZ61" s="145"/>
      <c r="RKA61" s="145"/>
      <c r="RKB61" s="145"/>
      <c r="RKC61" s="145"/>
      <c r="RKD61" s="145"/>
      <c r="RKE61" s="145"/>
      <c r="RKF61" s="145"/>
      <c r="RKG61" s="145"/>
      <c r="RKH61" s="145"/>
      <c r="RKI61" s="145"/>
      <c r="RKJ61" s="145"/>
      <c r="RKK61" s="145"/>
      <c r="RKL61" s="145"/>
      <c r="RKM61" s="145"/>
      <c r="RKN61" s="145"/>
      <c r="RKO61" s="145"/>
      <c r="RKP61" s="145"/>
      <c r="RKQ61" s="145"/>
      <c r="RKR61" s="145"/>
      <c r="RKS61" s="145"/>
      <c r="RKT61" s="145"/>
      <c r="RKU61" s="145"/>
      <c r="RKV61" s="145"/>
      <c r="RKW61" s="145"/>
      <c r="RKX61" s="145"/>
      <c r="RKY61" s="145"/>
      <c r="RKZ61" s="145"/>
      <c r="RLA61" s="145"/>
      <c r="RLB61" s="145"/>
      <c r="RLC61" s="145"/>
      <c r="RLD61" s="145"/>
      <c r="RLE61" s="145"/>
      <c r="RLF61" s="145"/>
      <c r="RLG61" s="145"/>
      <c r="RLH61" s="145"/>
      <c r="RLI61" s="145"/>
      <c r="RLJ61" s="145"/>
      <c r="RLK61" s="145"/>
      <c r="RLL61" s="145"/>
      <c r="RLM61" s="145"/>
      <c r="RLN61" s="145"/>
      <c r="RLO61" s="145"/>
      <c r="RLP61" s="145"/>
      <c r="RLQ61" s="145"/>
      <c r="RLR61" s="145"/>
      <c r="RLS61" s="145"/>
      <c r="RLT61" s="145"/>
      <c r="RLU61" s="145"/>
      <c r="RLV61" s="145"/>
      <c r="RLW61" s="145"/>
      <c r="RLX61" s="145"/>
      <c r="RLY61" s="145"/>
      <c r="RLZ61" s="145"/>
      <c r="RMA61" s="145"/>
      <c r="RMB61" s="145"/>
      <c r="RMC61" s="145"/>
      <c r="RMD61" s="145"/>
      <c r="RME61" s="145"/>
      <c r="RMF61" s="145"/>
      <c r="RMG61" s="145"/>
      <c r="RMH61" s="145"/>
      <c r="RMI61" s="145"/>
      <c r="RMJ61" s="145"/>
      <c r="RMK61" s="145"/>
      <c r="RML61" s="145"/>
      <c r="RMM61" s="145"/>
      <c r="RMN61" s="145"/>
      <c r="RMO61" s="145"/>
      <c r="RMP61" s="145"/>
      <c r="RMQ61" s="145"/>
      <c r="RMR61" s="145"/>
      <c r="RMS61" s="145"/>
      <c r="RMT61" s="145"/>
      <c r="RMU61" s="145"/>
      <c r="RMV61" s="145"/>
      <c r="RMW61" s="145"/>
      <c r="RMX61" s="145"/>
      <c r="RMY61" s="145"/>
      <c r="RMZ61" s="145"/>
      <c r="RNA61" s="145"/>
      <c r="RNB61" s="145"/>
      <c r="RNC61" s="145"/>
      <c r="RND61" s="145"/>
      <c r="RNE61" s="145"/>
      <c r="RNF61" s="145"/>
      <c r="RNG61" s="145"/>
      <c r="RNH61" s="145"/>
      <c r="RNI61" s="145"/>
      <c r="RNJ61" s="145"/>
      <c r="RNK61" s="145"/>
      <c r="RNL61" s="145"/>
      <c r="RNM61" s="145"/>
      <c r="RNN61" s="145"/>
      <c r="RNO61" s="145"/>
      <c r="RNP61" s="145"/>
      <c r="RNQ61" s="145"/>
      <c r="RNR61" s="145"/>
      <c r="RNS61" s="145"/>
      <c r="RNT61" s="145"/>
      <c r="RNU61" s="145"/>
      <c r="RNV61" s="145"/>
      <c r="RNW61" s="145"/>
      <c r="RNX61" s="145"/>
      <c r="RNY61" s="145"/>
      <c r="RNZ61" s="145"/>
      <c r="ROA61" s="145"/>
      <c r="ROB61" s="145"/>
      <c r="ROC61" s="145"/>
      <c r="ROD61" s="145"/>
      <c r="ROE61" s="145"/>
      <c r="ROF61" s="145"/>
      <c r="ROG61" s="145"/>
      <c r="ROH61" s="145"/>
      <c r="ROI61" s="145"/>
      <c r="ROJ61" s="145"/>
      <c r="ROK61" s="145"/>
      <c r="ROL61" s="145"/>
      <c r="ROM61" s="145"/>
      <c r="RON61" s="145"/>
      <c r="ROO61" s="145"/>
      <c r="ROP61" s="145"/>
      <c r="ROQ61" s="145"/>
      <c r="ROR61" s="145"/>
      <c r="ROS61" s="145"/>
      <c r="ROT61" s="145"/>
      <c r="ROU61" s="145"/>
      <c r="ROV61" s="145"/>
      <c r="ROW61" s="145"/>
      <c r="ROX61" s="145"/>
      <c r="ROY61" s="145"/>
      <c r="ROZ61" s="145"/>
      <c r="RPA61" s="145"/>
      <c r="RPB61" s="145"/>
      <c r="RPC61" s="145"/>
      <c r="RPD61" s="145"/>
      <c r="RPE61" s="145"/>
      <c r="RPF61" s="145"/>
      <c r="RPG61" s="145"/>
      <c r="RPH61" s="145"/>
      <c r="RPI61" s="145"/>
      <c r="RPJ61" s="145"/>
      <c r="RPK61" s="145"/>
      <c r="RPL61" s="145"/>
      <c r="RPM61" s="145"/>
      <c r="RPN61" s="145"/>
      <c r="RPO61" s="145"/>
      <c r="RPP61" s="145"/>
      <c r="RPQ61" s="145"/>
      <c r="RPR61" s="145"/>
      <c r="RPS61" s="145"/>
      <c r="RPT61" s="145"/>
      <c r="RPU61" s="145"/>
      <c r="RPV61" s="145"/>
      <c r="RPW61" s="145"/>
      <c r="RPX61" s="145"/>
      <c r="RPY61" s="145"/>
      <c r="RPZ61" s="145"/>
      <c r="RQA61" s="145"/>
      <c r="RQB61" s="145"/>
      <c r="RQC61" s="145"/>
      <c r="RQD61" s="145"/>
      <c r="RQE61" s="145"/>
      <c r="RQF61" s="145"/>
      <c r="RQG61" s="145"/>
      <c r="RQH61" s="145"/>
      <c r="RQI61" s="145"/>
      <c r="RQJ61" s="145"/>
      <c r="RQK61" s="145"/>
      <c r="RQL61" s="145"/>
      <c r="RQM61" s="145"/>
      <c r="RQN61" s="145"/>
      <c r="RQO61" s="145"/>
      <c r="RQP61" s="145"/>
      <c r="RQQ61" s="145"/>
      <c r="RQR61" s="145"/>
      <c r="RQS61" s="145"/>
      <c r="RQT61" s="145"/>
      <c r="RQU61" s="145"/>
      <c r="RQV61" s="145"/>
      <c r="RQW61" s="145"/>
      <c r="RQX61" s="145"/>
      <c r="RQY61" s="145"/>
      <c r="RQZ61" s="145"/>
      <c r="RRA61" s="145"/>
      <c r="RRB61" s="145"/>
      <c r="RRC61" s="145"/>
      <c r="RRD61" s="145"/>
      <c r="RRE61" s="145"/>
      <c r="RRF61" s="145"/>
      <c r="RRG61" s="145"/>
      <c r="RRH61" s="145"/>
      <c r="RRI61" s="145"/>
      <c r="RRJ61" s="145"/>
      <c r="RRK61" s="145"/>
      <c r="RRL61" s="145"/>
      <c r="RRM61" s="145"/>
      <c r="RRN61" s="145"/>
      <c r="RRO61" s="145"/>
      <c r="RRP61" s="145"/>
      <c r="RRQ61" s="145"/>
      <c r="RRR61" s="145"/>
      <c r="RRS61" s="145"/>
      <c r="RRT61" s="145"/>
      <c r="RRU61" s="145"/>
      <c r="RRV61" s="145"/>
      <c r="RRW61" s="145"/>
      <c r="RRX61" s="145"/>
      <c r="RRY61" s="145"/>
      <c r="RRZ61" s="145"/>
      <c r="RSA61" s="145"/>
      <c r="RSB61" s="145"/>
      <c r="RSC61" s="145"/>
      <c r="RSD61" s="145"/>
      <c r="RSE61" s="145"/>
      <c r="RSF61" s="145"/>
      <c r="RSG61" s="145"/>
      <c r="RSH61" s="145"/>
      <c r="RSI61" s="145"/>
      <c r="RSJ61" s="145"/>
      <c r="RSK61" s="145"/>
      <c r="RSL61" s="145"/>
      <c r="RSM61" s="145"/>
      <c r="RSN61" s="145"/>
      <c r="RSO61" s="145"/>
      <c r="RSP61" s="145"/>
      <c r="RSQ61" s="145"/>
      <c r="RSR61" s="145"/>
      <c r="RSS61" s="145"/>
      <c r="RST61" s="145"/>
      <c r="RSU61" s="145"/>
      <c r="RSV61" s="145"/>
      <c r="RSW61" s="145"/>
      <c r="RSX61" s="145"/>
      <c r="RSY61" s="145"/>
      <c r="RSZ61" s="145"/>
      <c r="RTA61" s="145"/>
      <c r="RTB61" s="145"/>
      <c r="RTC61" s="145"/>
      <c r="RTD61" s="145"/>
      <c r="RTE61" s="145"/>
      <c r="RTF61" s="145"/>
      <c r="RTG61" s="145"/>
      <c r="RTH61" s="145"/>
      <c r="RTI61" s="145"/>
      <c r="RTJ61" s="145"/>
      <c r="RTK61" s="145"/>
      <c r="RTL61" s="145"/>
      <c r="RTM61" s="145"/>
      <c r="RTN61" s="145"/>
      <c r="RTO61" s="145"/>
      <c r="RTP61" s="145"/>
      <c r="RTQ61" s="145"/>
      <c r="RTR61" s="145"/>
      <c r="RTS61" s="145"/>
      <c r="RTT61" s="145"/>
      <c r="RTU61" s="145"/>
      <c r="RTV61" s="145"/>
      <c r="RTW61" s="145"/>
      <c r="RTX61" s="145"/>
      <c r="RTY61" s="145"/>
      <c r="RTZ61" s="145"/>
      <c r="RUA61" s="145"/>
      <c r="RUB61" s="145"/>
      <c r="RUC61" s="145"/>
      <c r="RUD61" s="145"/>
      <c r="RUE61" s="145"/>
      <c r="RUF61" s="145"/>
      <c r="RUG61" s="145"/>
      <c r="RUH61" s="145"/>
      <c r="RUI61" s="145"/>
      <c r="RUJ61" s="145"/>
      <c r="RUK61" s="145"/>
      <c r="RUL61" s="145"/>
      <c r="RUM61" s="145"/>
      <c r="RUN61" s="145"/>
      <c r="RUO61" s="145"/>
      <c r="RUP61" s="145"/>
      <c r="RUQ61" s="145"/>
      <c r="RUR61" s="145"/>
      <c r="RUS61" s="145"/>
      <c r="RUT61" s="145"/>
      <c r="RUU61" s="145"/>
      <c r="RUV61" s="145"/>
      <c r="RUW61" s="145"/>
      <c r="RUX61" s="145"/>
      <c r="RUY61" s="145"/>
      <c r="RUZ61" s="145"/>
      <c r="RVA61" s="145"/>
      <c r="RVB61" s="145"/>
      <c r="RVC61" s="145"/>
      <c r="RVD61" s="145"/>
      <c r="RVE61" s="145"/>
      <c r="RVF61" s="145"/>
      <c r="RVG61" s="145"/>
      <c r="RVH61" s="145"/>
      <c r="RVI61" s="145"/>
      <c r="RVJ61" s="145"/>
      <c r="RVK61" s="145"/>
      <c r="RVL61" s="145"/>
      <c r="RVM61" s="145"/>
      <c r="RVN61" s="145"/>
      <c r="RVO61" s="145"/>
      <c r="RVP61" s="145"/>
      <c r="RVQ61" s="145"/>
      <c r="RVR61" s="145"/>
      <c r="RVS61" s="145"/>
      <c r="RVT61" s="145"/>
      <c r="RVU61" s="145"/>
      <c r="RVV61" s="145"/>
      <c r="RVW61" s="145"/>
      <c r="RVX61" s="145"/>
      <c r="RVY61" s="145"/>
      <c r="RVZ61" s="145"/>
      <c r="RWA61" s="145"/>
      <c r="RWB61" s="145"/>
      <c r="RWC61" s="145"/>
      <c r="RWD61" s="145"/>
      <c r="RWE61" s="145"/>
      <c r="RWF61" s="145"/>
      <c r="RWG61" s="145"/>
      <c r="RWH61" s="145"/>
      <c r="RWI61" s="145"/>
      <c r="RWJ61" s="145"/>
      <c r="RWK61" s="145"/>
      <c r="RWL61" s="145"/>
      <c r="RWM61" s="145"/>
      <c r="RWN61" s="145"/>
      <c r="RWO61" s="145"/>
      <c r="RWP61" s="145"/>
      <c r="RWQ61" s="145"/>
      <c r="RWR61" s="145"/>
      <c r="RWS61" s="145"/>
      <c r="RWT61" s="145"/>
      <c r="RWU61" s="145"/>
      <c r="RWV61" s="145"/>
      <c r="RWW61" s="145"/>
      <c r="RWX61" s="145"/>
      <c r="RWY61" s="145"/>
      <c r="RWZ61" s="145"/>
      <c r="RXA61" s="145"/>
      <c r="RXB61" s="145"/>
      <c r="RXC61" s="145"/>
      <c r="RXD61" s="145"/>
      <c r="RXE61" s="145"/>
      <c r="RXF61" s="145"/>
      <c r="RXG61" s="145"/>
      <c r="RXH61" s="145"/>
      <c r="RXI61" s="145"/>
      <c r="RXJ61" s="145"/>
      <c r="RXK61" s="145"/>
      <c r="RXL61" s="145"/>
      <c r="RXM61" s="145"/>
      <c r="RXN61" s="145"/>
      <c r="RXO61" s="145"/>
      <c r="RXP61" s="145"/>
      <c r="RXQ61" s="145"/>
      <c r="RXR61" s="145"/>
      <c r="RXS61" s="145"/>
      <c r="RXT61" s="145"/>
      <c r="RXU61" s="145"/>
      <c r="RXV61" s="145"/>
      <c r="RXW61" s="145"/>
      <c r="RXX61" s="145"/>
      <c r="RXY61" s="145"/>
      <c r="RXZ61" s="145"/>
      <c r="RYA61" s="145"/>
      <c r="RYB61" s="145"/>
      <c r="RYC61" s="145"/>
      <c r="RYD61" s="145"/>
      <c r="RYE61" s="145"/>
      <c r="RYF61" s="145"/>
      <c r="RYG61" s="145"/>
      <c r="RYH61" s="145"/>
      <c r="RYI61" s="145"/>
      <c r="RYJ61" s="145"/>
      <c r="RYK61" s="145"/>
      <c r="RYL61" s="145"/>
      <c r="RYM61" s="145"/>
      <c r="RYN61" s="145"/>
      <c r="RYO61" s="145"/>
      <c r="RYP61" s="145"/>
      <c r="RYQ61" s="145"/>
      <c r="RYR61" s="145"/>
      <c r="RYS61" s="145"/>
      <c r="RYT61" s="145"/>
      <c r="RYU61" s="145"/>
      <c r="RYV61" s="145"/>
      <c r="RYW61" s="145"/>
      <c r="RYX61" s="145"/>
      <c r="RYY61" s="145"/>
      <c r="RYZ61" s="145"/>
      <c r="RZA61" s="145"/>
      <c r="RZB61" s="145"/>
      <c r="RZC61" s="145"/>
      <c r="RZD61" s="145"/>
      <c r="RZE61" s="145"/>
      <c r="RZF61" s="145"/>
      <c r="RZG61" s="145"/>
      <c r="RZH61" s="145"/>
      <c r="RZI61" s="145"/>
      <c r="RZJ61" s="145"/>
      <c r="RZK61" s="145"/>
      <c r="RZL61" s="145"/>
      <c r="RZM61" s="145"/>
      <c r="RZN61" s="145"/>
      <c r="RZO61" s="145"/>
      <c r="RZP61" s="145"/>
      <c r="RZQ61" s="145"/>
      <c r="RZR61" s="145"/>
      <c r="RZS61" s="145"/>
      <c r="RZT61" s="145"/>
      <c r="RZU61" s="145"/>
      <c r="RZV61" s="145"/>
      <c r="RZW61" s="145"/>
      <c r="RZX61" s="145"/>
      <c r="RZY61" s="145"/>
      <c r="RZZ61" s="145"/>
      <c r="SAA61" s="145"/>
      <c r="SAB61" s="145"/>
      <c r="SAC61" s="145"/>
      <c r="SAD61" s="145"/>
      <c r="SAE61" s="145"/>
      <c r="SAF61" s="145"/>
      <c r="SAG61" s="145"/>
      <c r="SAH61" s="145"/>
      <c r="SAI61" s="145"/>
      <c r="SAJ61" s="145"/>
      <c r="SAK61" s="145"/>
      <c r="SAL61" s="145"/>
      <c r="SAM61" s="145"/>
      <c r="SAN61" s="145"/>
      <c r="SAO61" s="145"/>
      <c r="SAP61" s="145"/>
      <c r="SAQ61" s="145"/>
      <c r="SAR61" s="145"/>
      <c r="SAS61" s="145"/>
      <c r="SAT61" s="145"/>
      <c r="SAU61" s="145"/>
      <c r="SAV61" s="145"/>
      <c r="SAW61" s="145"/>
      <c r="SAX61" s="145"/>
      <c r="SAY61" s="145"/>
      <c r="SAZ61" s="145"/>
      <c r="SBA61" s="145"/>
      <c r="SBB61" s="145"/>
      <c r="SBC61" s="145"/>
      <c r="SBD61" s="145"/>
      <c r="SBE61" s="145"/>
      <c r="SBF61" s="145"/>
      <c r="SBG61" s="145"/>
      <c r="SBH61" s="145"/>
      <c r="SBI61" s="145"/>
      <c r="SBJ61" s="145"/>
      <c r="SBK61" s="145"/>
      <c r="SBL61" s="145"/>
      <c r="SBM61" s="145"/>
      <c r="SBN61" s="145"/>
      <c r="SBO61" s="145"/>
      <c r="SBP61" s="145"/>
      <c r="SBQ61" s="145"/>
      <c r="SBR61" s="145"/>
      <c r="SBS61" s="145"/>
      <c r="SBT61" s="145"/>
      <c r="SBU61" s="145"/>
      <c r="SBV61" s="145"/>
      <c r="SBW61" s="145"/>
      <c r="SBX61" s="145"/>
      <c r="SBY61" s="145"/>
      <c r="SBZ61" s="145"/>
      <c r="SCA61" s="145"/>
      <c r="SCB61" s="145"/>
      <c r="SCC61" s="145"/>
      <c r="SCD61" s="145"/>
      <c r="SCE61" s="145"/>
      <c r="SCF61" s="145"/>
      <c r="SCG61" s="145"/>
      <c r="SCH61" s="145"/>
      <c r="SCI61" s="145"/>
      <c r="SCJ61" s="145"/>
      <c r="SCK61" s="145"/>
      <c r="SCL61" s="145"/>
      <c r="SCM61" s="145"/>
      <c r="SCN61" s="145"/>
      <c r="SCO61" s="145"/>
      <c r="SCP61" s="145"/>
      <c r="SCQ61" s="145"/>
      <c r="SCR61" s="145"/>
      <c r="SCS61" s="145"/>
      <c r="SCT61" s="145"/>
      <c r="SCU61" s="145"/>
      <c r="SCV61" s="145"/>
      <c r="SCW61" s="145"/>
      <c r="SCX61" s="145"/>
      <c r="SCY61" s="145"/>
      <c r="SCZ61" s="145"/>
      <c r="SDA61" s="145"/>
      <c r="SDB61" s="145"/>
      <c r="SDC61" s="145"/>
      <c r="SDD61" s="145"/>
      <c r="SDE61" s="145"/>
      <c r="SDF61" s="145"/>
      <c r="SDG61" s="145"/>
      <c r="SDH61" s="145"/>
      <c r="SDI61" s="145"/>
      <c r="SDJ61" s="145"/>
      <c r="SDK61" s="145"/>
      <c r="SDL61" s="145"/>
      <c r="SDM61" s="145"/>
      <c r="SDN61" s="145"/>
      <c r="SDO61" s="145"/>
      <c r="SDP61" s="145"/>
      <c r="SDQ61" s="145"/>
      <c r="SDR61" s="145"/>
      <c r="SDS61" s="145"/>
      <c r="SDT61" s="145"/>
      <c r="SDU61" s="145"/>
      <c r="SDV61" s="145"/>
      <c r="SDW61" s="145"/>
      <c r="SDX61" s="145"/>
      <c r="SDY61" s="145"/>
      <c r="SDZ61" s="145"/>
      <c r="SEA61" s="145"/>
      <c r="SEB61" s="145"/>
      <c r="SEC61" s="145"/>
      <c r="SED61" s="145"/>
      <c r="SEE61" s="145"/>
      <c r="SEF61" s="145"/>
      <c r="SEG61" s="145"/>
      <c r="SEH61" s="145"/>
      <c r="SEI61" s="145"/>
      <c r="SEJ61" s="145"/>
      <c r="SEK61" s="145"/>
      <c r="SEL61" s="145"/>
      <c r="SEM61" s="145"/>
      <c r="SEN61" s="145"/>
      <c r="SEO61" s="145"/>
      <c r="SEP61" s="145"/>
      <c r="SEQ61" s="145"/>
      <c r="SER61" s="145"/>
      <c r="SES61" s="145"/>
      <c r="SET61" s="145"/>
      <c r="SEU61" s="145"/>
      <c r="SEV61" s="145"/>
      <c r="SEW61" s="145"/>
      <c r="SEX61" s="145"/>
      <c r="SEY61" s="145"/>
      <c r="SEZ61" s="145"/>
      <c r="SFA61" s="145"/>
      <c r="SFB61" s="145"/>
      <c r="SFC61" s="145"/>
      <c r="SFD61" s="145"/>
      <c r="SFE61" s="145"/>
      <c r="SFF61" s="145"/>
      <c r="SFG61" s="145"/>
      <c r="SFH61" s="145"/>
      <c r="SFI61" s="145"/>
      <c r="SFJ61" s="145"/>
      <c r="SFK61" s="145"/>
      <c r="SFL61" s="145"/>
      <c r="SFM61" s="145"/>
      <c r="SFN61" s="145"/>
      <c r="SFO61" s="145"/>
      <c r="SFP61" s="145"/>
      <c r="SFQ61" s="145"/>
      <c r="SFR61" s="145"/>
      <c r="SFS61" s="145"/>
      <c r="SFT61" s="145"/>
      <c r="SFU61" s="145"/>
      <c r="SFV61" s="145"/>
      <c r="SFW61" s="145"/>
      <c r="SFX61" s="145"/>
      <c r="SFY61" s="145"/>
      <c r="SFZ61" s="145"/>
      <c r="SGA61" s="145"/>
      <c r="SGB61" s="145"/>
      <c r="SGC61" s="145"/>
      <c r="SGD61" s="145"/>
      <c r="SGE61" s="145"/>
      <c r="SGF61" s="145"/>
      <c r="SGG61" s="145"/>
      <c r="SGH61" s="145"/>
      <c r="SGI61" s="145"/>
      <c r="SGJ61" s="145"/>
      <c r="SGK61" s="145"/>
      <c r="SGL61" s="145"/>
      <c r="SGM61" s="145"/>
      <c r="SGN61" s="145"/>
      <c r="SGO61" s="145"/>
      <c r="SGP61" s="145"/>
      <c r="SGQ61" s="145"/>
      <c r="SGR61" s="145"/>
      <c r="SGS61" s="145"/>
      <c r="SGT61" s="145"/>
      <c r="SGU61" s="145"/>
      <c r="SGV61" s="145"/>
      <c r="SGW61" s="145"/>
      <c r="SGX61" s="145"/>
      <c r="SGY61" s="145"/>
      <c r="SGZ61" s="145"/>
      <c r="SHA61" s="145"/>
      <c r="SHB61" s="145"/>
      <c r="SHC61" s="145"/>
      <c r="SHD61" s="145"/>
      <c r="SHE61" s="145"/>
      <c r="SHF61" s="145"/>
      <c r="SHG61" s="145"/>
      <c r="SHH61" s="145"/>
      <c r="SHI61" s="145"/>
      <c r="SHJ61" s="145"/>
      <c r="SHK61" s="145"/>
      <c r="SHL61" s="145"/>
      <c r="SHM61" s="145"/>
      <c r="SHN61" s="145"/>
      <c r="SHO61" s="145"/>
      <c r="SHP61" s="145"/>
      <c r="SHQ61" s="145"/>
      <c r="SHR61" s="145"/>
      <c r="SHS61" s="145"/>
      <c r="SHT61" s="145"/>
      <c r="SHU61" s="145"/>
      <c r="SHV61" s="145"/>
      <c r="SHW61" s="145"/>
      <c r="SHX61" s="145"/>
      <c r="SHY61" s="145"/>
      <c r="SHZ61" s="145"/>
      <c r="SIA61" s="145"/>
      <c r="SIB61" s="145"/>
      <c r="SIC61" s="145"/>
      <c r="SID61" s="145"/>
      <c r="SIE61" s="145"/>
      <c r="SIF61" s="145"/>
      <c r="SIG61" s="145"/>
      <c r="SIH61" s="145"/>
      <c r="SII61" s="145"/>
      <c r="SIJ61" s="145"/>
      <c r="SIK61" s="145"/>
      <c r="SIL61" s="145"/>
      <c r="SIM61" s="145"/>
      <c r="SIN61" s="145"/>
      <c r="SIO61" s="145"/>
      <c r="SIP61" s="145"/>
      <c r="SIQ61" s="145"/>
      <c r="SIR61" s="145"/>
      <c r="SIS61" s="145"/>
      <c r="SIT61" s="145"/>
      <c r="SIU61" s="145"/>
      <c r="SIV61" s="145"/>
      <c r="SIW61" s="145"/>
      <c r="SIX61" s="145"/>
      <c r="SIY61" s="145"/>
      <c r="SIZ61" s="145"/>
      <c r="SJA61" s="145"/>
      <c r="SJB61" s="145"/>
      <c r="SJC61" s="145"/>
      <c r="SJD61" s="145"/>
      <c r="SJE61" s="145"/>
      <c r="SJF61" s="145"/>
      <c r="SJG61" s="145"/>
      <c r="SJH61" s="145"/>
      <c r="SJI61" s="145"/>
      <c r="SJJ61" s="145"/>
      <c r="SJK61" s="145"/>
      <c r="SJL61" s="145"/>
      <c r="SJM61" s="145"/>
      <c r="SJN61" s="145"/>
      <c r="SJO61" s="145"/>
      <c r="SJP61" s="145"/>
      <c r="SJQ61" s="145"/>
      <c r="SJR61" s="145"/>
      <c r="SJS61" s="145"/>
      <c r="SJT61" s="145"/>
      <c r="SJU61" s="145"/>
      <c r="SJV61" s="145"/>
      <c r="SJW61" s="145"/>
      <c r="SJX61" s="145"/>
      <c r="SJY61" s="145"/>
      <c r="SJZ61" s="145"/>
      <c r="SKA61" s="145"/>
      <c r="SKB61" s="145"/>
      <c r="SKC61" s="145"/>
      <c r="SKD61" s="145"/>
      <c r="SKE61" s="145"/>
      <c r="SKF61" s="145"/>
      <c r="SKG61" s="145"/>
      <c r="SKH61" s="145"/>
      <c r="SKI61" s="145"/>
      <c r="SKJ61" s="145"/>
      <c r="SKK61" s="145"/>
      <c r="SKL61" s="145"/>
      <c r="SKM61" s="145"/>
      <c r="SKN61" s="145"/>
      <c r="SKO61" s="145"/>
      <c r="SKP61" s="145"/>
      <c r="SKQ61" s="145"/>
      <c r="SKR61" s="145"/>
      <c r="SKS61" s="145"/>
      <c r="SKT61" s="145"/>
      <c r="SKU61" s="145"/>
      <c r="SKV61" s="145"/>
      <c r="SKW61" s="145"/>
      <c r="SKX61" s="145"/>
      <c r="SKY61" s="145"/>
      <c r="SKZ61" s="145"/>
      <c r="SLA61" s="145"/>
      <c r="SLB61" s="145"/>
      <c r="SLC61" s="145"/>
      <c r="SLD61" s="145"/>
      <c r="SLE61" s="145"/>
      <c r="SLF61" s="145"/>
      <c r="SLG61" s="145"/>
      <c r="SLH61" s="145"/>
      <c r="SLI61" s="145"/>
      <c r="SLJ61" s="145"/>
      <c r="SLK61" s="145"/>
      <c r="SLL61" s="145"/>
      <c r="SLM61" s="145"/>
      <c r="SLN61" s="145"/>
      <c r="SLO61" s="145"/>
      <c r="SLP61" s="145"/>
      <c r="SLQ61" s="145"/>
      <c r="SLR61" s="145"/>
      <c r="SLS61" s="145"/>
      <c r="SLT61" s="145"/>
      <c r="SLU61" s="145"/>
      <c r="SLV61" s="145"/>
      <c r="SLW61" s="145"/>
      <c r="SLX61" s="145"/>
      <c r="SLY61" s="145"/>
      <c r="SLZ61" s="145"/>
      <c r="SMA61" s="145"/>
      <c r="SMB61" s="145"/>
      <c r="SMC61" s="145"/>
      <c r="SMD61" s="145"/>
      <c r="SME61" s="145"/>
      <c r="SMF61" s="145"/>
      <c r="SMG61" s="145"/>
      <c r="SMH61" s="145"/>
      <c r="SMI61" s="145"/>
      <c r="SMJ61" s="145"/>
      <c r="SMK61" s="145"/>
      <c r="SML61" s="145"/>
      <c r="SMM61" s="145"/>
      <c r="SMN61" s="145"/>
      <c r="SMO61" s="145"/>
      <c r="SMP61" s="145"/>
      <c r="SMQ61" s="145"/>
      <c r="SMR61" s="145"/>
      <c r="SMS61" s="145"/>
      <c r="SMT61" s="145"/>
      <c r="SMU61" s="145"/>
      <c r="SMV61" s="145"/>
      <c r="SMW61" s="145"/>
      <c r="SMX61" s="145"/>
      <c r="SMY61" s="145"/>
      <c r="SMZ61" s="145"/>
      <c r="SNA61" s="145"/>
      <c r="SNB61" s="145"/>
      <c r="SNC61" s="145"/>
      <c r="SND61" s="145"/>
      <c r="SNE61" s="145"/>
      <c r="SNF61" s="145"/>
      <c r="SNG61" s="145"/>
      <c r="SNH61" s="145"/>
      <c r="SNI61" s="145"/>
      <c r="SNJ61" s="145"/>
      <c r="SNK61" s="145"/>
      <c r="SNL61" s="145"/>
      <c r="SNM61" s="145"/>
      <c r="SNN61" s="145"/>
      <c r="SNO61" s="145"/>
      <c r="SNP61" s="145"/>
      <c r="SNQ61" s="145"/>
      <c r="SNR61" s="145"/>
      <c r="SNS61" s="145"/>
      <c r="SNT61" s="145"/>
      <c r="SNU61" s="145"/>
      <c r="SNV61" s="145"/>
      <c r="SNW61" s="145"/>
      <c r="SNX61" s="145"/>
      <c r="SNY61" s="145"/>
      <c r="SNZ61" s="145"/>
      <c r="SOA61" s="145"/>
      <c r="SOB61" s="145"/>
      <c r="SOC61" s="145"/>
      <c r="SOD61" s="145"/>
      <c r="SOE61" s="145"/>
      <c r="SOF61" s="145"/>
      <c r="SOG61" s="145"/>
      <c r="SOH61" s="145"/>
      <c r="SOI61" s="145"/>
      <c r="SOJ61" s="145"/>
      <c r="SOK61" s="145"/>
      <c r="SOL61" s="145"/>
      <c r="SOM61" s="145"/>
      <c r="SON61" s="145"/>
      <c r="SOO61" s="145"/>
      <c r="SOP61" s="145"/>
      <c r="SOQ61" s="145"/>
      <c r="SOR61" s="145"/>
      <c r="SOS61" s="145"/>
      <c r="SOT61" s="145"/>
      <c r="SOU61" s="145"/>
      <c r="SOV61" s="145"/>
      <c r="SOW61" s="145"/>
      <c r="SOX61" s="145"/>
      <c r="SOY61" s="145"/>
      <c r="SOZ61" s="145"/>
      <c r="SPA61" s="145"/>
      <c r="SPB61" s="145"/>
      <c r="SPC61" s="145"/>
      <c r="SPD61" s="145"/>
      <c r="SPE61" s="145"/>
      <c r="SPF61" s="145"/>
      <c r="SPG61" s="145"/>
      <c r="SPH61" s="145"/>
      <c r="SPI61" s="145"/>
      <c r="SPJ61" s="145"/>
      <c r="SPK61" s="145"/>
      <c r="SPL61" s="145"/>
      <c r="SPM61" s="145"/>
      <c r="SPN61" s="145"/>
      <c r="SPO61" s="145"/>
      <c r="SPP61" s="145"/>
      <c r="SPQ61" s="145"/>
      <c r="SPR61" s="145"/>
      <c r="SPS61" s="145"/>
      <c r="SPT61" s="145"/>
      <c r="SPU61" s="145"/>
      <c r="SPV61" s="145"/>
      <c r="SPW61" s="145"/>
      <c r="SPX61" s="145"/>
      <c r="SPY61" s="145"/>
      <c r="SPZ61" s="145"/>
      <c r="SQA61" s="145"/>
      <c r="SQB61" s="145"/>
      <c r="SQC61" s="145"/>
      <c r="SQD61" s="145"/>
      <c r="SQE61" s="145"/>
      <c r="SQF61" s="145"/>
      <c r="SQG61" s="145"/>
      <c r="SQH61" s="145"/>
      <c r="SQI61" s="145"/>
      <c r="SQJ61" s="145"/>
      <c r="SQK61" s="145"/>
      <c r="SQL61" s="145"/>
      <c r="SQM61" s="145"/>
      <c r="SQN61" s="145"/>
      <c r="SQO61" s="145"/>
      <c r="SQP61" s="145"/>
      <c r="SQQ61" s="145"/>
      <c r="SQR61" s="145"/>
      <c r="SQS61" s="145"/>
      <c r="SQT61" s="145"/>
      <c r="SQU61" s="145"/>
      <c r="SQV61" s="145"/>
      <c r="SQW61" s="145"/>
      <c r="SQX61" s="145"/>
      <c r="SQY61" s="145"/>
      <c r="SQZ61" s="145"/>
      <c r="SRA61" s="145"/>
      <c r="SRB61" s="145"/>
      <c r="SRC61" s="145"/>
      <c r="SRD61" s="145"/>
      <c r="SRE61" s="145"/>
      <c r="SRF61" s="145"/>
      <c r="SRG61" s="145"/>
      <c r="SRH61" s="145"/>
      <c r="SRI61" s="145"/>
      <c r="SRJ61" s="145"/>
      <c r="SRK61" s="145"/>
      <c r="SRL61" s="145"/>
      <c r="SRM61" s="145"/>
      <c r="SRN61" s="145"/>
      <c r="SRO61" s="145"/>
      <c r="SRP61" s="145"/>
      <c r="SRQ61" s="145"/>
      <c r="SRR61" s="145"/>
      <c r="SRS61" s="145"/>
      <c r="SRT61" s="145"/>
      <c r="SRU61" s="145"/>
      <c r="SRV61" s="145"/>
      <c r="SRW61" s="145"/>
      <c r="SRX61" s="145"/>
      <c r="SRY61" s="145"/>
      <c r="SRZ61" s="145"/>
      <c r="SSA61" s="145"/>
      <c r="SSB61" s="145"/>
      <c r="SSC61" s="145"/>
      <c r="SSD61" s="145"/>
      <c r="SSE61" s="145"/>
      <c r="SSF61" s="145"/>
      <c r="SSG61" s="145"/>
      <c r="SSH61" s="145"/>
      <c r="SSI61" s="145"/>
      <c r="SSJ61" s="145"/>
      <c r="SSK61" s="145"/>
      <c r="SSL61" s="145"/>
      <c r="SSM61" s="145"/>
      <c r="SSN61" s="145"/>
      <c r="SSO61" s="145"/>
      <c r="SSP61" s="145"/>
      <c r="SSQ61" s="145"/>
      <c r="SSR61" s="145"/>
      <c r="SSS61" s="145"/>
      <c r="SST61" s="145"/>
      <c r="SSU61" s="145"/>
      <c r="SSV61" s="145"/>
      <c r="SSW61" s="145"/>
      <c r="SSX61" s="145"/>
      <c r="SSY61" s="145"/>
      <c r="SSZ61" s="145"/>
      <c r="STA61" s="145"/>
      <c r="STB61" s="145"/>
      <c r="STC61" s="145"/>
      <c r="STD61" s="145"/>
      <c r="STE61" s="145"/>
      <c r="STF61" s="145"/>
      <c r="STG61" s="145"/>
      <c r="STH61" s="145"/>
      <c r="STI61" s="145"/>
      <c r="STJ61" s="145"/>
      <c r="STK61" s="145"/>
      <c r="STL61" s="145"/>
      <c r="STM61" s="145"/>
      <c r="STN61" s="145"/>
      <c r="STO61" s="145"/>
      <c r="STP61" s="145"/>
      <c r="STQ61" s="145"/>
      <c r="STR61" s="145"/>
      <c r="STS61" s="145"/>
      <c r="STT61" s="145"/>
      <c r="STU61" s="145"/>
      <c r="STV61" s="145"/>
      <c r="STW61" s="145"/>
      <c r="STX61" s="145"/>
      <c r="STY61" s="145"/>
      <c r="STZ61" s="145"/>
      <c r="SUA61" s="145"/>
      <c r="SUB61" s="145"/>
      <c r="SUC61" s="145"/>
      <c r="SUD61" s="145"/>
      <c r="SUE61" s="145"/>
      <c r="SUF61" s="145"/>
      <c r="SUG61" s="145"/>
      <c r="SUH61" s="145"/>
      <c r="SUI61" s="145"/>
      <c r="SUJ61" s="145"/>
      <c r="SUK61" s="145"/>
      <c r="SUL61" s="145"/>
      <c r="SUM61" s="145"/>
      <c r="SUN61" s="145"/>
      <c r="SUO61" s="145"/>
      <c r="SUP61" s="145"/>
      <c r="SUQ61" s="145"/>
      <c r="SUR61" s="145"/>
      <c r="SUS61" s="145"/>
      <c r="SUT61" s="145"/>
      <c r="SUU61" s="145"/>
      <c r="SUV61" s="145"/>
      <c r="SUW61" s="145"/>
      <c r="SUX61" s="145"/>
      <c r="SUY61" s="145"/>
      <c r="SUZ61" s="145"/>
      <c r="SVA61" s="145"/>
      <c r="SVB61" s="145"/>
      <c r="SVC61" s="145"/>
      <c r="SVD61" s="145"/>
      <c r="SVE61" s="145"/>
      <c r="SVF61" s="145"/>
      <c r="SVG61" s="145"/>
      <c r="SVH61" s="145"/>
      <c r="SVI61" s="145"/>
      <c r="SVJ61" s="145"/>
      <c r="SVK61" s="145"/>
      <c r="SVL61" s="145"/>
      <c r="SVM61" s="145"/>
      <c r="SVN61" s="145"/>
      <c r="SVO61" s="145"/>
      <c r="SVP61" s="145"/>
      <c r="SVQ61" s="145"/>
      <c r="SVR61" s="145"/>
      <c r="SVS61" s="145"/>
      <c r="SVT61" s="145"/>
      <c r="SVU61" s="145"/>
      <c r="SVV61" s="145"/>
      <c r="SVW61" s="145"/>
      <c r="SVX61" s="145"/>
      <c r="SVY61" s="145"/>
      <c r="SVZ61" s="145"/>
      <c r="SWA61" s="145"/>
      <c r="SWB61" s="145"/>
      <c r="SWC61" s="145"/>
      <c r="SWD61" s="145"/>
      <c r="SWE61" s="145"/>
      <c r="SWF61" s="145"/>
      <c r="SWG61" s="145"/>
      <c r="SWH61" s="145"/>
      <c r="SWI61" s="145"/>
      <c r="SWJ61" s="145"/>
      <c r="SWK61" s="145"/>
      <c r="SWL61" s="145"/>
      <c r="SWM61" s="145"/>
      <c r="SWN61" s="145"/>
      <c r="SWO61" s="145"/>
      <c r="SWP61" s="145"/>
      <c r="SWQ61" s="145"/>
      <c r="SWR61" s="145"/>
      <c r="SWS61" s="145"/>
      <c r="SWT61" s="145"/>
      <c r="SWU61" s="145"/>
      <c r="SWV61" s="145"/>
      <c r="SWW61" s="145"/>
      <c r="SWX61" s="145"/>
      <c r="SWY61" s="145"/>
      <c r="SWZ61" s="145"/>
      <c r="SXA61" s="145"/>
      <c r="SXB61" s="145"/>
      <c r="SXC61" s="145"/>
      <c r="SXD61" s="145"/>
      <c r="SXE61" s="145"/>
      <c r="SXF61" s="145"/>
      <c r="SXG61" s="145"/>
      <c r="SXH61" s="145"/>
      <c r="SXI61" s="145"/>
      <c r="SXJ61" s="145"/>
      <c r="SXK61" s="145"/>
      <c r="SXL61" s="145"/>
      <c r="SXM61" s="145"/>
      <c r="SXN61" s="145"/>
      <c r="SXO61" s="145"/>
      <c r="SXP61" s="145"/>
      <c r="SXQ61" s="145"/>
      <c r="SXR61" s="145"/>
      <c r="SXS61" s="145"/>
      <c r="SXT61" s="145"/>
      <c r="SXU61" s="145"/>
      <c r="SXV61" s="145"/>
      <c r="SXW61" s="145"/>
      <c r="SXX61" s="145"/>
      <c r="SXY61" s="145"/>
      <c r="SXZ61" s="145"/>
      <c r="SYA61" s="145"/>
      <c r="SYB61" s="145"/>
      <c r="SYC61" s="145"/>
      <c r="SYD61" s="145"/>
      <c r="SYE61" s="145"/>
      <c r="SYF61" s="145"/>
      <c r="SYG61" s="145"/>
      <c r="SYH61" s="145"/>
      <c r="SYI61" s="145"/>
      <c r="SYJ61" s="145"/>
      <c r="SYK61" s="145"/>
      <c r="SYL61" s="145"/>
      <c r="SYM61" s="145"/>
      <c r="SYN61" s="145"/>
      <c r="SYO61" s="145"/>
      <c r="SYP61" s="145"/>
      <c r="SYQ61" s="145"/>
      <c r="SYR61" s="145"/>
      <c r="SYS61" s="145"/>
      <c r="SYT61" s="145"/>
      <c r="SYU61" s="145"/>
      <c r="SYV61" s="145"/>
      <c r="SYW61" s="145"/>
      <c r="SYX61" s="145"/>
      <c r="SYY61" s="145"/>
      <c r="SYZ61" s="145"/>
      <c r="SZA61" s="145"/>
      <c r="SZB61" s="145"/>
      <c r="SZC61" s="145"/>
      <c r="SZD61" s="145"/>
      <c r="SZE61" s="145"/>
      <c r="SZF61" s="145"/>
      <c r="SZG61" s="145"/>
      <c r="SZH61" s="145"/>
      <c r="SZI61" s="145"/>
      <c r="SZJ61" s="145"/>
      <c r="SZK61" s="145"/>
      <c r="SZL61" s="145"/>
      <c r="SZM61" s="145"/>
      <c r="SZN61" s="145"/>
      <c r="SZO61" s="145"/>
      <c r="SZP61" s="145"/>
      <c r="SZQ61" s="145"/>
      <c r="SZR61" s="145"/>
      <c r="SZS61" s="145"/>
      <c r="SZT61" s="145"/>
      <c r="SZU61" s="145"/>
      <c r="SZV61" s="145"/>
      <c r="SZW61" s="145"/>
      <c r="SZX61" s="145"/>
      <c r="SZY61" s="145"/>
      <c r="SZZ61" s="145"/>
      <c r="TAA61" s="145"/>
      <c r="TAB61" s="145"/>
      <c r="TAC61" s="145"/>
      <c r="TAD61" s="145"/>
      <c r="TAE61" s="145"/>
      <c r="TAF61" s="145"/>
      <c r="TAG61" s="145"/>
      <c r="TAH61" s="145"/>
      <c r="TAI61" s="145"/>
      <c r="TAJ61" s="145"/>
      <c r="TAK61" s="145"/>
      <c r="TAL61" s="145"/>
      <c r="TAM61" s="145"/>
      <c r="TAN61" s="145"/>
      <c r="TAO61" s="145"/>
      <c r="TAP61" s="145"/>
      <c r="TAQ61" s="145"/>
      <c r="TAR61" s="145"/>
      <c r="TAS61" s="145"/>
      <c r="TAT61" s="145"/>
      <c r="TAU61" s="145"/>
      <c r="TAV61" s="145"/>
      <c r="TAW61" s="145"/>
      <c r="TAX61" s="145"/>
      <c r="TAY61" s="145"/>
      <c r="TAZ61" s="145"/>
      <c r="TBA61" s="145"/>
      <c r="TBB61" s="145"/>
      <c r="TBC61" s="145"/>
      <c r="TBD61" s="145"/>
      <c r="TBE61" s="145"/>
      <c r="TBF61" s="145"/>
      <c r="TBG61" s="145"/>
      <c r="TBH61" s="145"/>
      <c r="TBI61" s="145"/>
      <c r="TBJ61" s="145"/>
      <c r="TBK61" s="145"/>
      <c r="TBL61" s="145"/>
      <c r="TBM61" s="145"/>
      <c r="TBN61" s="145"/>
      <c r="TBO61" s="145"/>
      <c r="TBP61" s="145"/>
      <c r="TBQ61" s="145"/>
      <c r="TBR61" s="145"/>
      <c r="TBS61" s="145"/>
      <c r="TBT61" s="145"/>
      <c r="TBU61" s="145"/>
      <c r="TBV61" s="145"/>
      <c r="TBW61" s="145"/>
      <c r="TBX61" s="145"/>
      <c r="TBY61" s="145"/>
      <c r="TBZ61" s="145"/>
      <c r="TCA61" s="145"/>
      <c r="TCB61" s="145"/>
      <c r="TCC61" s="145"/>
      <c r="TCD61" s="145"/>
      <c r="TCE61" s="145"/>
      <c r="TCF61" s="145"/>
      <c r="TCG61" s="145"/>
      <c r="TCH61" s="145"/>
      <c r="TCI61" s="145"/>
      <c r="TCJ61" s="145"/>
      <c r="TCK61" s="145"/>
      <c r="TCL61" s="145"/>
      <c r="TCM61" s="145"/>
      <c r="TCN61" s="145"/>
      <c r="TCO61" s="145"/>
      <c r="TCP61" s="145"/>
      <c r="TCQ61" s="145"/>
      <c r="TCR61" s="145"/>
      <c r="TCS61" s="145"/>
      <c r="TCT61" s="145"/>
      <c r="TCU61" s="145"/>
      <c r="TCV61" s="145"/>
      <c r="TCW61" s="145"/>
      <c r="TCX61" s="145"/>
      <c r="TCY61" s="145"/>
      <c r="TCZ61" s="145"/>
      <c r="TDA61" s="145"/>
      <c r="TDB61" s="145"/>
      <c r="TDC61" s="145"/>
      <c r="TDD61" s="145"/>
      <c r="TDE61" s="145"/>
      <c r="TDF61" s="145"/>
      <c r="TDG61" s="145"/>
      <c r="TDH61" s="145"/>
      <c r="TDI61" s="145"/>
      <c r="TDJ61" s="145"/>
      <c r="TDK61" s="145"/>
      <c r="TDL61" s="145"/>
      <c r="TDM61" s="145"/>
      <c r="TDN61" s="145"/>
      <c r="TDO61" s="145"/>
      <c r="TDP61" s="145"/>
      <c r="TDQ61" s="145"/>
      <c r="TDR61" s="145"/>
      <c r="TDS61" s="145"/>
      <c r="TDT61" s="145"/>
      <c r="TDU61" s="145"/>
      <c r="TDV61" s="145"/>
      <c r="TDW61" s="145"/>
      <c r="TDX61" s="145"/>
      <c r="TDY61" s="145"/>
      <c r="TDZ61" s="145"/>
      <c r="TEA61" s="145"/>
      <c r="TEB61" s="145"/>
      <c r="TEC61" s="145"/>
      <c r="TED61" s="145"/>
      <c r="TEE61" s="145"/>
      <c r="TEF61" s="145"/>
      <c r="TEG61" s="145"/>
      <c r="TEH61" s="145"/>
      <c r="TEI61" s="145"/>
      <c r="TEJ61" s="145"/>
      <c r="TEK61" s="145"/>
      <c r="TEL61" s="145"/>
      <c r="TEM61" s="145"/>
      <c r="TEN61" s="145"/>
      <c r="TEO61" s="145"/>
      <c r="TEP61" s="145"/>
      <c r="TEQ61" s="145"/>
      <c r="TER61" s="145"/>
      <c r="TES61" s="145"/>
      <c r="TET61" s="145"/>
      <c r="TEU61" s="145"/>
      <c r="TEV61" s="145"/>
      <c r="TEW61" s="145"/>
      <c r="TEX61" s="145"/>
      <c r="TEY61" s="145"/>
      <c r="TEZ61" s="145"/>
      <c r="TFA61" s="145"/>
      <c r="TFB61" s="145"/>
      <c r="TFC61" s="145"/>
      <c r="TFD61" s="145"/>
      <c r="TFE61" s="145"/>
      <c r="TFF61" s="145"/>
      <c r="TFG61" s="145"/>
      <c r="TFH61" s="145"/>
      <c r="TFI61" s="145"/>
      <c r="TFJ61" s="145"/>
      <c r="TFK61" s="145"/>
      <c r="TFL61" s="145"/>
      <c r="TFM61" s="145"/>
      <c r="TFN61" s="145"/>
      <c r="TFO61" s="145"/>
      <c r="TFP61" s="145"/>
      <c r="TFQ61" s="145"/>
      <c r="TFR61" s="145"/>
      <c r="TFS61" s="145"/>
      <c r="TFT61" s="145"/>
      <c r="TFU61" s="145"/>
      <c r="TFV61" s="145"/>
      <c r="TFW61" s="145"/>
      <c r="TFX61" s="145"/>
      <c r="TFY61" s="145"/>
      <c r="TFZ61" s="145"/>
      <c r="TGA61" s="145"/>
      <c r="TGB61" s="145"/>
      <c r="TGC61" s="145"/>
      <c r="TGD61" s="145"/>
      <c r="TGE61" s="145"/>
      <c r="TGF61" s="145"/>
      <c r="TGG61" s="145"/>
      <c r="TGH61" s="145"/>
      <c r="TGI61" s="145"/>
      <c r="TGJ61" s="145"/>
      <c r="TGK61" s="145"/>
      <c r="TGL61" s="145"/>
      <c r="TGM61" s="145"/>
      <c r="TGN61" s="145"/>
      <c r="TGO61" s="145"/>
      <c r="TGP61" s="145"/>
      <c r="TGQ61" s="145"/>
      <c r="TGR61" s="145"/>
      <c r="TGS61" s="145"/>
      <c r="TGT61" s="145"/>
      <c r="TGU61" s="145"/>
      <c r="TGV61" s="145"/>
      <c r="TGW61" s="145"/>
      <c r="TGX61" s="145"/>
      <c r="TGY61" s="145"/>
      <c r="TGZ61" s="145"/>
      <c r="THA61" s="145"/>
      <c r="THB61" s="145"/>
      <c r="THC61" s="145"/>
      <c r="THD61" s="145"/>
      <c r="THE61" s="145"/>
      <c r="THF61" s="145"/>
      <c r="THG61" s="145"/>
      <c r="THH61" s="145"/>
      <c r="THI61" s="145"/>
      <c r="THJ61" s="145"/>
      <c r="THK61" s="145"/>
      <c r="THL61" s="145"/>
      <c r="THM61" s="145"/>
      <c r="THN61" s="145"/>
      <c r="THO61" s="145"/>
      <c r="THP61" s="145"/>
      <c r="THQ61" s="145"/>
      <c r="THR61" s="145"/>
      <c r="THS61" s="145"/>
      <c r="THT61" s="145"/>
      <c r="THU61" s="145"/>
      <c r="THV61" s="145"/>
      <c r="THW61" s="145"/>
      <c r="THX61" s="145"/>
      <c r="THY61" s="145"/>
      <c r="THZ61" s="145"/>
      <c r="TIA61" s="145"/>
      <c r="TIB61" s="145"/>
      <c r="TIC61" s="145"/>
      <c r="TID61" s="145"/>
      <c r="TIE61" s="145"/>
      <c r="TIF61" s="145"/>
      <c r="TIG61" s="145"/>
      <c r="TIH61" s="145"/>
      <c r="TII61" s="145"/>
      <c r="TIJ61" s="145"/>
      <c r="TIK61" s="145"/>
      <c r="TIL61" s="145"/>
      <c r="TIM61" s="145"/>
      <c r="TIN61" s="145"/>
      <c r="TIO61" s="145"/>
      <c r="TIP61" s="145"/>
      <c r="TIQ61" s="145"/>
      <c r="TIR61" s="145"/>
      <c r="TIS61" s="145"/>
      <c r="TIT61" s="145"/>
      <c r="TIU61" s="145"/>
      <c r="TIV61" s="145"/>
      <c r="TIW61" s="145"/>
      <c r="TIX61" s="145"/>
      <c r="TIY61" s="145"/>
      <c r="TIZ61" s="145"/>
      <c r="TJA61" s="145"/>
      <c r="TJB61" s="145"/>
      <c r="TJC61" s="145"/>
      <c r="TJD61" s="145"/>
      <c r="TJE61" s="145"/>
      <c r="TJF61" s="145"/>
      <c r="TJG61" s="145"/>
      <c r="TJH61" s="145"/>
      <c r="TJI61" s="145"/>
      <c r="TJJ61" s="145"/>
      <c r="TJK61" s="145"/>
      <c r="TJL61" s="145"/>
      <c r="TJM61" s="145"/>
      <c r="TJN61" s="145"/>
      <c r="TJO61" s="145"/>
      <c r="TJP61" s="145"/>
      <c r="TJQ61" s="145"/>
      <c r="TJR61" s="145"/>
      <c r="TJS61" s="145"/>
      <c r="TJT61" s="145"/>
      <c r="TJU61" s="145"/>
      <c r="TJV61" s="145"/>
      <c r="TJW61" s="145"/>
      <c r="TJX61" s="145"/>
      <c r="TJY61" s="145"/>
      <c r="TJZ61" s="145"/>
      <c r="TKA61" s="145"/>
      <c r="TKB61" s="145"/>
      <c r="TKC61" s="145"/>
      <c r="TKD61" s="145"/>
      <c r="TKE61" s="145"/>
      <c r="TKF61" s="145"/>
      <c r="TKG61" s="145"/>
      <c r="TKH61" s="145"/>
      <c r="TKI61" s="145"/>
      <c r="TKJ61" s="145"/>
      <c r="TKK61" s="145"/>
      <c r="TKL61" s="145"/>
      <c r="TKM61" s="145"/>
      <c r="TKN61" s="145"/>
      <c r="TKO61" s="145"/>
      <c r="TKP61" s="145"/>
      <c r="TKQ61" s="145"/>
      <c r="TKR61" s="145"/>
      <c r="TKS61" s="145"/>
      <c r="TKT61" s="145"/>
      <c r="TKU61" s="145"/>
      <c r="TKV61" s="145"/>
      <c r="TKW61" s="145"/>
      <c r="TKX61" s="145"/>
      <c r="TKY61" s="145"/>
      <c r="TKZ61" s="145"/>
      <c r="TLA61" s="145"/>
      <c r="TLB61" s="145"/>
      <c r="TLC61" s="145"/>
      <c r="TLD61" s="145"/>
      <c r="TLE61" s="145"/>
      <c r="TLF61" s="145"/>
      <c r="TLG61" s="145"/>
      <c r="TLH61" s="145"/>
      <c r="TLI61" s="145"/>
      <c r="TLJ61" s="145"/>
      <c r="TLK61" s="145"/>
      <c r="TLL61" s="145"/>
      <c r="TLM61" s="145"/>
      <c r="TLN61" s="145"/>
      <c r="TLO61" s="145"/>
      <c r="TLP61" s="145"/>
      <c r="TLQ61" s="145"/>
      <c r="TLR61" s="145"/>
      <c r="TLS61" s="145"/>
      <c r="TLT61" s="145"/>
      <c r="TLU61" s="145"/>
      <c r="TLV61" s="145"/>
      <c r="TLW61" s="145"/>
      <c r="TLX61" s="145"/>
      <c r="TLY61" s="145"/>
      <c r="TLZ61" s="145"/>
      <c r="TMA61" s="145"/>
      <c r="TMB61" s="145"/>
      <c r="TMC61" s="145"/>
      <c r="TMD61" s="145"/>
      <c r="TME61" s="145"/>
      <c r="TMF61" s="145"/>
      <c r="TMG61" s="145"/>
      <c r="TMH61" s="145"/>
      <c r="TMI61" s="145"/>
      <c r="TMJ61" s="145"/>
      <c r="TMK61" s="145"/>
      <c r="TML61" s="145"/>
      <c r="TMM61" s="145"/>
      <c r="TMN61" s="145"/>
      <c r="TMO61" s="145"/>
      <c r="TMP61" s="145"/>
      <c r="TMQ61" s="145"/>
      <c r="TMR61" s="145"/>
      <c r="TMS61" s="145"/>
      <c r="TMT61" s="145"/>
      <c r="TMU61" s="145"/>
      <c r="TMV61" s="145"/>
      <c r="TMW61" s="145"/>
      <c r="TMX61" s="145"/>
      <c r="TMY61" s="145"/>
      <c r="TMZ61" s="145"/>
      <c r="TNA61" s="145"/>
      <c r="TNB61" s="145"/>
      <c r="TNC61" s="145"/>
      <c r="TND61" s="145"/>
      <c r="TNE61" s="145"/>
      <c r="TNF61" s="145"/>
      <c r="TNG61" s="145"/>
      <c r="TNH61" s="145"/>
      <c r="TNI61" s="145"/>
      <c r="TNJ61" s="145"/>
      <c r="TNK61" s="145"/>
      <c r="TNL61" s="145"/>
      <c r="TNM61" s="145"/>
      <c r="TNN61" s="145"/>
      <c r="TNO61" s="145"/>
      <c r="TNP61" s="145"/>
      <c r="TNQ61" s="145"/>
      <c r="TNR61" s="145"/>
      <c r="TNS61" s="145"/>
      <c r="TNT61" s="145"/>
      <c r="TNU61" s="145"/>
      <c r="TNV61" s="145"/>
      <c r="TNW61" s="145"/>
      <c r="TNX61" s="145"/>
      <c r="TNY61" s="145"/>
      <c r="TNZ61" s="145"/>
      <c r="TOA61" s="145"/>
      <c r="TOB61" s="145"/>
      <c r="TOC61" s="145"/>
      <c r="TOD61" s="145"/>
      <c r="TOE61" s="145"/>
      <c r="TOF61" s="145"/>
      <c r="TOG61" s="145"/>
      <c r="TOH61" s="145"/>
      <c r="TOI61" s="145"/>
      <c r="TOJ61" s="145"/>
      <c r="TOK61" s="145"/>
      <c r="TOL61" s="145"/>
      <c r="TOM61" s="145"/>
      <c r="TON61" s="145"/>
      <c r="TOO61" s="145"/>
      <c r="TOP61" s="145"/>
      <c r="TOQ61" s="145"/>
      <c r="TOR61" s="145"/>
      <c r="TOS61" s="145"/>
      <c r="TOT61" s="145"/>
      <c r="TOU61" s="145"/>
      <c r="TOV61" s="145"/>
      <c r="TOW61" s="145"/>
      <c r="TOX61" s="145"/>
      <c r="TOY61" s="145"/>
      <c r="TOZ61" s="145"/>
      <c r="TPA61" s="145"/>
      <c r="TPB61" s="145"/>
      <c r="TPC61" s="145"/>
      <c r="TPD61" s="145"/>
      <c r="TPE61" s="145"/>
      <c r="TPF61" s="145"/>
      <c r="TPG61" s="145"/>
      <c r="TPH61" s="145"/>
      <c r="TPI61" s="145"/>
      <c r="TPJ61" s="145"/>
      <c r="TPK61" s="145"/>
      <c r="TPL61" s="145"/>
      <c r="TPM61" s="145"/>
      <c r="TPN61" s="145"/>
      <c r="TPO61" s="145"/>
      <c r="TPP61" s="145"/>
      <c r="TPQ61" s="145"/>
      <c r="TPR61" s="145"/>
      <c r="TPS61" s="145"/>
      <c r="TPT61" s="145"/>
      <c r="TPU61" s="145"/>
      <c r="TPV61" s="145"/>
      <c r="TPW61" s="145"/>
      <c r="TPX61" s="145"/>
      <c r="TPY61" s="145"/>
      <c r="TPZ61" s="145"/>
      <c r="TQA61" s="145"/>
      <c r="TQB61" s="145"/>
      <c r="TQC61" s="145"/>
      <c r="TQD61" s="145"/>
      <c r="TQE61" s="145"/>
      <c r="TQF61" s="145"/>
      <c r="TQG61" s="145"/>
      <c r="TQH61" s="145"/>
      <c r="TQI61" s="145"/>
      <c r="TQJ61" s="145"/>
      <c r="TQK61" s="145"/>
      <c r="TQL61" s="145"/>
      <c r="TQM61" s="145"/>
      <c r="TQN61" s="145"/>
      <c r="TQO61" s="145"/>
      <c r="TQP61" s="145"/>
      <c r="TQQ61" s="145"/>
      <c r="TQR61" s="145"/>
      <c r="TQS61" s="145"/>
      <c r="TQT61" s="145"/>
      <c r="TQU61" s="145"/>
      <c r="TQV61" s="145"/>
      <c r="TQW61" s="145"/>
      <c r="TQX61" s="145"/>
      <c r="TQY61" s="145"/>
      <c r="TQZ61" s="145"/>
      <c r="TRA61" s="145"/>
      <c r="TRB61" s="145"/>
      <c r="TRC61" s="145"/>
      <c r="TRD61" s="145"/>
      <c r="TRE61" s="145"/>
      <c r="TRF61" s="145"/>
      <c r="TRG61" s="145"/>
      <c r="TRH61" s="145"/>
      <c r="TRI61" s="145"/>
      <c r="TRJ61" s="145"/>
      <c r="TRK61" s="145"/>
      <c r="TRL61" s="145"/>
      <c r="TRM61" s="145"/>
      <c r="TRN61" s="145"/>
      <c r="TRO61" s="145"/>
      <c r="TRP61" s="145"/>
      <c r="TRQ61" s="145"/>
      <c r="TRR61" s="145"/>
      <c r="TRS61" s="145"/>
      <c r="TRT61" s="145"/>
      <c r="TRU61" s="145"/>
      <c r="TRV61" s="145"/>
      <c r="TRW61" s="145"/>
      <c r="TRX61" s="145"/>
      <c r="TRY61" s="145"/>
      <c r="TRZ61" s="145"/>
      <c r="TSA61" s="145"/>
      <c r="TSB61" s="145"/>
      <c r="TSC61" s="145"/>
      <c r="TSD61" s="145"/>
      <c r="TSE61" s="145"/>
      <c r="TSF61" s="145"/>
      <c r="TSG61" s="145"/>
      <c r="TSH61" s="145"/>
      <c r="TSI61" s="145"/>
      <c r="TSJ61" s="145"/>
      <c r="TSK61" s="145"/>
      <c r="TSL61" s="145"/>
      <c r="TSM61" s="145"/>
      <c r="TSN61" s="145"/>
      <c r="TSO61" s="145"/>
      <c r="TSP61" s="145"/>
      <c r="TSQ61" s="145"/>
      <c r="TSR61" s="145"/>
      <c r="TSS61" s="145"/>
      <c r="TST61" s="145"/>
      <c r="TSU61" s="145"/>
      <c r="TSV61" s="145"/>
      <c r="TSW61" s="145"/>
      <c r="TSX61" s="145"/>
      <c r="TSY61" s="145"/>
      <c r="TSZ61" s="145"/>
      <c r="TTA61" s="145"/>
      <c r="TTB61" s="145"/>
      <c r="TTC61" s="145"/>
      <c r="TTD61" s="145"/>
      <c r="TTE61" s="145"/>
      <c r="TTF61" s="145"/>
      <c r="TTG61" s="145"/>
      <c r="TTH61" s="145"/>
      <c r="TTI61" s="145"/>
      <c r="TTJ61" s="145"/>
      <c r="TTK61" s="145"/>
      <c r="TTL61" s="145"/>
      <c r="TTM61" s="145"/>
      <c r="TTN61" s="145"/>
      <c r="TTO61" s="145"/>
      <c r="TTP61" s="145"/>
      <c r="TTQ61" s="145"/>
      <c r="TTR61" s="145"/>
      <c r="TTS61" s="145"/>
      <c r="TTT61" s="145"/>
      <c r="TTU61" s="145"/>
      <c r="TTV61" s="145"/>
      <c r="TTW61" s="145"/>
      <c r="TTX61" s="145"/>
      <c r="TTY61" s="145"/>
      <c r="TTZ61" s="145"/>
      <c r="TUA61" s="145"/>
      <c r="TUB61" s="145"/>
      <c r="TUC61" s="145"/>
      <c r="TUD61" s="145"/>
      <c r="TUE61" s="145"/>
      <c r="TUF61" s="145"/>
      <c r="TUG61" s="145"/>
      <c r="TUH61" s="145"/>
      <c r="TUI61" s="145"/>
      <c r="TUJ61" s="145"/>
      <c r="TUK61" s="145"/>
      <c r="TUL61" s="145"/>
      <c r="TUM61" s="145"/>
      <c r="TUN61" s="145"/>
      <c r="TUO61" s="145"/>
      <c r="TUP61" s="145"/>
      <c r="TUQ61" s="145"/>
      <c r="TUR61" s="145"/>
      <c r="TUS61" s="145"/>
      <c r="TUT61" s="145"/>
      <c r="TUU61" s="145"/>
      <c r="TUV61" s="145"/>
      <c r="TUW61" s="145"/>
      <c r="TUX61" s="145"/>
      <c r="TUY61" s="145"/>
      <c r="TUZ61" s="145"/>
      <c r="TVA61" s="145"/>
      <c r="TVB61" s="145"/>
      <c r="TVC61" s="145"/>
      <c r="TVD61" s="145"/>
      <c r="TVE61" s="145"/>
      <c r="TVF61" s="145"/>
      <c r="TVG61" s="145"/>
      <c r="TVH61" s="145"/>
      <c r="TVI61" s="145"/>
      <c r="TVJ61" s="145"/>
      <c r="TVK61" s="145"/>
      <c r="TVL61" s="145"/>
      <c r="TVM61" s="145"/>
      <c r="TVN61" s="145"/>
      <c r="TVO61" s="145"/>
      <c r="TVP61" s="145"/>
      <c r="TVQ61" s="145"/>
      <c r="TVR61" s="145"/>
      <c r="TVS61" s="145"/>
      <c r="TVT61" s="145"/>
      <c r="TVU61" s="145"/>
      <c r="TVV61" s="145"/>
      <c r="TVW61" s="145"/>
      <c r="TVX61" s="145"/>
      <c r="TVY61" s="145"/>
      <c r="TVZ61" s="145"/>
      <c r="TWA61" s="145"/>
      <c r="TWB61" s="145"/>
      <c r="TWC61" s="145"/>
      <c r="TWD61" s="145"/>
      <c r="TWE61" s="145"/>
      <c r="TWF61" s="145"/>
      <c r="TWG61" s="145"/>
      <c r="TWH61" s="145"/>
      <c r="TWI61" s="145"/>
      <c r="TWJ61" s="145"/>
      <c r="TWK61" s="145"/>
      <c r="TWL61" s="145"/>
      <c r="TWM61" s="145"/>
      <c r="TWN61" s="145"/>
      <c r="TWO61" s="145"/>
      <c r="TWP61" s="145"/>
      <c r="TWQ61" s="145"/>
      <c r="TWR61" s="145"/>
      <c r="TWS61" s="145"/>
      <c r="TWT61" s="145"/>
      <c r="TWU61" s="145"/>
      <c r="TWV61" s="145"/>
      <c r="TWW61" s="145"/>
      <c r="TWX61" s="145"/>
      <c r="TWY61" s="145"/>
      <c r="TWZ61" s="145"/>
      <c r="TXA61" s="145"/>
      <c r="TXB61" s="145"/>
      <c r="TXC61" s="145"/>
      <c r="TXD61" s="145"/>
      <c r="TXE61" s="145"/>
      <c r="TXF61" s="145"/>
      <c r="TXG61" s="145"/>
      <c r="TXH61" s="145"/>
      <c r="TXI61" s="145"/>
      <c r="TXJ61" s="145"/>
      <c r="TXK61" s="145"/>
      <c r="TXL61" s="145"/>
      <c r="TXM61" s="145"/>
      <c r="TXN61" s="145"/>
      <c r="TXO61" s="145"/>
      <c r="TXP61" s="145"/>
      <c r="TXQ61" s="145"/>
      <c r="TXR61" s="145"/>
      <c r="TXS61" s="145"/>
      <c r="TXT61" s="145"/>
      <c r="TXU61" s="145"/>
      <c r="TXV61" s="145"/>
      <c r="TXW61" s="145"/>
      <c r="TXX61" s="145"/>
      <c r="TXY61" s="145"/>
      <c r="TXZ61" s="145"/>
      <c r="TYA61" s="145"/>
      <c r="TYB61" s="145"/>
      <c r="TYC61" s="145"/>
      <c r="TYD61" s="145"/>
      <c r="TYE61" s="145"/>
      <c r="TYF61" s="145"/>
      <c r="TYG61" s="145"/>
      <c r="TYH61" s="145"/>
      <c r="TYI61" s="145"/>
      <c r="TYJ61" s="145"/>
      <c r="TYK61" s="145"/>
      <c r="TYL61" s="145"/>
      <c r="TYM61" s="145"/>
      <c r="TYN61" s="145"/>
      <c r="TYO61" s="145"/>
      <c r="TYP61" s="145"/>
      <c r="TYQ61" s="145"/>
      <c r="TYR61" s="145"/>
      <c r="TYS61" s="145"/>
      <c r="TYT61" s="145"/>
      <c r="TYU61" s="145"/>
      <c r="TYV61" s="145"/>
      <c r="TYW61" s="145"/>
      <c r="TYX61" s="145"/>
      <c r="TYY61" s="145"/>
      <c r="TYZ61" s="145"/>
      <c r="TZA61" s="145"/>
      <c r="TZB61" s="145"/>
      <c r="TZC61" s="145"/>
      <c r="TZD61" s="145"/>
      <c r="TZE61" s="145"/>
      <c r="TZF61" s="145"/>
      <c r="TZG61" s="145"/>
      <c r="TZH61" s="145"/>
      <c r="TZI61" s="145"/>
      <c r="TZJ61" s="145"/>
      <c r="TZK61" s="145"/>
      <c r="TZL61" s="145"/>
      <c r="TZM61" s="145"/>
      <c r="TZN61" s="145"/>
      <c r="TZO61" s="145"/>
      <c r="TZP61" s="145"/>
      <c r="TZQ61" s="145"/>
      <c r="TZR61" s="145"/>
      <c r="TZS61" s="145"/>
      <c r="TZT61" s="145"/>
      <c r="TZU61" s="145"/>
      <c r="TZV61" s="145"/>
      <c r="TZW61" s="145"/>
      <c r="TZX61" s="145"/>
      <c r="TZY61" s="145"/>
      <c r="TZZ61" s="145"/>
      <c r="UAA61" s="145"/>
      <c r="UAB61" s="145"/>
      <c r="UAC61" s="145"/>
      <c r="UAD61" s="145"/>
      <c r="UAE61" s="145"/>
      <c r="UAF61" s="145"/>
      <c r="UAG61" s="145"/>
      <c r="UAH61" s="145"/>
      <c r="UAI61" s="145"/>
      <c r="UAJ61" s="145"/>
      <c r="UAK61" s="145"/>
      <c r="UAL61" s="145"/>
      <c r="UAM61" s="145"/>
      <c r="UAN61" s="145"/>
      <c r="UAO61" s="145"/>
      <c r="UAP61" s="145"/>
      <c r="UAQ61" s="145"/>
      <c r="UAR61" s="145"/>
      <c r="UAS61" s="145"/>
      <c r="UAT61" s="145"/>
      <c r="UAU61" s="145"/>
      <c r="UAV61" s="145"/>
      <c r="UAW61" s="145"/>
      <c r="UAX61" s="145"/>
      <c r="UAY61" s="145"/>
      <c r="UAZ61" s="145"/>
      <c r="UBA61" s="145"/>
      <c r="UBB61" s="145"/>
      <c r="UBC61" s="145"/>
      <c r="UBD61" s="145"/>
      <c r="UBE61" s="145"/>
      <c r="UBF61" s="145"/>
      <c r="UBG61" s="145"/>
      <c r="UBH61" s="145"/>
      <c r="UBI61" s="145"/>
      <c r="UBJ61" s="145"/>
      <c r="UBK61" s="145"/>
      <c r="UBL61" s="145"/>
      <c r="UBM61" s="145"/>
      <c r="UBN61" s="145"/>
      <c r="UBO61" s="145"/>
      <c r="UBP61" s="145"/>
      <c r="UBQ61" s="145"/>
      <c r="UBR61" s="145"/>
      <c r="UBS61" s="145"/>
      <c r="UBT61" s="145"/>
      <c r="UBU61" s="145"/>
      <c r="UBV61" s="145"/>
      <c r="UBW61" s="145"/>
      <c r="UBX61" s="145"/>
      <c r="UBY61" s="145"/>
      <c r="UBZ61" s="145"/>
      <c r="UCA61" s="145"/>
      <c r="UCB61" s="145"/>
      <c r="UCC61" s="145"/>
      <c r="UCD61" s="145"/>
      <c r="UCE61" s="145"/>
      <c r="UCF61" s="145"/>
      <c r="UCG61" s="145"/>
      <c r="UCH61" s="145"/>
      <c r="UCI61" s="145"/>
      <c r="UCJ61" s="145"/>
      <c r="UCK61" s="145"/>
      <c r="UCL61" s="145"/>
      <c r="UCM61" s="145"/>
      <c r="UCN61" s="145"/>
      <c r="UCO61" s="145"/>
      <c r="UCP61" s="145"/>
      <c r="UCQ61" s="145"/>
      <c r="UCR61" s="145"/>
      <c r="UCS61" s="145"/>
      <c r="UCT61" s="145"/>
      <c r="UCU61" s="145"/>
      <c r="UCV61" s="145"/>
      <c r="UCW61" s="145"/>
      <c r="UCX61" s="145"/>
      <c r="UCY61" s="145"/>
      <c r="UCZ61" s="145"/>
      <c r="UDA61" s="145"/>
      <c r="UDB61" s="145"/>
      <c r="UDC61" s="145"/>
      <c r="UDD61" s="145"/>
      <c r="UDE61" s="145"/>
      <c r="UDF61" s="145"/>
      <c r="UDG61" s="145"/>
      <c r="UDH61" s="145"/>
      <c r="UDI61" s="145"/>
      <c r="UDJ61" s="145"/>
      <c r="UDK61" s="145"/>
      <c r="UDL61" s="145"/>
      <c r="UDM61" s="145"/>
      <c r="UDN61" s="145"/>
      <c r="UDO61" s="145"/>
      <c r="UDP61" s="145"/>
      <c r="UDQ61" s="145"/>
      <c r="UDR61" s="145"/>
      <c r="UDS61" s="145"/>
      <c r="UDT61" s="145"/>
      <c r="UDU61" s="145"/>
      <c r="UDV61" s="145"/>
      <c r="UDW61" s="145"/>
      <c r="UDX61" s="145"/>
      <c r="UDY61" s="145"/>
      <c r="UDZ61" s="145"/>
      <c r="UEA61" s="145"/>
      <c r="UEB61" s="145"/>
      <c r="UEC61" s="145"/>
      <c r="UED61" s="145"/>
      <c r="UEE61" s="145"/>
      <c r="UEF61" s="145"/>
      <c r="UEG61" s="145"/>
      <c r="UEH61" s="145"/>
      <c r="UEI61" s="145"/>
      <c r="UEJ61" s="145"/>
      <c r="UEK61" s="145"/>
      <c r="UEL61" s="145"/>
      <c r="UEM61" s="145"/>
      <c r="UEN61" s="145"/>
      <c r="UEO61" s="145"/>
      <c r="UEP61" s="145"/>
      <c r="UEQ61" s="145"/>
      <c r="UER61" s="145"/>
      <c r="UES61" s="145"/>
      <c r="UET61" s="145"/>
      <c r="UEU61" s="145"/>
      <c r="UEV61" s="145"/>
      <c r="UEW61" s="145"/>
      <c r="UEX61" s="145"/>
      <c r="UEY61" s="145"/>
      <c r="UEZ61" s="145"/>
      <c r="UFA61" s="145"/>
      <c r="UFB61" s="145"/>
      <c r="UFC61" s="145"/>
      <c r="UFD61" s="145"/>
      <c r="UFE61" s="145"/>
      <c r="UFF61" s="145"/>
      <c r="UFG61" s="145"/>
      <c r="UFH61" s="145"/>
      <c r="UFI61" s="145"/>
      <c r="UFJ61" s="145"/>
      <c r="UFK61" s="145"/>
      <c r="UFL61" s="145"/>
      <c r="UFM61" s="145"/>
      <c r="UFN61" s="145"/>
      <c r="UFO61" s="145"/>
      <c r="UFP61" s="145"/>
      <c r="UFQ61" s="145"/>
      <c r="UFR61" s="145"/>
      <c r="UFS61" s="145"/>
      <c r="UFT61" s="145"/>
      <c r="UFU61" s="145"/>
      <c r="UFV61" s="145"/>
      <c r="UFW61" s="145"/>
      <c r="UFX61" s="145"/>
      <c r="UFY61" s="145"/>
      <c r="UFZ61" s="145"/>
      <c r="UGA61" s="145"/>
      <c r="UGB61" s="145"/>
      <c r="UGC61" s="145"/>
      <c r="UGD61" s="145"/>
      <c r="UGE61" s="145"/>
      <c r="UGF61" s="145"/>
      <c r="UGG61" s="145"/>
      <c r="UGH61" s="145"/>
      <c r="UGI61" s="145"/>
      <c r="UGJ61" s="145"/>
      <c r="UGK61" s="145"/>
      <c r="UGL61" s="145"/>
      <c r="UGM61" s="145"/>
      <c r="UGN61" s="145"/>
      <c r="UGO61" s="145"/>
      <c r="UGP61" s="145"/>
      <c r="UGQ61" s="145"/>
      <c r="UGR61" s="145"/>
      <c r="UGS61" s="145"/>
      <c r="UGT61" s="145"/>
      <c r="UGU61" s="145"/>
      <c r="UGV61" s="145"/>
      <c r="UGW61" s="145"/>
      <c r="UGX61" s="145"/>
      <c r="UGY61" s="145"/>
      <c r="UGZ61" s="145"/>
      <c r="UHA61" s="145"/>
      <c r="UHB61" s="145"/>
      <c r="UHC61" s="145"/>
      <c r="UHD61" s="145"/>
      <c r="UHE61" s="145"/>
      <c r="UHF61" s="145"/>
      <c r="UHG61" s="145"/>
      <c r="UHH61" s="145"/>
      <c r="UHI61" s="145"/>
      <c r="UHJ61" s="145"/>
      <c r="UHK61" s="145"/>
      <c r="UHL61" s="145"/>
      <c r="UHM61" s="145"/>
      <c r="UHN61" s="145"/>
      <c r="UHO61" s="145"/>
      <c r="UHP61" s="145"/>
      <c r="UHQ61" s="145"/>
      <c r="UHR61" s="145"/>
      <c r="UHS61" s="145"/>
      <c r="UHT61" s="145"/>
      <c r="UHU61" s="145"/>
      <c r="UHV61" s="145"/>
      <c r="UHW61" s="145"/>
      <c r="UHX61" s="145"/>
      <c r="UHY61" s="145"/>
      <c r="UHZ61" s="145"/>
      <c r="UIA61" s="145"/>
      <c r="UIB61" s="145"/>
      <c r="UIC61" s="145"/>
      <c r="UID61" s="145"/>
      <c r="UIE61" s="145"/>
      <c r="UIF61" s="145"/>
      <c r="UIG61" s="145"/>
      <c r="UIH61" s="145"/>
      <c r="UII61" s="145"/>
      <c r="UIJ61" s="145"/>
      <c r="UIK61" s="145"/>
      <c r="UIL61" s="145"/>
      <c r="UIM61" s="145"/>
      <c r="UIN61" s="145"/>
      <c r="UIO61" s="145"/>
      <c r="UIP61" s="145"/>
      <c r="UIQ61" s="145"/>
      <c r="UIR61" s="145"/>
      <c r="UIS61" s="145"/>
      <c r="UIT61" s="145"/>
      <c r="UIU61" s="145"/>
      <c r="UIV61" s="145"/>
      <c r="UIW61" s="145"/>
      <c r="UIX61" s="145"/>
      <c r="UIY61" s="145"/>
      <c r="UIZ61" s="145"/>
      <c r="UJA61" s="145"/>
      <c r="UJB61" s="145"/>
      <c r="UJC61" s="145"/>
      <c r="UJD61" s="145"/>
      <c r="UJE61" s="145"/>
      <c r="UJF61" s="145"/>
      <c r="UJG61" s="145"/>
      <c r="UJH61" s="145"/>
      <c r="UJI61" s="145"/>
      <c r="UJJ61" s="145"/>
      <c r="UJK61" s="145"/>
      <c r="UJL61" s="145"/>
      <c r="UJM61" s="145"/>
      <c r="UJN61" s="145"/>
      <c r="UJO61" s="145"/>
      <c r="UJP61" s="145"/>
      <c r="UJQ61" s="145"/>
      <c r="UJR61" s="145"/>
      <c r="UJS61" s="145"/>
      <c r="UJT61" s="145"/>
      <c r="UJU61" s="145"/>
      <c r="UJV61" s="145"/>
      <c r="UJW61" s="145"/>
      <c r="UJX61" s="145"/>
      <c r="UJY61" s="145"/>
      <c r="UJZ61" s="145"/>
      <c r="UKA61" s="145"/>
      <c r="UKB61" s="145"/>
      <c r="UKC61" s="145"/>
      <c r="UKD61" s="145"/>
      <c r="UKE61" s="145"/>
      <c r="UKF61" s="145"/>
      <c r="UKG61" s="145"/>
      <c r="UKH61" s="145"/>
      <c r="UKI61" s="145"/>
      <c r="UKJ61" s="145"/>
      <c r="UKK61" s="145"/>
      <c r="UKL61" s="145"/>
      <c r="UKM61" s="145"/>
      <c r="UKN61" s="145"/>
      <c r="UKO61" s="145"/>
      <c r="UKP61" s="145"/>
      <c r="UKQ61" s="145"/>
      <c r="UKR61" s="145"/>
      <c r="UKS61" s="145"/>
      <c r="UKT61" s="145"/>
      <c r="UKU61" s="145"/>
      <c r="UKV61" s="145"/>
      <c r="UKW61" s="145"/>
      <c r="UKX61" s="145"/>
      <c r="UKY61" s="145"/>
      <c r="UKZ61" s="145"/>
      <c r="ULA61" s="145"/>
      <c r="ULB61" s="145"/>
      <c r="ULC61" s="145"/>
      <c r="ULD61" s="145"/>
      <c r="ULE61" s="145"/>
      <c r="ULF61" s="145"/>
      <c r="ULG61" s="145"/>
      <c r="ULH61" s="145"/>
      <c r="ULI61" s="145"/>
      <c r="ULJ61" s="145"/>
      <c r="ULK61" s="145"/>
      <c r="ULL61" s="145"/>
      <c r="ULM61" s="145"/>
      <c r="ULN61" s="145"/>
      <c r="ULO61" s="145"/>
      <c r="ULP61" s="145"/>
      <c r="ULQ61" s="145"/>
      <c r="ULR61" s="145"/>
      <c r="ULS61" s="145"/>
      <c r="ULT61" s="145"/>
      <c r="ULU61" s="145"/>
      <c r="ULV61" s="145"/>
      <c r="ULW61" s="145"/>
      <c r="ULX61" s="145"/>
      <c r="ULY61" s="145"/>
      <c r="ULZ61" s="145"/>
      <c r="UMA61" s="145"/>
      <c r="UMB61" s="145"/>
      <c r="UMC61" s="145"/>
      <c r="UMD61" s="145"/>
      <c r="UME61" s="145"/>
      <c r="UMF61" s="145"/>
      <c r="UMG61" s="145"/>
      <c r="UMH61" s="145"/>
      <c r="UMI61" s="145"/>
      <c r="UMJ61" s="145"/>
      <c r="UMK61" s="145"/>
      <c r="UML61" s="145"/>
      <c r="UMM61" s="145"/>
      <c r="UMN61" s="145"/>
      <c r="UMO61" s="145"/>
      <c r="UMP61" s="145"/>
      <c r="UMQ61" s="145"/>
      <c r="UMR61" s="145"/>
      <c r="UMS61" s="145"/>
      <c r="UMT61" s="145"/>
      <c r="UMU61" s="145"/>
      <c r="UMV61" s="145"/>
      <c r="UMW61" s="145"/>
      <c r="UMX61" s="145"/>
      <c r="UMY61" s="145"/>
      <c r="UMZ61" s="145"/>
      <c r="UNA61" s="145"/>
      <c r="UNB61" s="145"/>
      <c r="UNC61" s="145"/>
      <c r="UND61" s="145"/>
      <c r="UNE61" s="145"/>
      <c r="UNF61" s="145"/>
      <c r="UNG61" s="145"/>
      <c r="UNH61" s="145"/>
      <c r="UNI61" s="145"/>
      <c r="UNJ61" s="145"/>
      <c r="UNK61" s="145"/>
      <c r="UNL61" s="145"/>
      <c r="UNM61" s="145"/>
      <c r="UNN61" s="145"/>
      <c r="UNO61" s="145"/>
      <c r="UNP61" s="145"/>
      <c r="UNQ61" s="145"/>
      <c r="UNR61" s="145"/>
      <c r="UNS61" s="145"/>
      <c r="UNT61" s="145"/>
      <c r="UNU61" s="145"/>
      <c r="UNV61" s="145"/>
      <c r="UNW61" s="145"/>
      <c r="UNX61" s="145"/>
      <c r="UNY61" s="145"/>
      <c r="UNZ61" s="145"/>
      <c r="UOA61" s="145"/>
      <c r="UOB61" s="145"/>
      <c r="UOC61" s="145"/>
      <c r="UOD61" s="145"/>
      <c r="UOE61" s="145"/>
      <c r="UOF61" s="145"/>
      <c r="UOG61" s="145"/>
      <c r="UOH61" s="145"/>
      <c r="UOI61" s="145"/>
      <c r="UOJ61" s="145"/>
      <c r="UOK61" s="145"/>
      <c r="UOL61" s="145"/>
      <c r="UOM61" s="145"/>
      <c r="UON61" s="145"/>
      <c r="UOO61" s="145"/>
      <c r="UOP61" s="145"/>
      <c r="UOQ61" s="145"/>
      <c r="UOR61" s="145"/>
      <c r="UOS61" s="145"/>
      <c r="UOT61" s="145"/>
      <c r="UOU61" s="145"/>
      <c r="UOV61" s="145"/>
      <c r="UOW61" s="145"/>
      <c r="UOX61" s="145"/>
      <c r="UOY61" s="145"/>
      <c r="UOZ61" s="145"/>
      <c r="UPA61" s="145"/>
      <c r="UPB61" s="145"/>
      <c r="UPC61" s="145"/>
      <c r="UPD61" s="145"/>
      <c r="UPE61" s="145"/>
      <c r="UPF61" s="145"/>
      <c r="UPG61" s="145"/>
      <c r="UPH61" s="145"/>
      <c r="UPI61" s="145"/>
      <c r="UPJ61" s="145"/>
      <c r="UPK61" s="145"/>
      <c r="UPL61" s="145"/>
      <c r="UPM61" s="145"/>
      <c r="UPN61" s="145"/>
      <c r="UPO61" s="145"/>
      <c r="UPP61" s="145"/>
      <c r="UPQ61" s="145"/>
      <c r="UPR61" s="145"/>
      <c r="UPS61" s="145"/>
      <c r="UPT61" s="145"/>
      <c r="UPU61" s="145"/>
      <c r="UPV61" s="145"/>
      <c r="UPW61" s="145"/>
      <c r="UPX61" s="145"/>
      <c r="UPY61" s="145"/>
      <c r="UPZ61" s="145"/>
      <c r="UQA61" s="145"/>
      <c r="UQB61" s="145"/>
      <c r="UQC61" s="145"/>
      <c r="UQD61" s="145"/>
      <c r="UQE61" s="145"/>
      <c r="UQF61" s="145"/>
      <c r="UQG61" s="145"/>
      <c r="UQH61" s="145"/>
      <c r="UQI61" s="145"/>
      <c r="UQJ61" s="145"/>
      <c r="UQK61" s="145"/>
      <c r="UQL61" s="145"/>
      <c r="UQM61" s="145"/>
      <c r="UQN61" s="145"/>
      <c r="UQO61" s="145"/>
      <c r="UQP61" s="145"/>
      <c r="UQQ61" s="145"/>
      <c r="UQR61" s="145"/>
      <c r="UQS61" s="145"/>
      <c r="UQT61" s="145"/>
      <c r="UQU61" s="145"/>
      <c r="UQV61" s="145"/>
      <c r="UQW61" s="145"/>
      <c r="UQX61" s="145"/>
      <c r="UQY61" s="145"/>
      <c r="UQZ61" s="145"/>
      <c r="URA61" s="145"/>
      <c r="URB61" s="145"/>
      <c r="URC61" s="145"/>
      <c r="URD61" s="145"/>
      <c r="URE61" s="145"/>
      <c r="URF61" s="145"/>
      <c r="URG61" s="145"/>
      <c r="URH61" s="145"/>
      <c r="URI61" s="145"/>
      <c r="URJ61" s="145"/>
      <c r="URK61" s="145"/>
      <c r="URL61" s="145"/>
      <c r="URM61" s="145"/>
      <c r="URN61" s="145"/>
      <c r="URO61" s="145"/>
      <c r="URP61" s="145"/>
      <c r="URQ61" s="145"/>
      <c r="URR61" s="145"/>
      <c r="URS61" s="145"/>
      <c r="URT61" s="145"/>
      <c r="URU61" s="145"/>
      <c r="URV61" s="145"/>
      <c r="URW61" s="145"/>
      <c r="URX61" s="145"/>
      <c r="URY61" s="145"/>
      <c r="URZ61" s="145"/>
      <c r="USA61" s="145"/>
      <c r="USB61" s="145"/>
      <c r="USC61" s="145"/>
      <c r="USD61" s="145"/>
      <c r="USE61" s="145"/>
      <c r="USF61" s="145"/>
      <c r="USG61" s="145"/>
      <c r="USH61" s="145"/>
      <c r="USI61" s="145"/>
      <c r="USJ61" s="145"/>
      <c r="USK61" s="145"/>
      <c r="USL61" s="145"/>
      <c r="USM61" s="145"/>
      <c r="USN61" s="145"/>
      <c r="USO61" s="145"/>
      <c r="USP61" s="145"/>
      <c r="USQ61" s="145"/>
      <c r="USR61" s="145"/>
      <c r="USS61" s="145"/>
      <c r="UST61" s="145"/>
      <c r="USU61" s="145"/>
      <c r="USV61" s="145"/>
      <c r="USW61" s="145"/>
      <c r="USX61" s="145"/>
      <c r="USY61" s="145"/>
      <c r="USZ61" s="145"/>
      <c r="UTA61" s="145"/>
      <c r="UTB61" s="145"/>
      <c r="UTC61" s="145"/>
      <c r="UTD61" s="145"/>
      <c r="UTE61" s="145"/>
      <c r="UTF61" s="145"/>
      <c r="UTG61" s="145"/>
      <c r="UTH61" s="145"/>
      <c r="UTI61" s="145"/>
      <c r="UTJ61" s="145"/>
      <c r="UTK61" s="145"/>
      <c r="UTL61" s="145"/>
      <c r="UTM61" s="145"/>
      <c r="UTN61" s="145"/>
      <c r="UTO61" s="145"/>
      <c r="UTP61" s="145"/>
      <c r="UTQ61" s="145"/>
      <c r="UTR61" s="145"/>
      <c r="UTS61" s="145"/>
      <c r="UTT61" s="145"/>
      <c r="UTU61" s="145"/>
      <c r="UTV61" s="145"/>
      <c r="UTW61" s="145"/>
      <c r="UTX61" s="145"/>
      <c r="UTY61" s="145"/>
      <c r="UTZ61" s="145"/>
      <c r="UUA61" s="145"/>
      <c r="UUB61" s="145"/>
      <c r="UUC61" s="145"/>
      <c r="UUD61" s="145"/>
      <c r="UUE61" s="145"/>
      <c r="UUF61" s="145"/>
      <c r="UUG61" s="145"/>
      <c r="UUH61" s="145"/>
      <c r="UUI61" s="145"/>
      <c r="UUJ61" s="145"/>
      <c r="UUK61" s="145"/>
      <c r="UUL61" s="145"/>
      <c r="UUM61" s="145"/>
      <c r="UUN61" s="145"/>
      <c r="UUO61" s="145"/>
      <c r="UUP61" s="145"/>
      <c r="UUQ61" s="145"/>
      <c r="UUR61" s="145"/>
      <c r="UUS61" s="145"/>
      <c r="UUT61" s="145"/>
      <c r="UUU61" s="145"/>
      <c r="UUV61" s="145"/>
      <c r="UUW61" s="145"/>
      <c r="UUX61" s="145"/>
      <c r="UUY61" s="145"/>
      <c r="UUZ61" s="145"/>
      <c r="UVA61" s="145"/>
      <c r="UVB61" s="145"/>
      <c r="UVC61" s="145"/>
      <c r="UVD61" s="145"/>
      <c r="UVE61" s="145"/>
      <c r="UVF61" s="145"/>
      <c r="UVG61" s="145"/>
      <c r="UVH61" s="145"/>
      <c r="UVI61" s="145"/>
      <c r="UVJ61" s="145"/>
      <c r="UVK61" s="145"/>
      <c r="UVL61" s="145"/>
      <c r="UVM61" s="145"/>
      <c r="UVN61" s="145"/>
      <c r="UVO61" s="145"/>
      <c r="UVP61" s="145"/>
      <c r="UVQ61" s="145"/>
      <c r="UVR61" s="145"/>
      <c r="UVS61" s="145"/>
      <c r="UVT61" s="145"/>
      <c r="UVU61" s="145"/>
      <c r="UVV61" s="145"/>
      <c r="UVW61" s="145"/>
      <c r="UVX61" s="145"/>
      <c r="UVY61" s="145"/>
      <c r="UVZ61" s="145"/>
      <c r="UWA61" s="145"/>
      <c r="UWB61" s="145"/>
      <c r="UWC61" s="145"/>
      <c r="UWD61" s="145"/>
      <c r="UWE61" s="145"/>
      <c r="UWF61" s="145"/>
      <c r="UWG61" s="145"/>
      <c r="UWH61" s="145"/>
      <c r="UWI61" s="145"/>
      <c r="UWJ61" s="145"/>
      <c r="UWK61" s="145"/>
      <c r="UWL61" s="145"/>
      <c r="UWM61" s="145"/>
      <c r="UWN61" s="145"/>
      <c r="UWO61" s="145"/>
      <c r="UWP61" s="145"/>
      <c r="UWQ61" s="145"/>
      <c r="UWR61" s="145"/>
      <c r="UWS61" s="145"/>
      <c r="UWT61" s="145"/>
      <c r="UWU61" s="145"/>
      <c r="UWV61" s="145"/>
      <c r="UWW61" s="145"/>
      <c r="UWX61" s="145"/>
      <c r="UWY61" s="145"/>
      <c r="UWZ61" s="145"/>
      <c r="UXA61" s="145"/>
      <c r="UXB61" s="145"/>
      <c r="UXC61" s="145"/>
      <c r="UXD61" s="145"/>
      <c r="UXE61" s="145"/>
      <c r="UXF61" s="145"/>
      <c r="UXG61" s="145"/>
      <c r="UXH61" s="145"/>
      <c r="UXI61" s="145"/>
      <c r="UXJ61" s="145"/>
      <c r="UXK61" s="145"/>
      <c r="UXL61" s="145"/>
      <c r="UXM61" s="145"/>
      <c r="UXN61" s="145"/>
      <c r="UXO61" s="145"/>
      <c r="UXP61" s="145"/>
      <c r="UXQ61" s="145"/>
      <c r="UXR61" s="145"/>
      <c r="UXS61" s="145"/>
      <c r="UXT61" s="145"/>
      <c r="UXU61" s="145"/>
      <c r="UXV61" s="145"/>
      <c r="UXW61" s="145"/>
      <c r="UXX61" s="145"/>
      <c r="UXY61" s="145"/>
      <c r="UXZ61" s="145"/>
      <c r="UYA61" s="145"/>
      <c r="UYB61" s="145"/>
      <c r="UYC61" s="145"/>
      <c r="UYD61" s="145"/>
      <c r="UYE61" s="145"/>
      <c r="UYF61" s="145"/>
      <c r="UYG61" s="145"/>
      <c r="UYH61" s="145"/>
      <c r="UYI61" s="145"/>
      <c r="UYJ61" s="145"/>
      <c r="UYK61" s="145"/>
      <c r="UYL61" s="145"/>
      <c r="UYM61" s="145"/>
      <c r="UYN61" s="145"/>
      <c r="UYO61" s="145"/>
      <c r="UYP61" s="145"/>
      <c r="UYQ61" s="145"/>
      <c r="UYR61" s="145"/>
      <c r="UYS61" s="145"/>
      <c r="UYT61" s="145"/>
      <c r="UYU61" s="145"/>
      <c r="UYV61" s="145"/>
      <c r="UYW61" s="145"/>
      <c r="UYX61" s="145"/>
      <c r="UYY61" s="145"/>
      <c r="UYZ61" s="145"/>
      <c r="UZA61" s="145"/>
      <c r="UZB61" s="145"/>
      <c r="UZC61" s="145"/>
      <c r="UZD61" s="145"/>
      <c r="UZE61" s="145"/>
      <c r="UZF61" s="145"/>
      <c r="UZG61" s="145"/>
      <c r="UZH61" s="145"/>
      <c r="UZI61" s="145"/>
      <c r="UZJ61" s="145"/>
      <c r="UZK61" s="145"/>
      <c r="UZL61" s="145"/>
      <c r="UZM61" s="145"/>
      <c r="UZN61" s="145"/>
      <c r="UZO61" s="145"/>
      <c r="UZP61" s="145"/>
      <c r="UZQ61" s="145"/>
      <c r="UZR61" s="145"/>
      <c r="UZS61" s="145"/>
      <c r="UZT61" s="145"/>
      <c r="UZU61" s="145"/>
      <c r="UZV61" s="145"/>
      <c r="UZW61" s="145"/>
      <c r="UZX61" s="145"/>
      <c r="UZY61" s="145"/>
      <c r="UZZ61" s="145"/>
      <c r="VAA61" s="145"/>
      <c r="VAB61" s="145"/>
      <c r="VAC61" s="145"/>
      <c r="VAD61" s="145"/>
      <c r="VAE61" s="145"/>
      <c r="VAF61" s="145"/>
      <c r="VAG61" s="145"/>
      <c r="VAH61" s="145"/>
      <c r="VAI61" s="145"/>
      <c r="VAJ61" s="145"/>
      <c r="VAK61" s="145"/>
      <c r="VAL61" s="145"/>
      <c r="VAM61" s="145"/>
      <c r="VAN61" s="145"/>
      <c r="VAO61" s="145"/>
      <c r="VAP61" s="145"/>
      <c r="VAQ61" s="145"/>
      <c r="VAR61" s="145"/>
      <c r="VAS61" s="145"/>
      <c r="VAT61" s="145"/>
      <c r="VAU61" s="145"/>
      <c r="VAV61" s="145"/>
      <c r="VAW61" s="145"/>
      <c r="VAX61" s="145"/>
      <c r="VAY61" s="145"/>
      <c r="VAZ61" s="145"/>
      <c r="VBA61" s="145"/>
      <c r="VBB61" s="145"/>
      <c r="VBC61" s="145"/>
      <c r="VBD61" s="145"/>
      <c r="VBE61" s="145"/>
      <c r="VBF61" s="145"/>
      <c r="VBG61" s="145"/>
      <c r="VBH61" s="145"/>
      <c r="VBI61" s="145"/>
      <c r="VBJ61" s="145"/>
      <c r="VBK61" s="145"/>
      <c r="VBL61" s="145"/>
      <c r="VBM61" s="145"/>
      <c r="VBN61" s="145"/>
      <c r="VBO61" s="145"/>
      <c r="VBP61" s="145"/>
      <c r="VBQ61" s="145"/>
      <c r="VBR61" s="145"/>
      <c r="VBS61" s="145"/>
      <c r="VBT61" s="145"/>
      <c r="VBU61" s="145"/>
      <c r="VBV61" s="145"/>
      <c r="VBW61" s="145"/>
      <c r="VBX61" s="145"/>
      <c r="VBY61" s="145"/>
      <c r="VBZ61" s="145"/>
      <c r="VCA61" s="145"/>
      <c r="VCB61" s="145"/>
      <c r="VCC61" s="145"/>
      <c r="VCD61" s="145"/>
      <c r="VCE61" s="145"/>
      <c r="VCF61" s="145"/>
      <c r="VCG61" s="145"/>
      <c r="VCH61" s="145"/>
      <c r="VCI61" s="145"/>
      <c r="VCJ61" s="145"/>
      <c r="VCK61" s="145"/>
      <c r="VCL61" s="145"/>
      <c r="VCM61" s="145"/>
      <c r="VCN61" s="145"/>
      <c r="VCO61" s="145"/>
      <c r="VCP61" s="145"/>
      <c r="VCQ61" s="145"/>
      <c r="VCR61" s="145"/>
      <c r="VCS61" s="145"/>
      <c r="VCT61" s="145"/>
      <c r="VCU61" s="145"/>
      <c r="VCV61" s="145"/>
      <c r="VCW61" s="145"/>
      <c r="VCX61" s="145"/>
      <c r="VCY61" s="145"/>
      <c r="VCZ61" s="145"/>
      <c r="VDA61" s="145"/>
      <c r="VDB61" s="145"/>
      <c r="VDC61" s="145"/>
      <c r="VDD61" s="145"/>
      <c r="VDE61" s="145"/>
      <c r="VDF61" s="145"/>
      <c r="VDG61" s="145"/>
      <c r="VDH61" s="145"/>
      <c r="VDI61" s="145"/>
      <c r="VDJ61" s="145"/>
      <c r="VDK61" s="145"/>
      <c r="VDL61" s="145"/>
      <c r="VDM61" s="145"/>
      <c r="VDN61" s="145"/>
      <c r="VDO61" s="145"/>
      <c r="VDP61" s="145"/>
      <c r="VDQ61" s="145"/>
      <c r="VDR61" s="145"/>
      <c r="VDS61" s="145"/>
      <c r="VDT61" s="145"/>
      <c r="VDU61" s="145"/>
      <c r="VDV61" s="145"/>
      <c r="VDW61" s="145"/>
      <c r="VDX61" s="145"/>
      <c r="VDY61" s="145"/>
      <c r="VDZ61" s="145"/>
      <c r="VEA61" s="145"/>
      <c r="VEB61" s="145"/>
      <c r="VEC61" s="145"/>
      <c r="VED61" s="145"/>
      <c r="VEE61" s="145"/>
      <c r="VEF61" s="145"/>
      <c r="VEG61" s="145"/>
      <c r="VEH61" s="145"/>
      <c r="VEI61" s="145"/>
      <c r="VEJ61" s="145"/>
      <c r="VEK61" s="145"/>
      <c r="VEL61" s="145"/>
      <c r="VEM61" s="145"/>
      <c r="VEN61" s="145"/>
      <c r="VEO61" s="145"/>
      <c r="VEP61" s="145"/>
      <c r="VEQ61" s="145"/>
      <c r="VER61" s="145"/>
      <c r="VES61" s="145"/>
      <c r="VET61" s="145"/>
      <c r="VEU61" s="145"/>
      <c r="VEV61" s="145"/>
      <c r="VEW61" s="145"/>
      <c r="VEX61" s="145"/>
      <c r="VEY61" s="145"/>
      <c r="VEZ61" s="145"/>
      <c r="VFA61" s="145"/>
      <c r="VFB61" s="145"/>
      <c r="VFC61" s="145"/>
      <c r="VFD61" s="145"/>
      <c r="VFE61" s="145"/>
      <c r="VFF61" s="145"/>
      <c r="VFG61" s="145"/>
      <c r="VFH61" s="145"/>
      <c r="VFI61" s="145"/>
      <c r="VFJ61" s="145"/>
      <c r="VFK61" s="145"/>
      <c r="VFL61" s="145"/>
      <c r="VFM61" s="145"/>
      <c r="VFN61" s="145"/>
      <c r="VFO61" s="145"/>
      <c r="VFP61" s="145"/>
      <c r="VFQ61" s="145"/>
      <c r="VFR61" s="145"/>
      <c r="VFS61" s="145"/>
      <c r="VFT61" s="145"/>
      <c r="VFU61" s="145"/>
      <c r="VFV61" s="145"/>
      <c r="VFW61" s="145"/>
      <c r="VFX61" s="145"/>
      <c r="VFY61" s="145"/>
      <c r="VFZ61" s="145"/>
      <c r="VGA61" s="145"/>
      <c r="VGB61" s="145"/>
      <c r="VGC61" s="145"/>
      <c r="VGD61" s="145"/>
      <c r="VGE61" s="145"/>
      <c r="VGF61" s="145"/>
      <c r="VGG61" s="145"/>
      <c r="VGH61" s="145"/>
      <c r="VGI61" s="145"/>
      <c r="VGJ61" s="145"/>
      <c r="VGK61" s="145"/>
      <c r="VGL61" s="145"/>
      <c r="VGM61" s="145"/>
      <c r="VGN61" s="145"/>
      <c r="VGO61" s="145"/>
      <c r="VGP61" s="145"/>
      <c r="VGQ61" s="145"/>
      <c r="VGR61" s="145"/>
      <c r="VGS61" s="145"/>
      <c r="VGT61" s="145"/>
      <c r="VGU61" s="145"/>
      <c r="VGV61" s="145"/>
      <c r="VGW61" s="145"/>
      <c r="VGX61" s="145"/>
      <c r="VGY61" s="145"/>
      <c r="VGZ61" s="145"/>
      <c r="VHA61" s="145"/>
      <c r="VHB61" s="145"/>
      <c r="VHC61" s="145"/>
      <c r="VHD61" s="145"/>
      <c r="VHE61" s="145"/>
      <c r="VHF61" s="145"/>
      <c r="VHG61" s="145"/>
      <c r="VHH61" s="145"/>
      <c r="VHI61" s="145"/>
      <c r="VHJ61" s="145"/>
      <c r="VHK61" s="145"/>
      <c r="VHL61" s="145"/>
      <c r="VHM61" s="145"/>
      <c r="VHN61" s="145"/>
      <c r="VHO61" s="145"/>
      <c r="VHP61" s="145"/>
      <c r="VHQ61" s="145"/>
      <c r="VHR61" s="145"/>
      <c r="VHS61" s="145"/>
      <c r="VHT61" s="145"/>
      <c r="VHU61" s="145"/>
      <c r="VHV61" s="145"/>
      <c r="VHW61" s="145"/>
      <c r="VHX61" s="145"/>
      <c r="VHY61" s="145"/>
      <c r="VHZ61" s="145"/>
      <c r="VIA61" s="145"/>
      <c r="VIB61" s="145"/>
      <c r="VIC61" s="145"/>
      <c r="VID61" s="145"/>
      <c r="VIE61" s="145"/>
      <c r="VIF61" s="145"/>
      <c r="VIG61" s="145"/>
      <c r="VIH61" s="145"/>
      <c r="VII61" s="145"/>
      <c r="VIJ61" s="145"/>
      <c r="VIK61" s="145"/>
      <c r="VIL61" s="145"/>
      <c r="VIM61" s="145"/>
      <c r="VIN61" s="145"/>
      <c r="VIO61" s="145"/>
      <c r="VIP61" s="145"/>
      <c r="VIQ61" s="145"/>
      <c r="VIR61" s="145"/>
      <c r="VIS61" s="145"/>
      <c r="VIT61" s="145"/>
      <c r="VIU61" s="145"/>
      <c r="VIV61" s="145"/>
      <c r="VIW61" s="145"/>
      <c r="VIX61" s="145"/>
      <c r="VIY61" s="145"/>
      <c r="VIZ61" s="145"/>
      <c r="VJA61" s="145"/>
      <c r="VJB61" s="145"/>
      <c r="VJC61" s="145"/>
      <c r="VJD61" s="145"/>
      <c r="VJE61" s="145"/>
      <c r="VJF61" s="145"/>
      <c r="VJG61" s="145"/>
      <c r="VJH61" s="145"/>
      <c r="VJI61" s="145"/>
      <c r="VJJ61" s="145"/>
      <c r="VJK61" s="145"/>
      <c r="VJL61" s="145"/>
      <c r="VJM61" s="145"/>
      <c r="VJN61" s="145"/>
      <c r="VJO61" s="145"/>
      <c r="VJP61" s="145"/>
      <c r="VJQ61" s="145"/>
      <c r="VJR61" s="145"/>
      <c r="VJS61" s="145"/>
      <c r="VJT61" s="145"/>
      <c r="VJU61" s="145"/>
      <c r="VJV61" s="145"/>
      <c r="VJW61" s="145"/>
      <c r="VJX61" s="145"/>
      <c r="VJY61" s="145"/>
      <c r="VJZ61" s="145"/>
      <c r="VKA61" s="145"/>
      <c r="VKB61" s="145"/>
      <c r="VKC61" s="145"/>
      <c r="VKD61" s="145"/>
      <c r="VKE61" s="145"/>
      <c r="VKF61" s="145"/>
      <c r="VKG61" s="145"/>
      <c r="VKH61" s="145"/>
      <c r="VKI61" s="145"/>
      <c r="VKJ61" s="145"/>
      <c r="VKK61" s="145"/>
      <c r="VKL61" s="145"/>
      <c r="VKM61" s="145"/>
      <c r="VKN61" s="145"/>
      <c r="VKO61" s="145"/>
      <c r="VKP61" s="145"/>
      <c r="VKQ61" s="145"/>
      <c r="VKR61" s="145"/>
      <c r="VKS61" s="145"/>
      <c r="VKT61" s="145"/>
      <c r="VKU61" s="145"/>
      <c r="VKV61" s="145"/>
      <c r="VKW61" s="145"/>
      <c r="VKX61" s="145"/>
      <c r="VKY61" s="145"/>
      <c r="VKZ61" s="145"/>
      <c r="VLA61" s="145"/>
      <c r="VLB61" s="145"/>
      <c r="VLC61" s="145"/>
      <c r="VLD61" s="145"/>
      <c r="VLE61" s="145"/>
      <c r="VLF61" s="145"/>
      <c r="VLG61" s="145"/>
      <c r="VLH61" s="145"/>
      <c r="VLI61" s="145"/>
      <c r="VLJ61" s="145"/>
      <c r="VLK61" s="145"/>
      <c r="VLL61" s="145"/>
      <c r="VLM61" s="145"/>
      <c r="VLN61" s="145"/>
      <c r="VLO61" s="145"/>
      <c r="VLP61" s="145"/>
      <c r="VLQ61" s="145"/>
      <c r="VLR61" s="145"/>
      <c r="VLS61" s="145"/>
      <c r="VLT61" s="145"/>
      <c r="VLU61" s="145"/>
      <c r="VLV61" s="145"/>
      <c r="VLW61" s="145"/>
      <c r="VLX61" s="145"/>
      <c r="VLY61" s="145"/>
      <c r="VLZ61" s="145"/>
      <c r="VMA61" s="145"/>
      <c r="VMB61" s="145"/>
      <c r="VMC61" s="145"/>
      <c r="VMD61" s="145"/>
      <c r="VME61" s="145"/>
      <c r="VMF61" s="145"/>
      <c r="VMG61" s="145"/>
      <c r="VMH61" s="145"/>
      <c r="VMI61" s="145"/>
      <c r="VMJ61" s="145"/>
      <c r="VMK61" s="145"/>
      <c r="VML61" s="145"/>
      <c r="VMM61" s="145"/>
      <c r="VMN61" s="145"/>
      <c r="VMO61" s="145"/>
      <c r="VMP61" s="145"/>
      <c r="VMQ61" s="145"/>
      <c r="VMR61" s="145"/>
      <c r="VMS61" s="145"/>
      <c r="VMT61" s="145"/>
      <c r="VMU61" s="145"/>
      <c r="VMV61" s="145"/>
      <c r="VMW61" s="145"/>
      <c r="VMX61" s="145"/>
      <c r="VMY61" s="145"/>
      <c r="VMZ61" s="145"/>
      <c r="VNA61" s="145"/>
      <c r="VNB61" s="145"/>
      <c r="VNC61" s="145"/>
      <c r="VND61" s="145"/>
      <c r="VNE61" s="145"/>
      <c r="VNF61" s="145"/>
      <c r="VNG61" s="145"/>
      <c r="VNH61" s="145"/>
      <c r="VNI61" s="145"/>
      <c r="VNJ61" s="145"/>
      <c r="VNK61" s="145"/>
      <c r="VNL61" s="145"/>
      <c r="VNM61" s="145"/>
      <c r="VNN61" s="145"/>
      <c r="VNO61" s="145"/>
      <c r="VNP61" s="145"/>
      <c r="VNQ61" s="145"/>
      <c r="VNR61" s="145"/>
      <c r="VNS61" s="145"/>
      <c r="VNT61" s="145"/>
      <c r="VNU61" s="145"/>
      <c r="VNV61" s="145"/>
      <c r="VNW61" s="145"/>
      <c r="VNX61" s="145"/>
      <c r="VNY61" s="145"/>
      <c r="VNZ61" s="145"/>
      <c r="VOA61" s="145"/>
      <c r="VOB61" s="145"/>
      <c r="VOC61" s="145"/>
      <c r="VOD61" s="145"/>
      <c r="VOE61" s="145"/>
      <c r="VOF61" s="145"/>
      <c r="VOG61" s="145"/>
      <c r="VOH61" s="145"/>
      <c r="VOI61" s="145"/>
      <c r="VOJ61" s="145"/>
      <c r="VOK61" s="145"/>
      <c r="VOL61" s="145"/>
      <c r="VOM61" s="145"/>
      <c r="VON61" s="145"/>
      <c r="VOO61" s="145"/>
      <c r="VOP61" s="145"/>
      <c r="VOQ61" s="145"/>
      <c r="VOR61" s="145"/>
      <c r="VOS61" s="145"/>
      <c r="VOT61" s="145"/>
      <c r="VOU61" s="145"/>
      <c r="VOV61" s="145"/>
      <c r="VOW61" s="145"/>
      <c r="VOX61" s="145"/>
      <c r="VOY61" s="145"/>
      <c r="VOZ61" s="145"/>
      <c r="VPA61" s="145"/>
      <c r="VPB61" s="145"/>
      <c r="VPC61" s="145"/>
      <c r="VPD61" s="145"/>
      <c r="VPE61" s="145"/>
      <c r="VPF61" s="145"/>
      <c r="VPG61" s="145"/>
      <c r="VPH61" s="145"/>
      <c r="VPI61" s="145"/>
      <c r="VPJ61" s="145"/>
      <c r="VPK61" s="145"/>
      <c r="VPL61" s="145"/>
      <c r="VPM61" s="145"/>
      <c r="VPN61" s="145"/>
      <c r="VPO61" s="145"/>
      <c r="VPP61" s="145"/>
      <c r="VPQ61" s="145"/>
      <c r="VPR61" s="145"/>
      <c r="VPS61" s="145"/>
      <c r="VPT61" s="145"/>
      <c r="VPU61" s="145"/>
      <c r="VPV61" s="145"/>
      <c r="VPW61" s="145"/>
      <c r="VPX61" s="145"/>
      <c r="VPY61" s="145"/>
      <c r="VPZ61" s="145"/>
      <c r="VQA61" s="145"/>
      <c r="VQB61" s="145"/>
      <c r="VQC61" s="145"/>
      <c r="VQD61" s="145"/>
      <c r="VQE61" s="145"/>
      <c r="VQF61" s="145"/>
      <c r="VQG61" s="145"/>
      <c r="VQH61" s="145"/>
      <c r="VQI61" s="145"/>
      <c r="VQJ61" s="145"/>
      <c r="VQK61" s="145"/>
      <c r="VQL61" s="145"/>
      <c r="VQM61" s="145"/>
      <c r="VQN61" s="145"/>
      <c r="VQO61" s="145"/>
      <c r="VQP61" s="145"/>
      <c r="VQQ61" s="145"/>
      <c r="VQR61" s="145"/>
      <c r="VQS61" s="145"/>
      <c r="VQT61" s="145"/>
      <c r="VQU61" s="145"/>
      <c r="VQV61" s="145"/>
      <c r="VQW61" s="145"/>
      <c r="VQX61" s="145"/>
      <c r="VQY61" s="145"/>
      <c r="VQZ61" s="145"/>
      <c r="VRA61" s="145"/>
      <c r="VRB61" s="145"/>
      <c r="VRC61" s="145"/>
      <c r="VRD61" s="145"/>
      <c r="VRE61" s="145"/>
      <c r="VRF61" s="145"/>
      <c r="VRG61" s="145"/>
      <c r="VRH61" s="145"/>
      <c r="VRI61" s="145"/>
      <c r="VRJ61" s="145"/>
      <c r="VRK61" s="145"/>
      <c r="VRL61" s="145"/>
      <c r="VRM61" s="145"/>
      <c r="VRN61" s="145"/>
      <c r="VRO61" s="145"/>
      <c r="VRP61" s="145"/>
      <c r="VRQ61" s="145"/>
      <c r="VRR61" s="145"/>
      <c r="VRS61" s="145"/>
      <c r="VRT61" s="145"/>
      <c r="VRU61" s="145"/>
      <c r="VRV61" s="145"/>
      <c r="VRW61" s="145"/>
      <c r="VRX61" s="145"/>
      <c r="VRY61" s="145"/>
      <c r="VRZ61" s="145"/>
      <c r="VSA61" s="145"/>
      <c r="VSB61" s="145"/>
      <c r="VSC61" s="145"/>
      <c r="VSD61" s="145"/>
      <c r="VSE61" s="145"/>
      <c r="VSF61" s="145"/>
      <c r="VSG61" s="145"/>
      <c r="VSH61" s="145"/>
      <c r="VSI61" s="145"/>
      <c r="VSJ61" s="145"/>
      <c r="VSK61" s="145"/>
      <c r="VSL61" s="145"/>
      <c r="VSM61" s="145"/>
      <c r="VSN61" s="145"/>
      <c r="VSO61" s="145"/>
      <c r="VSP61" s="145"/>
      <c r="VSQ61" s="145"/>
      <c r="VSR61" s="145"/>
      <c r="VSS61" s="145"/>
      <c r="VST61" s="145"/>
      <c r="VSU61" s="145"/>
      <c r="VSV61" s="145"/>
      <c r="VSW61" s="145"/>
      <c r="VSX61" s="145"/>
      <c r="VSY61" s="145"/>
      <c r="VSZ61" s="145"/>
      <c r="VTA61" s="145"/>
      <c r="VTB61" s="145"/>
      <c r="VTC61" s="145"/>
      <c r="VTD61" s="145"/>
      <c r="VTE61" s="145"/>
      <c r="VTF61" s="145"/>
      <c r="VTG61" s="145"/>
      <c r="VTH61" s="145"/>
      <c r="VTI61" s="145"/>
      <c r="VTJ61" s="145"/>
      <c r="VTK61" s="145"/>
      <c r="VTL61" s="145"/>
      <c r="VTM61" s="145"/>
      <c r="VTN61" s="145"/>
      <c r="VTO61" s="145"/>
      <c r="VTP61" s="145"/>
      <c r="VTQ61" s="145"/>
      <c r="VTR61" s="145"/>
      <c r="VTS61" s="145"/>
      <c r="VTT61" s="145"/>
      <c r="VTU61" s="145"/>
      <c r="VTV61" s="145"/>
      <c r="VTW61" s="145"/>
      <c r="VTX61" s="145"/>
      <c r="VTY61" s="145"/>
      <c r="VTZ61" s="145"/>
      <c r="VUA61" s="145"/>
      <c r="VUB61" s="145"/>
      <c r="VUC61" s="145"/>
      <c r="VUD61" s="145"/>
      <c r="VUE61" s="145"/>
      <c r="VUF61" s="145"/>
      <c r="VUG61" s="145"/>
      <c r="VUH61" s="145"/>
      <c r="VUI61" s="145"/>
      <c r="VUJ61" s="145"/>
      <c r="VUK61" s="145"/>
      <c r="VUL61" s="145"/>
      <c r="VUM61" s="145"/>
      <c r="VUN61" s="145"/>
      <c r="VUO61" s="145"/>
      <c r="VUP61" s="145"/>
      <c r="VUQ61" s="145"/>
      <c r="VUR61" s="145"/>
      <c r="VUS61" s="145"/>
      <c r="VUT61" s="145"/>
      <c r="VUU61" s="145"/>
      <c r="VUV61" s="145"/>
      <c r="VUW61" s="145"/>
      <c r="VUX61" s="145"/>
      <c r="VUY61" s="145"/>
      <c r="VUZ61" s="145"/>
      <c r="VVA61" s="145"/>
      <c r="VVB61" s="145"/>
      <c r="VVC61" s="145"/>
      <c r="VVD61" s="145"/>
      <c r="VVE61" s="145"/>
      <c r="VVF61" s="145"/>
      <c r="VVG61" s="145"/>
      <c r="VVH61" s="145"/>
      <c r="VVI61" s="145"/>
      <c r="VVJ61" s="145"/>
      <c r="VVK61" s="145"/>
      <c r="VVL61" s="145"/>
      <c r="VVM61" s="145"/>
      <c r="VVN61" s="145"/>
      <c r="VVO61" s="145"/>
      <c r="VVP61" s="145"/>
      <c r="VVQ61" s="145"/>
      <c r="VVR61" s="145"/>
      <c r="VVS61" s="145"/>
      <c r="VVT61" s="145"/>
      <c r="VVU61" s="145"/>
      <c r="VVV61" s="145"/>
      <c r="VVW61" s="145"/>
      <c r="VVX61" s="145"/>
      <c r="VVY61" s="145"/>
      <c r="VVZ61" s="145"/>
      <c r="VWA61" s="145"/>
      <c r="VWB61" s="145"/>
      <c r="VWC61" s="145"/>
      <c r="VWD61" s="145"/>
      <c r="VWE61" s="145"/>
      <c r="VWF61" s="145"/>
      <c r="VWG61" s="145"/>
      <c r="VWH61" s="145"/>
      <c r="VWI61" s="145"/>
      <c r="VWJ61" s="145"/>
      <c r="VWK61" s="145"/>
      <c r="VWL61" s="145"/>
      <c r="VWM61" s="145"/>
      <c r="VWN61" s="145"/>
      <c r="VWO61" s="145"/>
      <c r="VWP61" s="145"/>
      <c r="VWQ61" s="145"/>
      <c r="VWR61" s="145"/>
      <c r="VWS61" s="145"/>
      <c r="VWT61" s="145"/>
      <c r="VWU61" s="145"/>
      <c r="VWV61" s="145"/>
      <c r="VWW61" s="145"/>
      <c r="VWX61" s="145"/>
      <c r="VWY61" s="145"/>
      <c r="VWZ61" s="145"/>
      <c r="VXA61" s="145"/>
      <c r="VXB61" s="145"/>
      <c r="VXC61" s="145"/>
      <c r="VXD61" s="145"/>
      <c r="VXE61" s="145"/>
      <c r="VXF61" s="145"/>
      <c r="VXG61" s="145"/>
      <c r="VXH61" s="145"/>
      <c r="VXI61" s="145"/>
      <c r="VXJ61" s="145"/>
      <c r="VXK61" s="145"/>
      <c r="VXL61" s="145"/>
      <c r="VXM61" s="145"/>
      <c r="VXN61" s="145"/>
      <c r="VXO61" s="145"/>
      <c r="VXP61" s="145"/>
      <c r="VXQ61" s="145"/>
      <c r="VXR61" s="145"/>
      <c r="VXS61" s="145"/>
      <c r="VXT61" s="145"/>
      <c r="VXU61" s="145"/>
      <c r="VXV61" s="145"/>
      <c r="VXW61" s="145"/>
      <c r="VXX61" s="145"/>
      <c r="VXY61" s="145"/>
      <c r="VXZ61" s="145"/>
      <c r="VYA61" s="145"/>
      <c r="VYB61" s="145"/>
      <c r="VYC61" s="145"/>
      <c r="VYD61" s="145"/>
      <c r="VYE61" s="145"/>
      <c r="VYF61" s="145"/>
      <c r="VYG61" s="145"/>
      <c r="VYH61" s="145"/>
      <c r="VYI61" s="145"/>
      <c r="VYJ61" s="145"/>
      <c r="VYK61" s="145"/>
      <c r="VYL61" s="145"/>
      <c r="VYM61" s="145"/>
      <c r="VYN61" s="145"/>
      <c r="VYO61" s="145"/>
      <c r="VYP61" s="145"/>
      <c r="VYQ61" s="145"/>
      <c r="VYR61" s="145"/>
      <c r="VYS61" s="145"/>
      <c r="VYT61" s="145"/>
      <c r="VYU61" s="145"/>
      <c r="VYV61" s="145"/>
      <c r="VYW61" s="145"/>
      <c r="VYX61" s="145"/>
      <c r="VYY61" s="145"/>
      <c r="VYZ61" s="145"/>
      <c r="VZA61" s="145"/>
      <c r="VZB61" s="145"/>
      <c r="VZC61" s="145"/>
      <c r="VZD61" s="145"/>
      <c r="VZE61" s="145"/>
      <c r="VZF61" s="145"/>
      <c r="VZG61" s="145"/>
      <c r="VZH61" s="145"/>
      <c r="VZI61" s="145"/>
      <c r="VZJ61" s="145"/>
      <c r="VZK61" s="145"/>
      <c r="VZL61" s="145"/>
      <c r="VZM61" s="145"/>
      <c r="VZN61" s="145"/>
      <c r="VZO61" s="145"/>
      <c r="VZP61" s="145"/>
      <c r="VZQ61" s="145"/>
      <c r="VZR61" s="145"/>
      <c r="VZS61" s="145"/>
      <c r="VZT61" s="145"/>
      <c r="VZU61" s="145"/>
      <c r="VZV61" s="145"/>
      <c r="VZW61" s="145"/>
      <c r="VZX61" s="145"/>
      <c r="VZY61" s="145"/>
      <c r="VZZ61" s="145"/>
      <c r="WAA61" s="145"/>
      <c r="WAB61" s="145"/>
      <c r="WAC61" s="145"/>
      <c r="WAD61" s="145"/>
      <c r="WAE61" s="145"/>
      <c r="WAF61" s="145"/>
      <c r="WAG61" s="145"/>
      <c r="WAH61" s="145"/>
      <c r="WAI61" s="145"/>
      <c r="WAJ61" s="145"/>
      <c r="WAK61" s="145"/>
      <c r="WAL61" s="145"/>
      <c r="WAM61" s="145"/>
      <c r="WAN61" s="145"/>
      <c r="WAO61" s="145"/>
      <c r="WAP61" s="145"/>
      <c r="WAQ61" s="145"/>
      <c r="WAR61" s="145"/>
      <c r="WAS61" s="145"/>
      <c r="WAT61" s="145"/>
      <c r="WAU61" s="145"/>
      <c r="WAV61" s="145"/>
      <c r="WAW61" s="145"/>
      <c r="WAX61" s="145"/>
      <c r="WAY61" s="145"/>
      <c r="WAZ61" s="145"/>
      <c r="WBA61" s="145"/>
      <c r="WBB61" s="145"/>
      <c r="WBC61" s="145"/>
      <c r="WBD61" s="145"/>
      <c r="WBE61" s="145"/>
      <c r="WBF61" s="145"/>
      <c r="WBG61" s="145"/>
      <c r="WBH61" s="145"/>
      <c r="WBI61" s="145"/>
      <c r="WBJ61" s="145"/>
      <c r="WBK61" s="145"/>
      <c r="WBL61" s="145"/>
      <c r="WBM61" s="145"/>
      <c r="WBN61" s="145"/>
      <c r="WBO61" s="145"/>
      <c r="WBP61" s="145"/>
      <c r="WBQ61" s="145"/>
      <c r="WBR61" s="145"/>
      <c r="WBS61" s="145"/>
      <c r="WBT61" s="145"/>
      <c r="WBU61" s="145"/>
      <c r="WBV61" s="145"/>
      <c r="WBW61" s="145"/>
      <c r="WBX61" s="145"/>
      <c r="WBY61" s="145"/>
      <c r="WBZ61" s="145"/>
      <c r="WCA61" s="145"/>
      <c r="WCB61" s="145"/>
      <c r="WCC61" s="145"/>
      <c r="WCD61" s="145"/>
      <c r="WCE61" s="145"/>
      <c r="WCF61" s="145"/>
      <c r="WCG61" s="145"/>
      <c r="WCH61" s="145"/>
      <c r="WCI61" s="145"/>
      <c r="WCJ61" s="145"/>
      <c r="WCK61" s="145"/>
      <c r="WCL61" s="145"/>
      <c r="WCM61" s="145"/>
      <c r="WCN61" s="145"/>
      <c r="WCO61" s="145"/>
      <c r="WCP61" s="145"/>
      <c r="WCQ61" s="145"/>
      <c r="WCR61" s="145"/>
      <c r="WCS61" s="145"/>
      <c r="WCT61" s="145"/>
      <c r="WCU61" s="145"/>
      <c r="WCV61" s="145"/>
      <c r="WCW61" s="145"/>
      <c r="WCX61" s="145"/>
      <c r="WCY61" s="145"/>
      <c r="WCZ61" s="145"/>
      <c r="WDA61" s="145"/>
      <c r="WDB61" s="145"/>
      <c r="WDC61" s="145"/>
      <c r="WDD61" s="145"/>
      <c r="WDE61" s="145"/>
      <c r="WDF61" s="145"/>
      <c r="WDG61" s="145"/>
      <c r="WDH61" s="145"/>
      <c r="WDI61" s="145"/>
      <c r="WDJ61" s="145"/>
      <c r="WDK61" s="145"/>
      <c r="WDL61" s="145"/>
      <c r="WDM61" s="145"/>
      <c r="WDN61" s="145"/>
      <c r="WDO61" s="145"/>
      <c r="WDP61" s="145"/>
      <c r="WDQ61" s="145"/>
      <c r="WDR61" s="145"/>
      <c r="WDS61" s="145"/>
      <c r="WDT61" s="145"/>
      <c r="WDU61" s="145"/>
      <c r="WDV61" s="145"/>
      <c r="WDW61" s="145"/>
      <c r="WDX61" s="145"/>
      <c r="WDY61" s="145"/>
      <c r="WDZ61" s="145"/>
      <c r="WEA61" s="145"/>
      <c r="WEB61" s="145"/>
      <c r="WEC61" s="145"/>
      <c r="WED61" s="145"/>
      <c r="WEE61" s="145"/>
      <c r="WEF61" s="145"/>
      <c r="WEG61" s="145"/>
      <c r="WEH61" s="145"/>
      <c r="WEI61" s="145"/>
      <c r="WEJ61" s="145"/>
      <c r="WEK61" s="145"/>
      <c r="WEL61" s="145"/>
      <c r="WEM61" s="145"/>
      <c r="WEN61" s="145"/>
      <c r="WEO61" s="145"/>
      <c r="WEP61" s="145"/>
      <c r="WEQ61" s="145"/>
      <c r="WER61" s="145"/>
      <c r="WES61" s="145"/>
      <c r="WET61" s="145"/>
      <c r="WEU61" s="145"/>
      <c r="WEV61" s="145"/>
      <c r="WEW61" s="145"/>
      <c r="WEX61" s="145"/>
      <c r="WEY61" s="145"/>
      <c r="WEZ61" s="145"/>
      <c r="WFA61" s="145"/>
      <c r="WFB61" s="145"/>
      <c r="WFC61" s="145"/>
      <c r="WFD61" s="145"/>
      <c r="WFE61" s="145"/>
      <c r="WFF61" s="145"/>
      <c r="WFG61" s="145"/>
      <c r="WFH61" s="145"/>
      <c r="WFI61" s="145"/>
      <c r="WFJ61" s="145"/>
      <c r="WFK61" s="145"/>
      <c r="WFL61" s="145"/>
      <c r="WFM61" s="145"/>
      <c r="WFN61" s="145"/>
      <c r="WFO61" s="145"/>
      <c r="WFP61" s="145"/>
      <c r="WFQ61" s="145"/>
      <c r="WFR61" s="145"/>
      <c r="WFS61" s="145"/>
      <c r="WFT61" s="145"/>
      <c r="WFU61" s="145"/>
      <c r="WFV61" s="145"/>
      <c r="WFW61" s="145"/>
      <c r="WFX61" s="145"/>
      <c r="WFY61" s="145"/>
      <c r="WFZ61" s="145"/>
      <c r="WGA61" s="145"/>
      <c r="WGB61" s="145"/>
      <c r="WGC61" s="145"/>
      <c r="WGD61" s="145"/>
      <c r="WGE61" s="145"/>
      <c r="WGF61" s="145"/>
      <c r="WGG61" s="145"/>
      <c r="WGH61" s="145"/>
      <c r="WGI61" s="145"/>
      <c r="WGJ61" s="145"/>
      <c r="WGK61" s="145"/>
      <c r="WGL61" s="145"/>
      <c r="WGM61" s="145"/>
      <c r="WGN61" s="145"/>
      <c r="WGO61" s="145"/>
      <c r="WGP61" s="145"/>
      <c r="WGQ61" s="145"/>
      <c r="WGR61" s="145"/>
      <c r="WGS61" s="145"/>
      <c r="WGT61" s="145"/>
      <c r="WGU61" s="145"/>
      <c r="WGV61" s="145"/>
      <c r="WGW61" s="145"/>
      <c r="WGX61" s="145"/>
      <c r="WGY61" s="145"/>
      <c r="WGZ61" s="145"/>
      <c r="WHA61" s="145"/>
      <c r="WHB61" s="145"/>
      <c r="WHC61" s="145"/>
      <c r="WHD61" s="145"/>
      <c r="WHE61" s="145"/>
      <c r="WHF61" s="145"/>
      <c r="WHG61" s="145"/>
      <c r="WHH61" s="145"/>
      <c r="WHI61" s="145"/>
      <c r="WHJ61" s="145"/>
      <c r="WHK61" s="145"/>
      <c r="WHL61" s="145"/>
      <c r="WHM61" s="145"/>
      <c r="WHN61" s="145"/>
      <c r="WHO61" s="145"/>
      <c r="WHP61" s="145"/>
      <c r="WHQ61" s="145"/>
      <c r="WHR61" s="145"/>
      <c r="WHS61" s="145"/>
      <c r="WHT61" s="145"/>
      <c r="WHU61" s="145"/>
      <c r="WHV61" s="145"/>
      <c r="WHW61" s="145"/>
      <c r="WHX61" s="145"/>
      <c r="WHY61" s="145"/>
      <c r="WHZ61" s="145"/>
      <c r="WIA61" s="145"/>
      <c r="WIB61" s="145"/>
      <c r="WIC61" s="145"/>
      <c r="WID61" s="145"/>
      <c r="WIE61" s="145"/>
      <c r="WIF61" s="145"/>
      <c r="WIG61" s="145"/>
      <c r="WIH61" s="145"/>
      <c r="WII61" s="145"/>
      <c r="WIJ61" s="145"/>
      <c r="WIK61" s="145"/>
      <c r="WIL61" s="145"/>
      <c r="WIM61" s="145"/>
      <c r="WIN61" s="145"/>
      <c r="WIO61" s="145"/>
      <c r="WIP61" s="145"/>
      <c r="WIQ61" s="145"/>
      <c r="WIR61" s="145"/>
      <c r="WIS61" s="145"/>
      <c r="WIT61" s="145"/>
      <c r="WIU61" s="145"/>
      <c r="WIV61" s="145"/>
      <c r="WIW61" s="145"/>
      <c r="WIX61" s="145"/>
      <c r="WIY61" s="145"/>
      <c r="WIZ61" s="145"/>
      <c r="WJA61" s="145"/>
      <c r="WJB61" s="145"/>
      <c r="WJC61" s="145"/>
      <c r="WJD61" s="145"/>
      <c r="WJE61" s="145"/>
      <c r="WJF61" s="145"/>
      <c r="WJG61" s="145"/>
      <c r="WJH61" s="145"/>
      <c r="WJI61" s="145"/>
      <c r="WJJ61" s="145"/>
      <c r="WJK61" s="145"/>
      <c r="WJL61" s="145"/>
      <c r="WJM61" s="145"/>
      <c r="WJN61" s="145"/>
      <c r="WJO61" s="145"/>
      <c r="WJP61" s="145"/>
      <c r="WJQ61" s="145"/>
      <c r="WJR61" s="145"/>
      <c r="WJS61" s="145"/>
      <c r="WJT61" s="145"/>
      <c r="WJU61" s="145"/>
      <c r="WJV61" s="145"/>
      <c r="WJW61" s="145"/>
      <c r="WJX61" s="145"/>
      <c r="WJY61" s="145"/>
      <c r="WJZ61" s="145"/>
      <c r="WKA61" s="145"/>
      <c r="WKB61" s="145"/>
      <c r="WKC61" s="145"/>
      <c r="WKD61" s="145"/>
      <c r="WKE61" s="145"/>
      <c r="WKF61" s="145"/>
      <c r="WKG61" s="145"/>
      <c r="WKH61" s="145"/>
      <c r="WKI61" s="145"/>
      <c r="WKJ61" s="145"/>
      <c r="WKK61" s="145"/>
      <c r="WKL61" s="145"/>
      <c r="WKM61" s="145"/>
      <c r="WKN61" s="145"/>
      <c r="WKO61" s="145"/>
      <c r="WKP61" s="145"/>
      <c r="WKQ61" s="145"/>
      <c r="WKR61" s="145"/>
      <c r="WKS61" s="145"/>
      <c r="WKT61" s="145"/>
      <c r="WKU61" s="145"/>
      <c r="WKV61" s="145"/>
      <c r="WKW61" s="145"/>
      <c r="WKX61" s="145"/>
      <c r="WKY61" s="145"/>
      <c r="WKZ61" s="145"/>
      <c r="WLA61" s="145"/>
      <c r="WLB61" s="145"/>
      <c r="WLC61" s="145"/>
      <c r="WLD61" s="145"/>
      <c r="WLE61" s="145"/>
      <c r="WLF61" s="145"/>
      <c r="WLG61" s="145"/>
      <c r="WLH61" s="145"/>
      <c r="WLI61" s="145"/>
      <c r="WLJ61" s="145"/>
      <c r="WLK61" s="145"/>
      <c r="WLL61" s="145"/>
      <c r="WLM61" s="145"/>
      <c r="WLN61" s="145"/>
      <c r="WLO61" s="145"/>
      <c r="WLP61" s="145"/>
      <c r="WLQ61" s="145"/>
      <c r="WLR61" s="145"/>
      <c r="WLS61" s="145"/>
      <c r="WLT61" s="145"/>
      <c r="WLU61" s="145"/>
      <c r="WLV61" s="145"/>
      <c r="WLW61" s="145"/>
      <c r="WLX61" s="145"/>
      <c r="WLY61" s="145"/>
      <c r="WLZ61" s="145"/>
      <c r="WMA61" s="145"/>
      <c r="WMB61" s="145"/>
      <c r="WMC61" s="145"/>
      <c r="WMD61" s="145"/>
      <c r="WME61" s="145"/>
      <c r="WMF61" s="145"/>
      <c r="WMG61" s="145"/>
      <c r="WMH61" s="145"/>
      <c r="WMI61" s="145"/>
      <c r="WMJ61" s="145"/>
      <c r="WMK61" s="145"/>
      <c r="WML61" s="145"/>
      <c r="WMM61" s="145"/>
      <c r="WMN61" s="145"/>
      <c r="WMO61" s="145"/>
      <c r="WMP61" s="145"/>
      <c r="WMQ61" s="145"/>
      <c r="WMR61" s="145"/>
      <c r="WMS61" s="145"/>
      <c r="WMT61" s="145"/>
      <c r="WMU61" s="145"/>
      <c r="WMV61" s="145"/>
      <c r="WMW61" s="145"/>
      <c r="WMX61" s="145"/>
      <c r="WMY61" s="145"/>
      <c r="WMZ61" s="145"/>
      <c r="WNA61" s="145"/>
      <c r="WNB61" s="145"/>
      <c r="WNC61" s="145"/>
      <c r="WND61" s="145"/>
      <c r="WNE61" s="145"/>
      <c r="WNF61" s="145"/>
      <c r="WNG61" s="145"/>
      <c r="WNH61" s="145"/>
      <c r="WNI61" s="145"/>
      <c r="WNJ61" s="145"/>
      <c r="WNK61" s="145"/>
      <c r="WNL61" s="145"/>
      <c r="WNM61" s="145"/>
      <c r="WNN61" s="145"/>
      <c r="WNO61" s="145"/>
      <c r="WNP61" s="145"/>
      <c r="WNQ61" s="145"/>
      <c r="WNR61" s="145"/>
      <c r="WNS61" s="145"/>
      <c r="WNT61" s="145"/>
      <c r="WNU61" s="145"/>
      <c r="WNV61" s="145"/>
      <c r="WNW61" s="145"/>
      <c r="WNX61" s="145"/>
      <c r="WNY61" s="145"/>
      <c r="WNZ61" s="145"/>
      <c r="WOA61" s="145"/>
      <c r="WOB61" s="145"/>
      <c r="WOC61" s="145"/>
      <c r="WOD61" s="145"/>
      <c r="WOE61" s="145"/>
      <c r="WOF61" s="145"/>
      <c r="WOG61" s="145"/>
      <c r="WOH61" s="145"/>
      <c r="WOI61" s="145"/>
      <c r="WOJ61" s="145"/>
      <c r="WOK61" s="145"/>
      <c r="WOL61" s="145"/>
      <c r="WOM61" s="145"/>
      <c r="WON61" s="145"/>
      <c r="WOO61" s="145"/>
      <c r="WOP61" s="145"/>
      <c r="WOQ61" s="145"/>
      <c r="WOR61" s="145"/>
      <c r="WOS61" s="145"/>
      <c r="WOT61" s="145"/>
      <c r="WOU61" s="145"/>
      <c r="WOV61" s="145"/>
      <c r="WOW61" s="145"/>
      <c r="WOX61" s="145"/>
      <c r="WOY61" s="145"/>
      <c r="WOZ61" s="145"/>
      <c r="WPA61" s="145"/>
      <c r="WPB61" s="145"/>
      <c r="WPC61" s="145"/>
      <c r="WPD61" s="145"/>
      <c r="WPE61" s="145"/>
      <c r="WPF61" s="145"/>
      <c r="WPG61" s="145"/>
      <c r="WPH61" s="145"/>
      <c r="WPI61" s="145"/>
      <c r="WPJ61" s="145"/>
      <c r="WPK61" s="145"/>
      <c r="WPL61" s="145"/>
      <c r="WPM61" s="145"/>
      <c r="WPN61" s="145"/>
      <c r="WPO61" s="145"/>
      <c r="WPP61" s="145"/>
      <c r="WPQ61" s="145"/>
      <c r="WPR61" s="145"/>
      <c r="WPS61" s="145"/>
      <c r="WPT61" s="145"/>
      <c r="WPU61" s="145"/>
      <c r="WPV61" s="145"/>
      <c r="WPW61" s="145"/>
      <c r="WPX61" s="145"/>
      <c r="WPY61" s="145"/>
      <c r="WPZ61" s="145"/>
      <c r="WQA61" s="145"/>
      <c r="WQB61" s="145"/>
      <c r="WQC61" s="145"/>
      <c r="WQD61" s="145"/>
      <c r="WQE61" s="145"/>
      <c r="WQF61" s="145"/>
      <c r="WQG61" s="145"/>
      <c r="WQH61" s="145"/>
      <c r="WQI61" s="145"/>
      <c r="WQJ61" s="145"/>
      <c r="WQK61" s="145"/>
      <c r="WQL61" s="145"/>
      <c r="WQM61" s="145"/>
      <c r="WQN61" s="145"/>
      <c r="WQO61" s="145"/>
      <c r="WQP61" s="145"/>
      <c r="WQQ61" s="145"/>
      <c r="WQR61" s="145"/>
      <c r="WQS61" s="145"/>
      <c r="WQT61" s="145"/>
      <c r="WQU61" s="145"/>
      <c r="WQV61" s="145"/>
      <c r="WQW61" s="145"/>
      <c r="WQX61" s="145"/>
      <c r="WQY61" s="145"/>
      <c r="WQZ61" s="145"/>
      <c r="WRA61" s="145"/>
      <c r="WRB61" s="145"/>
      <c r="WRC61" s="145"/>
      <c r="WRD61" s="145"/>
      <c r="WRE61" s="145"/>
      <c r="WRF61" s="145"/>
      <c r="WRG61" s="145"/>
      <c r="WRH61" s="145"/>
      <c r="WRI61" s="145"/>
      <c r="WRJ61" s="145"/>
      <c r="WRK61" s="145"/>
      <c r="WRL61" s="145"/>
      <c r="WRM61" s="145"/>
      <c r="WRN61" s="145"/>
      <c r="WRO61" s="145"/>
      <c r="WRP61" s="145"/>
      <c r="WRQ61" s="145"/>
      <c r="WRR61" s="145"/>
      <c r="WRS61" s="145"/>
      <c r="WRT61" s="145"/>
      <c r="WRU61" s="145"/>
      <c r="WRV61" s="145"/>
      <c r="WRW61" s="145"/>
      <c r="WRX61" s="145"/>
      <c r="WRY61" s="145"/>
      <c r="WRZ61" s="145"/>
      <c r="WSA61" s="145"/>
      <c r="WSB61" s="145"/>
      <c r="WSC61" s="145"/>
      <c r="WSD61" s="145"/>
      <c r="WSE61" s="145"/>
      <c r="WSF61" s="145"/>
      <c r="WSG61" s="145"/>
      <c r="WSH61" s="145"/>
      <c r="WSI61" s="145"/>
      <c r="WSJ61" s="145"/>
      <c r="WSK61" s="145"/>
      <c r="WSL61" s="145"/>
      <c r="WSM61" s="145"/>
      <c r="WSN61" s="145"/>
      <c r="WSO61" s="145"/>
      <c r="WSP61" s="145"/>
      <c r="WSQ61" s="145"/>
      <c r="WSR61" s="145"/>
      <c r="WSS61" s="145"/>
      <c r="WST61" s="145"/>
      <c r="WSU61" s="145"/>
      <c r="WSV61" s="145"/>
      <c r="WSW61" s="145"/>
      <c r="WSX61" s="145"/>
      <c r="WSY61" s="145"/>
      <c r="WSZ61" s="145"/>
      <c r="WTA61" s="145"/>
      <c r="WTB61" s="145"/>
      <c r="WTC61" s="145"/>
      <c r="WTD61" s="145"/>
      <c r="WTE61" s="145"/>
      <c r="WTF61" s="145"/>
      <c r="WTG61" s="145"/>
      <c r="WTH61" s="145"/>
      <c r="WTI61" s="145"/>
      <c r="WTJ61" s="145"/>
      <c r="WTK61" s="145"/>
      <c r="WTL61" s="145"/>
      <c r="WTM61" s="145"/>
      <c r="WTN61" s="145"/>
      <c r="WTO61" s="145"/>
      <c r="WTP61" s="145"/>
      <c r="WTQ61" s="145"/>
      <c r="WTR61" s="145"/>
      <c r="WTS61" s="145"/>
      <c r="WTT61" s="145"/>
      <c r="WTU61" s="145"/>
      <c r="WTV61" s="145"/>
      <c r="WTW61" s="145"/>
      <c r="WTX61" s="145"/>
      <c r="WTY61" s="145"/>
      <c r="WTZ61" s="145"/>
      <c r="WUA61" s="145"/>
      <c r="WUB61" s="145"/>
      <c r="WUC61" s="145"/>
      <c r="WUD61" s="145"/>
      <c r="WUE61" s="145"/>
      <c r="WUF61" s="145"/>
      <c r="WUG61" s="145"/>
      <c r="WUH61" s="145"/>
      <c r="WUI61" s="145"/>
      <c r="WUJ61" s="145"/>
      <c r="WUK61" s="145"/>
      <c r="WUL61" s="145"/>
      <c r="WUM61" s="145"/>
      <c r="WUN61" s="145"/>
      <c r="WUO61" s="145"/>
      <c r="WUP61" s="145"/>
      <c r="WUQ61" s="145"/>
      <c r="WUR61" s="145"/>
      <c r="WUS61" s="145"/>
      <c r="WUT61" s="145"/>
      <c r="WUU61" s="145"/>
      <c r="WUV61" s="145"/>
      <c r="WUW61" s="145"/>
      <c r="WUX61" s="145"/>
      <c r="WUY61" s="145"/>
      <c r="WUZ61" s="145"/>
      <c r="WVA61" s="145"/>
      <c r="WVB61" s="145"/>
      <c r="WVC61" s="145"/>
      <c r="WVD61" s="145"/>
      <c r="WVE61" s="145"/>
      <c r="WVF61" s="145"/>
      <c r="WVG61" s="145"/>
      <c r="WVH61" s="145"/>
      <c r="WVI61" s="145"/>
      <c r="WVJ61" s="145"/>
      <c r="WVK61" s="145"/>
      <c r="WVL61" s="145"/>
      <c r="WVM61" s="145"/>
      <c r="WVN61" s="145"/>
      <c r="WVO61" s="145"/>
      <c r="WVP61" s="145"/>
      <c r="WVQ61" s="145"/>
      <c r="WVR61" s="145"/>
      <c r="WVS61" s="145"/>
      <c r="WVT61" s="145"/>
      <c r="WVU61" s="145"/>
      <c r="WVV61" s="145"/>
      <c r="WVW61" s="145"/>
      <c r="WVX61" s="145"/>
      <c r="WVY61" s="145"/>
      <c r="WVZ61" s="145"/>
      <c r="WWA61" s="145"/>
      <c r="WWB61" s="145"/>
      <c r="WWC61" s="145"/>
      <c r="WWD61" s="145"/>
      <c r="WWE61" s="145"/>
      <c r="WWF61" s="145"/>
      <c r="WWG61" s="145"/>
      <c r="WWH61" s="145"/>
      <c r="WWI61" s="145"/>
      <c r="WWJ61" s="145"/>
      <c r="WWK61" s="145"/>
      <c r="WWL61" s="145"/>
      <c r="WWM61" s="145"/>
      <c r="WWN61" s="145"/>
      <c r="WWO61" s="145"/>
      <c r="WWP61" s="145"/>
      <c r="WWQ61" s="145"/>
      <c r="WWR61" s="145"/>
      <c r="WWS61" s="145"/>
      <c r="WWT61" s="145"/>
      <c r="WWU61" s="145"/>
      <c r="WWV61" s="145"/>
      <c r="WWW61" s="145"/>
      <c r="WWX61" s="145"/>
      <c r="WWY61" s="145"/>
      <c r="WWZ61" s="145"/>
      <c r="WXA61" s="145"/>
      <c r="WXB61" s="145"/>
      <c r="WXC61" s="145"/>
      <c r="WXD61" s="145"/>
      <c r="WXE61" s="145"/>
      <c r="WXF61" s="145"/>
      <c r="WXG61" s="145"/>
      <c r="WXH61" s="145"/>
      <c r="WXI61" s="145"/>
      <c r="WXJ61" s="145"/>
      <c r="WXK61" s="145"/>
      <c r="WXL61" s="145"/>
      <c r="WXM61" s="145"/>
      <c r="WXN61" s="145"/>
      <c r="WXO61" s="145"/>
      <c r="WXP61" s="145"/>
      <c r="WXQ61" s="145"/>
      <c r="WXR61" s="145"/>
      <c r="WXS61" s="145"/>
      <c r="WXT61" s="145"/>
      <c r="WXU61" s="145"/>
      <c r="WXV61" s="145"/>
      <c r="WXW61" s="145"/>
      <c r="WXX61" s="145"/>
      <c r="WXY61" s="145"/>
      <c r="WXZ61" s="145"/>
      <c r="WYA61" s="145"/>
      <c r="WYB61" s="145"/>
      <c r="WYC61" s="145"/>
      <c r="WYD61" s="145"/>
      <c r="WYE61" s="145"/>
      <c r="WYF61" s="145"/>
      <c r="WYG61" s="145"/>
      <c r="WYH61" s="145"/>
      <c r="WYI61" s="145"/>
      <c r="WYJ61" s="145"/>
      <c r="WYK61" s="145"/>
      <c r="WYL61" s="145"/>
      <c r="WYM61" s="145"/>
      <c r="WYN61" s="145"/>
      <c r="WYO61" s="145"/>
      <c r="WYP61" s="145"/>
      <c r="WYQ61" s="145"/>
      <c r="WYR61" s="145"/>
      <c r="WYS61" s="145"/>
      <c r="WYT61" s="145"/>
      <c r="WYU61" s="145"/>
      <c r="WYV61" s="145"/>
      <c r="WYW61" s="145"/>
      <c r="WYX61" s="145"/>
      <c r="WYY61" s="145"/>
      <c r="WYZ61" s="145"/>
      <c r="WZA61" s="145"/>
      <c r="WZB61" s="145"/>
      <c r="WZC61" s="145"/>
      <c r="WZD61" s="145"/>
      <c r="WZE61" s="145"/>
      <c r="WZF61" s="145"/>
      <c r="WZG61" s="145"/>
      <c r="WZH61" s="145"/>
      <c r="WZI61" s="145"/>
      <c r="WZJ61" s="145"/>
      <c r="WZK61" s="145"/>
      <c r="WZL61" s="145"/>
      <c r="WZM61" s="145"/>
      <c r="WZN61" s="145"/>
      <c r="WZO61" s="145"/>
      <c r="WZP61" s="145"/>
      <c r="WZQ61" s="145"/>
      <c r="WZR61" s="145"/>
      <c r="WZS61" s="145"/>
      <c r="WZT61" s="145"/>
      <c r="WZU61" s="145"/>
      <c r="WZV61" s="145"/>
      <c r="WZW61" s="145"/>
      <c r="WZX61" s="145"/>
      <c r="WZY61" s="145"/>
      <c r="WZZ61" s="145"/>
      <c r="XAA61" s="145"/>
      <c r="XAB61" s="145"/>
      <c r="XAC61" s="145"/>
      <c r="XAD61" s="145"/>
      <c r="XAE61" s="145"/>
      <c r="XAF61" s="145"/>
      <c r="XAG61" s="145"/>
      <c r="XAH61" s="145"/>
      <c r="XAI61" s="145"/>
      <c r="XAJ61" s="145"/>
      <c r="XAK61" s="145"/>
      <c r="XAL61" s="145"/>
      <c r="XAM61" s="145"/>
      <c r="XAN61" s="145"/>
      <c r="XAO61" s="145"/>
      <c r="XAP61" s="145"/>
      <c r="XAQ61" s="145"/>
      <c r="XAR61" s="145"/>
      <c r="XAS61" s="145"/>
      <c r="XAT61" s="145"/>
      <c r="XAU61" s="145"/>
      <c r="XAV61" s="145"/>
      <c r="XAW61" s="145"/>
      <c r="XAX61" s="145"/>
      <c r="XAY61" s="145"/>
      <c r="XAZ61" s="145"/>
      <c r="XBA61" s="145"/>
      <c r="XBB61" s="145"/>
      <c r="XBC61" s="145"/>
      <c r="XBD61" s="145"/>
      <c r="XBE61" s="145"/>
      <c r="XBF61" s="145"/>
      <c r="XBG61" s="145"/>
      <c r="XBH61" s="145"/>
      <c r="XBI61" s="145"/>
      <c r="XBJ61" s="145"/>
      <c r="XBK61" s="145"/>
      <c r="XBL61" s="145"/>
      <c r="XBM61" s="145"/>
      <c r="XBN61" s="145"/>
      <c r="XBO61" s="145"/>
      <c r="XBP61" s="145"/>
      <c r="XBQ61" s="145"/>
      <c r="XBR61" s="145"/>
      <c r="XBS61" s="145"/>
      <c r="XBT61" s="145"/>
      <c r="XBU61" s="145"/>
      <c r="XBV61" s="145"/>
      <c r="XBW61" s="145"/>
      <c r="XBX61" s="145"/>
      <c r="XBY61" s="145"/>
      <c r="XBZ61" s="145"/>
      <c r="XCA61" s="145"/>
      <c r="XCB61" s="145"/>
      <c r="XCC61" s="145"/>
      <c r="XCD61" s="145"/>
      <c r="XCE61" s="145"/>
      <c r="XCF61" s="145"/>
      <c r="XCG61" s="145"/>
      <c r="XCH61" s="145"/>
      <c r="XCI61" s="145"/>
      <c r="XCJ61" s="145"/>
      <c r="XCK61" s="145"/>
      <c r="XCL61" s="145"/>
      <c r="XCM61" s="145"/>
      <c r="XCN61" s="145"/>
      <c r="XCO61" s="145"/>
      <c r="XCP61" s="145"/>
      <c r="XCQ61" s="145"/>
      <c r="XCR61" s="145"/>
      <c r="XCS61" s="145"/>
      <c r="XCT61" s="145"/>
      <c r="XCU61" s="145"/>
      <c r="XCV61" s="145"/>
      <c r="XCW61" s="145"/>
      <c r="XCX61" s="145"/>
      <c r="XCY61" s="145"/>
      <c r="XCZ61" s="145"/>
      <c r="XDA61" s="145"/>
      <c r="XDB61" s="145"/>
      <c r="XDC61" s="145"/>
      <c r="XDD61" s="145"/>
      <c r="XDE61" s="145"/>
      <c r="XDF61" s="145"/>
      <c r="XDG61" s="145"/>
      <c r="XDH61" s="145"/>
      <c r="XDI61" s="145"/>
      <c r="XDJ61" s="145"/>
      <c r="XDK61" s="145"/>
      <c r="XDL61" s="145"/>
      <c r="XDM61" s="145"/>
      <c r="XDN61" s="145"/>
      <c r="XDO61" s="145"/>
      <c r="XDP61" s="145"/>
      <c r="XDQ61" s="145"/>
      <c r="XDR61" s="145"/>
      <c r="XDS61" s="145"/>
      <c r="XDT61" s="145"/>
      <c r="XDU61" s="145"/>
      <c r="XDV61" s="145"/>
      <c r="XDW61" s="145"/>
      <c r="XDX61" s="145"/>
      <c r="XDY61" s="145"/>
      <c r="XDZ61" s="145"/>
      <c r="XEA61" s="145"/>
      <c r="XEB61" s="145"/>
      <c r="XEC61" s="145"/>
      <c r="XED61" s="145"/>
      <c r="XEE61" s="145"/>
      <c r="XEF61" s="145"/>
      <c r="XEG61" s="145"/>
      <c r="XEH61" s="145"/>
      <c r="XEI61" s="145"/>
      <c r="XEJ61" s="145"/>
      <c r="XEK61" s="145"/>
      <c r="XEL61" s="145"/>
      <c r="XEM61" s="145"/>
      <c r="XEN61" s="145"/>
      <c r="XEO61" s="145"/>
      <c r="XEP61" s="145"/>
      <c r="XEQ61" s="145"/>
      <c r="XER61" s="145"/>
      <c r="XES61" s="145"/>
      <c r="XET61" s="145"/>
      <c r="XEU61" s="145"/>
      <c r="XEV61" s="145"/>
      <c r="XEW61" s="145"/>
      <c r="XEX61" s="145"/>
      <c r="XEY61" s="145"/>
      <c r="XEZ61" s="145"/>
      <c r="XFA61" s="145"/>
      <c r="XFB61" s="145"/>
    </row>
    <row r="62" spans="1:16382">
      <c r="D62" s="145" t="s">
        <v>275</v>
      </c>
      <c r="G62" s="135"/>
      <c r="H62" s="185">
        <f t="shared" ref="H62:Q62" si="107">+H59/H44</f>
        <v>72</v>
      </c>
      <c r="I62" s="185">
        <f t="shared" si="107"/>
        <v>72</v>
      </c>
      <c r="J62" s="185">
        <f t="shared" si="107"/>
        <v>72</v>
      </c>
      <c r="K62" s="185">
        <f t="shared" si="107"/>
        <v>72</v>
      </c>
      <c r="L62" s="185">
        <f t="shared" si="107"/>
        <v>72</v>
      </c>
      <c r="M62" s="185">
        <f t="shared" si="107"/>
        <v>73</v>
      </c>
      <c r="N62" s="185">
        <f t="shared" si="107"/>
        <v>73</v>
      </c>
      <c r="O62" s="185">
        <f t="shared" si="107"/>
        <v>73</v>
      </c>
      <c r="P62" s="185">
        <f t="shared" si="107"/>
        <v>74.097744360902254</v>
      </c>
      <c r="Q62" s="185">
        <f t="shared" si="107"/>
        <v>73.912499999999994</v>
      </c>
      <c r="R62" s="185">
        <f t="shared" ref="R62" si="108">+R59/R44</f>
        <v>79.020942408376968</v>
      </c>
      <c r="S62" s="249">
        <v>73</v>
      </c>
      <c r="T62" s="249">
        <f t="shared" ref="T62:AC62" si="109">+S62</f>
        <v>73</v>
      </c>
      <c r="U62" s="249">
        <f t="shared" si="109"/>
        <v>73</v>
      </c>
      <c r="V62" s="249">
        <f t="shared" si="109"/>
        <v>73</v>
      </c>
      <c r="W62" s="249">
        <f t="shared" si="109"/>
        <v>73</v>
      </c>
      <c r="X62" s="249">
        <f t="shared" si="109"/>
        <v>73</v>
      </c>
      <c r="Y62" s="249">
        <f t="shared" si="109"/>
        <v>73</v>
      </c>
      <c r="Z62" s="249">
        <f t="shared" si="109"/>
        <v>73</v>
      </c>
      <c r="AA62" s="249">
        <f t="shared" si="109"/>
        <v>73</v>
      </c>
      <c r="AB62" s="249">
        <f t="shared" si="109"/>
        <v>73</v>
      </c>
      <c r="AC62" s="249">
        <f t="shared" si="109"/>
        <v>73</v>
      </c>
    </row>
    <row r="63" spans="1:16382">
      <c r="D63" s="14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</row>
    <row r="64" spans="1:16382">
      <c r="D64" s="186" t="s">
        <v>256</v>
      </c>
      <c r="E64" s="187"/>
      <c r="F64" s="187"/>
      <c r="G64" s="188"/>
      <c r="H64" s="189">
        <f t="shared" ref="H64:Q64" si="110">+H36/H59*1000</f>
        <v>155.13333333333333</v>
      </c>
      <c r="I64" s="189">
        <f t="shared" si="110"/>
        <v>161.328216374269</v>
      </c>
      <c r="J64" s="189">
        <f t="shared" si="110"/>
        <v>172.75059101654847</v>
      </c>
      <c r="K64" s="189">
        <f t="shared" si="110"/>
        <v>191.03606237816763</v>
      </c>
      <c r="L64" s="189">
        <f t="shared" si="110"/>
        <v>211.50543478260869</v>
      </c>
      <c r="M64" s="189">
        <f t="shared" si="110"/>
        <v>228.5471199867965</v>
      </c>
      <c r="N64" s="189">
        <f t="shared" si="110"/>
        <v>234.22575342465754</v>
      </c>
      <c r="O64" s="189">
        <f t="shared" si="110"/>
        <v>233.49954337899544</v>
      </c>
      <c r="P64" s="189">
        <f t="shared" si="110"/>
        <v>246.14794520547946</v>
      </c>
      <c r="Q64" s="189">
        <f t="shared" si="110"/>
        <v>290.3376458650431</v>
      </c>
      <c r="R64" s="189">
        <f t="shared" ref="R64:AC64" si="111">+R36/R59*1000</f>
        <v>282.54641224408664</v>
      </c>
      <c r="S64" s="189">
        <f t="shared" ca="1" si="111"/>
        <v>273.90597548643558</v>
      </c>
      <c r="T64" s="189">
        <f t="shared" ca="1" si="111"/>
        <v>278.10033457222869</v>
      </c>
      <c r="U64" s="189">
        <f t="shared" ca="1" si="111"/>
        <v>284.27379158518613</v>
      </c>
      <c r="V64" s="189">
        <f t="shared" ca="1" si="111"/>
        <v>292.20850852266722</v>
      </c>
      <c r="W64" s="189">
        <f t="shared" ca="1" si="111"/>
        <v>300.27915446513526</v>
      </c>
      <c r="X64" s="189">
        <f t="shared" ca="1" si="111"/>
        <v>308.33733875309377</v>
      </c>
      <c r="Y64" s="189">
        <f t="shared" ca="1" si="111"/>
        <v>316.24582865845281</v>
      </c>
      <c r="Z64" s="189">
        <f t="shared" ca="1" si="111"/>
        <v>323.87859268472357</v>
      </c>
      <c r="AA64" s="189">
        <f t="shared" ca="1" si="111"/>
        <v>331.12031981439753</v>
      </c>
      <c r="AB64" s="189">
        <f t="shared" ca="1" si="111"/>
        <v>337.86612589403018</v>
      </c>
      <c r="AC64" s="189">
        <f t="shared" ca="1" si="111"/>
        <v>344.34201623057339</v>
      </c>
      <c r="AD64" s="191"/>
      <c r="AE64" s="191"/>
    </row>
    <row r="65" spans="1:35">
      <c r="D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35"/>
      <c r="AE65" s="135"/>
      <c r="AF65" s="136"/>
      <c r="AG65" s="136"/>
      <c r="AH65" s="136"/>
    </row>
    <row r="66" spans="1:35" s="115" customFormat="1">
      <c r="A66" s="256"/>
      <c r="B66" s="101"/>
      <c r="D66" s="192" t="s">
        <v>310</v>
      </c>
      <c r="E66" s="193"/>
      <c r="F66" s="193"/>
      <c r="G66" s="194">
        <v>0.106</v>
      </c>
      <c r="H66" s="194">
        <v>0.11700000000000001</v>
      </c>
      <c r="I66" s="194">
        <v>0.221</v>
      </c>
      <c r="J66" s="194">
        <v>0.158</v>
      </c>
      <c r="K66" s="194">
        <v>0.13500000000000001</v>
      </c>
      <c r="L66" s="194">
        <v>0.19400000000000001</v>
      </c>
      <c r="M66" s="194">
        <v>0.16600000000000001</v>
      </c>
      <c r="N66" s="194">
        <v>9.1999999999999998E-2</v>
      </c>
      <c r="O66" s="194">
        <v>0.04</v>
      </c>
      <c r="P66" s="194">
        <v>5.5E-2</v>
      </c>
      <c r="Q66" s="194">
        <v>0.27600000000000002</v>
      </c>
      <c r="R66" s="194">
        <v>9.1999999999999998E-2</v>
      </c>
      <c r="S66" s="108">
        <v>-0.02</v>
      </c>
      <c r="T66" s="108">
        <v>0.06</v>
      </c>
      <c r="U66" s="108">
        <f ca="1">+AVERAGE(T66,V66)</f>
        <v>5.6111111111111098E-2</v>
      </c>
      <c r="V66" s="108">
        <f t="shared" ref="V66:AB66" ca="1" si="112">+AVERAGE(U66,W66)</f>
        <v>5.2222222222222198E-2</v>
      </c>
      <c r="W66" s="108">
        <f t="shared" ca="1" si="112"/>
        <v>4.8333333333333305E-2</v>
      </c>
      <c r="X66" s="108">
        <f t="shared" ca="1" si="112"/>
        <v>4.4444444444444411E-2</v>
      </c>
      <c r="Y66" s="108">
        <f t="shared" ca="1" si="112"/>
        <v>4.0555555555555525E-2</v>
      </c>
      <c r="Z66" s="108">
        <f t="shared" ca="1" si="112"/>
        <v>3.6666666666666639E-2</v>
      </c>
      <c r="AA66" s="108">
        <f t="shared" ca="1" si="112"/>
        <v>3.277777777777776E-2</v>
      </c>
      <c r="AB66" s="108">
        <f t="shared" ca="1" si="112"/>
        <v>2.8888888888888881E-2</v>
      </c>
      <c r="AC66" s="108">
        <v>2.5000000000000001E-2</v>
      </c>
      <c r="AD66" s="195"/>
      <c r="AE66" s="195"/>
    </row>
    <row r="67" spans="1:35" s="115" customFormat="1">
      <c r="A67" s="256"/>
      <c r="B67" s="101"/>
      <c r="D67" s="192"/>
      <c r="E67" s="193"/>
      <c r="F67" s="193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95"/>
      <c r="AE67" s="195"/>
    </row>
    <row r="68" spans="1:35">
      <c r="D68" s="192" t="s">
        <v>311</v>
      </c>
      <c r="E68" s="196"/>
      <c r="F68" s="196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4">
        <f>AVERAGE(0%,-3%)</f>
        <v>-1.4999999999999999E-2</v>
      </c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7"/>
      <c r="AE68" s="197"/>
    </row>
    <row r="69" spans="1:35">
      <c r="D69" s="192"/>
      <c r="E69" s="196"/>
      <c r="F69" s="196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4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7"/>
      <c r="AE69" s="197"/>
    </row>
    <row r="70" spans="1:35">
      <c r="D70" s="186" t="s">
        <v>303</v>
      </c>
      <c r="E70" s="187"/>
      <c r="F70" s="187"/>
      <c r="G70" s="188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90"/>
      <c r="S70" s="26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1"/>
      <c r="AE70" s="191"/>
    </row>
    <row r="71" spans="1:35">
      <c r="D71" s="145" t="s">
        <v>304</v>
      </c>
      <c r="G71" s="145"/>
      <c r="H71" s="192"/>
      <c r="I71" s="192"/>
      <c r="J71" s="192"/>
      <c r="K71" s="192"/>
      <c r="L71" s="192"/>
      <c r="M71" s="192"/>
      <c r="N71" s="192"/>
      <c r="O71" s="192"/>
      <c r="P71" s="192"/>
      <c r="Q71" s="214"/>
      <c r="R71" s="214">
        <v>100</v>
      </c>
      <c r="S71" s="135">
        <f>+R71+S72</f>
        <v>136</v>
      </c>
      <c r="T71" s="135">
        <f t="shared" ref="T71:AC71" si="113">+S71+T72</f>
        <v>172</v>
      </c>
      <c r="U71" s="135">
        <f t="shared" si="113"/>
        <v>208</v>
      </c>
      <c r="V71" s="135">
        <f t="shared" si="113"/>
        <v>244</v>
      </c>
      <c r="W71" s="135">
        <f t="shared" si="113"/>
        <v>280</v>
      </c>
      <c r="X71" s="135">
        <f t="shared" si="113"/>
        <v>316</v>
      </c>
      <c r="Y71" s="135">
        <f t="shared" si="113"/>
        <v>352</v>
      </c>
      <c r="Z71" s="135">
        <f t="shared" si="113"/>
        <v>388</v>
      </c>
      <c r="AA71" s="135">
        <f t="shared" si="113"/>
        <v>424</v>
      </c>
      <c r="AB71" s="135">
        <f t="shared" si="113"/>
        <v>460</v>
      </c>
      <c r="AC71" s="135">
        <f t="shared" si="113"/>
        <v>500</v>
      </c>
      <c r="AD71" s="135"/>
      <c r="AE71" s="135"/>
    </row>
    <row r="72" spans="1:35">
      <c r="D72" s="145"/>
      <c r="G72" s="145"/>
      <c r="H72" s="192"/>
      <c r="I72" s="192"/>
      <c r="J72" s="192"/>
      <c r="K72" s="192"/>
      <c r="L72" s="192"/>
      <c r="M72" s="192"/>
      <c r="N72" s="192"/>
      <c r="O72" s="192"/>
      <c r="P72" s="192"/>
      <c r="Q72" s="214"/>
      <c r="R72" s="214"/>
      <c r="S72" s="214">
        <v>36</v>
      </c>
      <c r="T72" s="214">
        <v>36</v>
      </c>
      <c r="U72" s="214">
        <v>36</v>
      </c>
      <c r="V72" s="214">
        <v>36</v>
      </c>
      <c r="W72" s="214">
        <v>36</v>
      </c>
      <c r="X72" s="214">
        <v>36</v>
      </c>
      <c r="Y72" s="214">
        <v>36</v>
      </c>
      <c r="Z72" s="214">
        <v>36</v>
      </c>
      <c r="AA72" s="214">
        <v>36</v>
      </c>
      <c r="AB72" s="214">
        <v>36</v>
      </c>
      <c r="AC72" s="214">
        <v>40</v>
      </c>
      <c r="AD72" s="135"/>
      <c r="AE72" s="135"/>
    </row>
    <row r="73" spans="1:35">
      <c r="D73" s="145" t="s">
        <v>305</v>
      </c>
      <c r="G73" s="145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249">
        <v>2</v>
      </c>
      <c r="T73" s="249">
        <f t="shared" ref="T73:AB73" ca="1" si="114">+AVERAGE(S73,U73)</f>
        <v>2.1249999999999991</v>
      </c>
      <c r="U73" s="249">
        <f t="shared" ca="1" si="114"/>
        <v>2.2499999999999982</v>
      </c>
      <c r="V73" s="249">
        <f t="shared" ca="1" si="114"/>
        <v>2.3749999999999978</v>
      </c>
      <c r="W73" s="249">
        <f t="shared" ca="1" si="114"/>
        <v>2.4999999999999973</v>
      </c>
      <c r="X73" s="249">
        <f t="shared" ca="1" si="114"/>
        <v>2.6249999999999973</v>
      </c>
      <c r="Y73" s="249">
        <f t="shared" ca="1" si="114"/>
        <v>2.7499999999999973</v>
      </c>
      <c r="Z73" s="249">
        <f t="shared" ca="1" si="114"/>
        <v>2.8749999999999978</v>
      </c>
      <c r="AA73" s="249">
        <f t="shared" ca="1" si="114"/>
        <v>2.9999999999999982</v>
      </c>
      <c r="AB73" s="249">
        <f t="shared" ca="1" si="114"/>
        <v>3.1249999999999991</v>
      </c>
      <c r="AC73" s="249">
        <v>3.25</v>
      </c>
      <c r="AD73" s="135"/>
      <c r="AE73" s="135"/>
    </row>
    <row r="74" spans="1:35">
      <c r="D74" s="188" t="s">
        <v>306</v>
      </c>
      <c r="E74" s="187"/>
      <c r="F74" s="187"/>
      <c r="G74" s="188"/>
      <c r="H74" s="250"/>
      <c r="I74" s="250"/>
      <c r="J74" s="250"/>
      <c r="K74" s="250"/>
      <c r="L74" s="250"/>
      <c r="M74" s="250"/>
      <c r="N74" s="250"/>
      <c r="O74" s="250"/>
      <c r="P74" s="250"/>
      <c r="Q74" s="251">
        <f t="shared" ref="Q74:W74" si="115">+Q73*Q71</f>
        <v>0</v>
      </c>
      <c r="R74" s="251">
        <f t="shared" si="115"/>
        <v>0</v>
      </c>
      <c r="S74" s="251">
        <f t="shared" si="115"/>
        <v>272</v>
      </c>
      <c r="T74" s="251">
        <f t="shared" ca="1" si="115"/>
        <v>365.49999999999983</v>
      </c>
      <c r="U74" s="251">
        <f t="shared" ca="1" si="115"/>
        <v>467.99999999999966</v>
      </c>
      <c r="V74" s="251">
        <f t="shared" ca="1" si="115"/>
        <v>579.49999999999943</v>
      </c>
      <c r="W74" s="251">
        <f t="shared" ca="1" si="115"/>
        <v>699.9999999999992</v>
      </c>
      <c r="X74" s="251">
        <f t="shared" ref="X74:AB74" ca="1" si="116">+X73*X71</f>
        <v>829.4999999999992</v>
      </c>
      <c r="Y74" s="251">
        <f t="shared" ca="1" si="116"/>
        <v>967.99999999999909</v>
      </c>
      <c r="Z74" s="251">
        <f t="shared" ca="1" si="116"/>
        <v>1115.4999999999991</v>
      </c>
      <c r="AA74" s="251">
        <f t="shared" ca="1" si="116"/>
        <v>1271.9999999999993</v>
      </c>
      <c r="AB74" s="251">
        <f t="shared" ca="1" si="116"/>
        <v>1437.4999999999995</v>
      </c>
      <c r="AC74" s="251">
        <f t="shared" ref="AC74" si="117">+AC73*AC71</f>
        <v>1625</v>
      </c>
      <c r="AD74" s="136"/>
      <c r="AE74" s="136"/>
      <c r="AF74" s="136"/>
      <c r="AG74" s="136"/>
    </row>
    <row r="75" spans="1:35">
      <c r="D75" s="145"/>
      <c r="G75" s="145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35"/>
      <c r="AE75" s="135"/>
    </row>
    <row r="76" spans="1:35"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</row>
    <row r="77" spans="1:35">
      <c r="B77" s="132" t="s">
        <v>151</v>
      </c>
      <c r="C77" s="110" t="s">
        <v>151</v>
      </c>
      <c r="D77" s="113"/>
      <c r="E77" s="113"/>
      <c r="F77" s="113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</row>
    <row r="78" spans="1:35">
      <c r="C78" s="95"/>
      <c r="D78" s="96" t="s">
        <v>65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</row>
    <row r="79" spans="1:3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33"/>
      <c r="AE79" s="133"/>
    </row>
    <row r="80" spans="1:35">
      <c r="A80" s="257" t="s">
        <v>152</v>
      </c>
      <c r="D80" s="111" t="s">
        <v>176</v>
      </c>
      <c r="G80" s="199">
        <f t="shared" ref="G80:AC80" si="118">+G7</f>
        <v>276.358</v>
      </c>
      <c r="H80" s="199">
        <f t="shared" si="118"/>
        <v>335.08799999999997</v>
      </c>
      <c r="I80" s="199">
        <f t="shared" si="118"/>
        <v>441.39400000000001</v>
      </c>
      <c r="J80" s="199">
        <f t="shared" si="118"/>
        <v>584.58799999999997</v>
      </c>
      <c r="K80" s="199">
        <f t="shared" si="118"/>
        <v>784.01199999999994</v>
      </c>
      <c r="L80" s="199">
        <f t="shared" si="118"/>
        <v>1050.759</v>
      </c>
      <c r="M80" s="199">
        <f t="shared" si="118"/>
        <v>1384.7670000000001</v>
      </c>
      <c r="N80" s="199">
        <f t="shared" si="118"/>
        <v>1709.848</v>
      </c>
      <c r="O80" s="199">
        <f t="shared" si="118"/>
        <v>2045.4560000000001</v>
      </c>
      <c r="P80" s="199">
        <f t="shared" si="118"/>
        <v>2425.788</v>
      </c>
      <c r="Q80" s="199">
        <f t="shared" si="118"/>
        <v>3433.5329999999999</v>
      </c>
      <c r="R80" s="199">
        <f t="shared" si="118"/>
        <v>4264.473</v>
      </c>
      <c r="S80" s="199">
        <f t="shared" ca="1" si="118"/>
        <v>4833.892655384615</v>
      </c>
      <c r="T80" s="199">
        <f t="shared" ca="1" si="118"/>
        <v>5618.4610593627367</v>
      </c>
      <c r="U80" s="199">
        <f t="shared" ca="1" si="118"/>
        <v>6469.5029488956652</v>
      </c>
      <c r="V80" s="199">
        <f t="shared" ca="1" si="118"/>
        <v>7375.3427551121213</v>
      </c>
      <c r="W80" s="199">
        <f t="shared" ca="1" si="118"/>
        <v>8302.418341806524</v>
      </c>
      <c r="X80" s="199">
        <f t="shared" ca="1" si="118"/>
        <v>9245.495102511517</v>
      </c>
      <c r="Y80" s="199">
        <f t="shared" ca="1" si="118"/>
        <v>10198.295482577785</v>
      </c>
      <c r="Z80" s="199">
        <f t="shared" ca="1" si="118"/>
        <v>11153.730974876511</v>
      </c>
      <c r="AA80" s="199">
        <f t="shared" ca="1" si="118"/>
        <v>12104.103290815303</v>
      </c>
      <c r="AB80" s="199">
        <f t="shared" ca="1" si="118"/>
        <v>13041.294593383671</v>
      </c>
      <c r="AC80" s="199">
        <f t="shared" ca="1" si="118"/>
        <v>13969.955598474362</v>
      </c>
      <c r="AD80" s="136"/>
      <c r="AE80" s="136">
        <f ca="1">(AC80/S80)^(1/10)-1</f>
        <v>0.11196163229896094</v>
      </c>
      <c r="AF80" s="136">
        <f t="shared" ref="AF80:AF82" si="119">(R80/H80)^(1/10)-1</f>
        <v>0.28964639765083566</v>
      </c>
      <c r="AG80" s="136">
        <f t="shared" ref="AG80:AG82" si="120">+(R80/M80)^(0.1)-1</f>
        <v>0.11904838903209902</v>
      </c>
      <c r="AH80" s="136"/>
      <c r="AI80" s="136"/>
    </row>
    <row r="81" spans="1:36">
      <c r="D81" s="102" t="s">
        <v>153</v>
      </c>
      <c r="G81" s="199">
        <f t="shared" ref="G81:AC81" si="121">+G8</f>
        <v>-163.39500000000001</v>
      </c>
      <c r="H81" s="199">
        <f t="shared" si="121"/>
        <v>-199.89999999999998</v>
      </c>
      <c r="I81" s="199">
        <f t="shared" si="121"/>
        <v>-270.10300000000001</v>
      </c>
      <c r="J81" s="199">
        <f t="shared" si="121"/>
        <v>-355.05099999999993</v>
      </c>
      <c r="K81" s="199">
        <f t="shared" si="121"/>
        <v>-471.39</v>
      </c>
      <c r="L81" s="199">
        <f t="shared" si="121"/>
        <v>-621.49700000000007</v>
      </c>
      <c r="M81" s="199">
        <f t="shared" si="121"/>
        <v>-812.12699999999995</v>
      </c>
      <c r="N81" s="199">
        <f t="shared" si="121"/>
        <v>-1006.8130000000001</v>
      </c>
      <c r="O81" s="199">
        <f t="shared" si="121"/>
        <v>-1190.9250000000002</v>
      </c>
      <c r="P81" s="199">
        <f t="shared" si="121"/>
        <v>-1394.951</v>
      </c>
      <c r="Q81" s="199">
        <f t="shared" si="121"/>
        <v>-2009.6460000000002</v>
      </c>
      <c r="R81" s="199">
        <f t="shared" si="121"/>
        <v>-2536.7570000000001</v>
      </c>
      <c r="S81" s="199">
        <f t="shared" ca="1" si="121"/>
        <v>-2818.1594180892307</v>
      </c>
      <c r="T81" s="199">
        <f t="shared" ca="1" si="121"/>
        <v>-3258.7074144303874</v>
      </c>
      <c r="U81" s="199">
        <f t="shared" ca="1" si="121"/>
        <v>-3745.1233737496027</v>
      </c>
      <c r="V81" s="199">
        <f t="shared" ca="1" si="121"/>
        <v>-4261.3091473981158</v>
      </c>
      <c r="W81" s="199">
        <f t="shared" ca="1" si="121"/>
        <v>-4787.7279104417639</v>
      </c>
      <c r="X81" s="199">
        <f t="shared" ca="1" si="121"/>
        <v>-5321.2960701121865</v>
      </c>
      <c r="Y81" s="199">
        <f t="shared" ca="1" si="121"/>
        <v>-5858.3541827696863</v>
      </c>
      <c r="Z81" s="199">
        <f t="shared" ca="1" si="121"/>
        <v>-6394.8057589292021</v>
      </c>
      <c r="AA81" s="199">
        <f t="shared" ca="1" si="121"/>
        <v>-6926.2368830776477</v>
      </c>
      <c r="AB81" s="199">
        <f t="shared" ca="1" si="121"/>
        <v>-7448.0282455546758</v>
      </c>
      <c r="AC81" s="199">
        <f t="shared" ca="1" si="121"/>
        <v>-7962.8746911303861</v>
      </c>
      <c r="AD81" s="136"/>
      <c r="AE81" s="136">
        <f ca="1">(AC81/S81)^(1/10)-1</f>
        <v>0.10945689228248012</v>
      </c>
      <c r="AF81" s="136">
        <f t="shared" si="119"/>
        <v>0.289278104872845</v>
      </c>
      <c r="AG81" s="136">
        <f t="shared" si="120"/>
        <v>0.12063837887953555</v>
      </c>
    </row>
    <row r="82" spans="1:36" s="103" customFormat="1">
      <c r="A82" s="257" t="s">
        <v>130</v>
      </c>
      <c r="D82" s="138" t="s">
        <v>130</v>
      </c>
      <c r="E82" s="138"/>
      <c r="F82" s="138"/>
      <c r="G82" s="200">
        <f t="shared" ref="G82:M82" si="122">SUM(G80:G81)</f>
        <v>112.96299999999999</v>
      </c>
      <c r="H82" s="200">
        <f t="shared" si="122"/>
        <v>135.18799999999999</v>
      </c>
      <c r="I82" s="200">
        <f t="shared" si="122"/>
        <v>171.291</v>
      </c>
      <c r="J82" s="200">
        <f t="shared" si="122"/>
        <v>229.53700000000003</v>
      </c>
      <c r="K82" s="200">
        <f t="shared" si="122"/>
        <v>312.62199999999996</v>
      </c>
      <c r="L82" s="200">
        <f t="shared" si="122"/>
        <v>429.26199999999994</v>
      </c>
      <c r="M82" s="200">
        <f t="shared" si="122"/>
        <v>572.6400000000001</v>
      </c>
      <c r="N82" s="200">
        <f>SUM(N80:N81)</f>
        <v>703.03499999999985</v>
      </c>
      <c r="O82" s="200">
        <f>SUM(O80:O81)</f>
        <v>854.53099999999995</v>
      </c>
      <c r="P82" s="200">
        <f>SUM(P80:P81)</f>
        <v>1030.837</v>
      </c>
      <c r="Q82" s="200">
        <f>SUM(Q80:Q81)</f>
        <v>1423.8869999999997</v>
      </c>
      <c r="R82" s="200">
        <f t="shared" ref="R82:AC82" si="123">SUM(R80:R81)</f>
        <v>1727.7159999999999</v>
      </c>
      <c r="S82" s="200">
        <f t="shared" ca="1" si="123"/>
        <v>2015.7332372953842</v>
      </c>
      <c r="T82" s="200">
        <f t="shared" ca="1" si="123"/>
        <v>2359.7536449323493</v>
      </c>
      <c r="U82" s="200">
        <f t="shared" ca="1" si="123"/>
        <v>2724.3795751460625</v>
      </c>
      <c r="V82" s="200">
        <f t="shared" ca="1" si="123"/>
        <v>3114.0336077140055</v>
      </c>
      <c r="W82" s="200">
        <f t="shared" ca="1" si="123"/>
        <v>3514.6904313647601</v>
      </c>
      <c r="X82" s="200">
        <f t="shared" ca="1" si="123"/>
        <v>3924.1990323993305</v>
      </c>
      <c r="Y82" s="200">
        <f t="shared" ca="1" si="123"/>
        <v>4339.9412998080988</v>
      </c>
      <c r="Z82" s="200">
        <f t="shared" ca="1" si="123"/>
        <v>4758.925215947309</v>
      </c>
      <c r="AA82" s="200">
        <f t="shared" ca="1" si="123"/>
        <v>5177.8664077376552</v>
      </c>
      <c r="AB82" s="200">
        <f t="shared" ca="1" si="123"/>
        <v>5593.2663478289951</v>
      </c>
      <c r="AC82" s="200">
        <f t="shared" ca="1" si="123"/>
        <v>6007.0809073439759</v>
      </c>
      <c r="AD82" s="136"/>
      <c r="AE82" s="136">
        <f ca="1">(AC82/S82)^(1/10)-1</f>
        <v>0.11538048693971148</v>
      </c>
      <c r="AF82" s="136">
        <f t="shared" si="119"/>
        <v>0.29018925662307993</v>
      </c>
      <c r="AG82" s="136">
        <f t="shared" si="120"/>
        <v>0.11675798752557021</v>
      </c>
      <c r="AH82" s="136"/>
      <c r="AI82" s="136"/>
    </row>
    <row r="83" spans="1:36">
      <c r="D83" s="102" t="s">
        <v>203</v>
      </c>
      <c r="G83" s="199">
        <f t="shared" ref="G83:AC83" si="124">+G10</f>
        <v>0</v>
      </c>
      <c r="H83" s="199">
        <f t="shared" si="124"/>
        <v>0</v>
      </c>
      <c r="I83" s="199">
        <f t="shared" si="124"/>
        <v>0</v>
      </c>
      <c r="J83" s="199">
        <f t="shared" si="124"/>
        <v>0</v>
      </c>
      <c r="K83" s="199">
        <f t="shared" si="124"/>
        <v>0</v>
      </c>
      <c r="L83" s="199">
        <f t="shared" si="124"/>
        <v>0</v>
      </c>
      <c r="M83" s="199">
        <f t="shared" si="124"/>
        <v>0</v>
      </c>
      <c r="N83" s="199">
        <f t="shared" si="124"/>
        <v>0</v>
      </c>
      <c r="O83" s="199">
        <f t="shared" si="124"/>
        <v>0</v>
      </c>
      <c r="P83" s="199">
        <f t="shared" si="124"/>
        <v>0</v>
      </c>
      <c r="Q83" s="199">
        <f t="shared" si="124"/>
        <v>0</v>
      </c>
      <c r="R83" s="199">
        <f t="shared" si="124"/>
        <v>0</v>
      </c>
      <c r="S83" s="199">
        <f t="shared" si="124"/>
        <v>0</v>
      </c>
      <c r="T83" s="199">
        <f t="shared" si="124"/>
        <v>0</v>
      </c>
      <c r="U83" s="199">
        <f t="shared" si="124"/>
        <v>0</v>
      </c>
      <c r="V83" s="199">
        <f t="shared" si="124"/>
        <v>0</v>
      </c>
      <c r="W83" s="199">
        <f t="shared" si="124"/>
        <v>0</v>
      </c>
      <c r="X83" s="199">
        <f t="shared" si="124"/>
        <v>0</v>
      </c>
      <c r="Y83" s="199">
        <f t="shared" si="124"/>
        <v>0</v>
      </c>
      <c r="Z83" s="199">
        <f t="shared" si="124"/>
        <v>0</v>
      </c>
      <c r="AA83" s="199">
        <f t="shared" si="124"/>
        <v>0</v>
      </c>
      <c r="AB83" s="199">
        <f t="shared" si="124"/>
        <v>0</v>
      </c>
      <c r="AC83" s="199">
        <f t="shared" si="124"/>
        <v>0</v>
      </c>
      <c r="AD83" s="136"/>
      <c r="AE83" s="136"/>
      <c r="AF83" s="136"/>
      <c r="AG83" s="136"/>
    </row>
    <row r="84" spans="1:36">
      <c r="D84" s="102" t="s">
        <v>154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201">
        <v>0</v>
      </c>
      <c r="M84" s="201">
        <v>0</v>
      </c>
      <c r="N84" s="201">
        <v>0</v>
      </c>
      <c r="O84" s="201">
        <v>0</v>
      </c>
      <c r="P84" s="201">
        <v>0</v>
      </c>
      <c r="Q84" s="201">
        <v>0</v>
      </c>
      <c r="R84" s="201">
        <v>0</v>
      </c>
      <c r="S84" s="201">
        <v>0</v>
      </c>
      <c r="T84" s="201">
        <v>0</v>
      </c>
      <c r="U84" s="201">
        <v>0</v>
      </c>
      <c r="V84" s="201">
        <v>0</v>
      </c>
      <c r="W84" s="201">
        <v>0</v>
      </c>
      <c r="X84" s="201">
        <v>0</v>
      </c>
      <c r="Y84" s="201">
        <v>0</v>
      </c>
      <c r="Z84" s="201">
        <v>0</v>
      </c>
      <c r="AA84" s="201">
        <v>0</v>
      </c>
      <c r="AB84" s="201">
        <v>0</v>
      </c>
      <c r="AC84" s="201">
        <v>0</v>
      </c>
    </row>
    <row r="85" spans="1:36">
      <c r="D85" s="102" t="s">
        <v>66</v>
      </c>
      <c r="G85" s="199">
        <f t="shared" ref="G85:AC85" si="125">+G11</f>
        <v>-87.882000000000005</v>
      </c>
      <c r="H85" s="199">
        <f t="shared" si="125"/>
        <v>-104.5</v>
      </c>
      <c r="I85" s="199">
        <f t="shared" si="125"/>
        <v>-137.67500000000001</v>
      </c>
      <c r="J85" s="199">
        <f t="shared" si="125"/>
        <v>-181.80800000000002</v>
      </c>
      <c r="K85" s="199">
        <f t="shared" si="125"/>
        <v>-243.14000000000001</v>
      </c>
      <c r="L85" s="199">
        <f t="shared" si="125"/>
        <v>-324.54399999999993</v>
      </c>
      <c r="M85" s="199">
        <f t="shared" si="125"/>
        <v>-419.04599999999999</v>
      </c>
      <c r="N85" s="199">
        <f t="shared" si="125"/>
        <v>-517.61099999999999</v>
      </c>
      <c r="O85" s="199">
        <f t="shared" si="125"/>
        <v>-618.13800000000015</v>
      </c>
      <c r="P85" s="199">
        <f t="shared" si="125"/>
        <v>-724.37799999999993</v>
      </c>
      <c r="Q85" s="199">
        <f t="shared" si="125"/>
        <v>-959.41300000000001</v>
      </c>
      <c r="R85" s="199">
        <f t="shared" si="125"/>
        <v>-1177.51</v>
      </c>
      <c r="S85" s="199">
        <f t="shared" ca="1" si="125"/>
        <v>-1434.4458877523327</v>
      </c>
      <c r="T85" s="199">
        <f t="shared" ca="1" si="125"/>
        <v>-1613.8251024274409</v>
      </c>
      <c r="U85" s="199">
        <f t="shared" ca="1" si="125"/>
        <v>-1832.6919330621906</v>
      </c>
      <c r="V85" s="199">
        <f t="shared" ca="1" si="125"/>
        <v>-2067.4307847837881</v>
      </c>
      <c r="W85" s="199">
        <f t="shared" ca="1" si="125"/>
        <v>-2309.3696850428305</v>
      </c>
      <c r="X85" s="199">
        <f t="shared" ca="1" si="125"/>
        <v>-2558.4138015591416</v>
      </c>
      <c r="Y85" s="199">
        <f t="shared" ca="1" si="125"/>
        <v>-2814.0760078700105</v>
      </c>
      <c r="Z85" s="199">
        <f t="shared" ca="1" si="125"/>
        <v>-3075.550831876114</v>
      </c>
      <c r="AA85" s="199">
        <f t="shared" ca="1" si="125"/>
        <v>-3341.7687280594678</v>
      </c>
      <c r="AB85" s="199">
        <f t="shared" ca="1" si="125"/>
        <v>-3611.4402973052174</v>
      </c>
      <c r="AC85" s="199">
        <f t="shared" ca="1" si="125"/>
        <v>-3887.2556404045508</v>
      </c>
    </row>
    <row r="86" spans="1:36">
      <c r="D86" s="102" t="s">
        <v>91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</row>
    <row r="87" spans="1:36" s="103" customFormat="1">
      <c r="A87" s="257" t="s">
        <v>63</v>
      </c>
      <c r="D87" s="138" t="s">
        <v>63</v>
      </c>
      <c r="E87" s="138"/>
      <c r="F87" s="138"/>
      <c r="G87" s="200">
        <f t="shared" ref="G87:M87" si="126">SUM(G82:G86)</f>
        <v>25.080999999999989</v>
      </c>
      <c r="H87" s="200">
        <f t="shared" si="126"/>
        <v>30.687999999999988</v>
      </c>
      <c r="I87" s="200">
        <f t="shared" si="126"/>
        <v>33.615999999999985</v>
      </c>
      <c r="J87" s="200">
        <f t="shared" si="126"/>
        <v>47.729000000000013</v>
      </c>
      <c r="K87" s="200">
        <f t="shared" si="126"/>
        <v>69.481999999999942</v>
      </c>
      <c r="L87" s="200">
        <f t="shared" si="126"/>
        <v>104.71800000000002</v>
      </c>
      <c r="M87" s="200">
        <f t="shared" si="126"/>
        <v>153.59400000000011</v>
      </c>
      <c r="N87" s="200">
        <f>SUM(N82:N86)</f>
        <v>185.42399999999986</v>
      </c>
      <c r="O87" s="200">
        <f>SUM(O82:O86)</f>
        <v>236.3929999999998</v>
      </c>
      <c r="P87" s="200">
        <f>SUM(P82:P86)</f>
        <v>306.45900000000006</v>
      </c>
      <c r="Q87" s="200">
        <f>SUM(Q82:Q86)</f>
        <v>464.47399999999971</v>
      </c>
      <c r="R87" s="200">
        <f t="shared" ref="R87:AA87" si="127">SUM(R82:R86)</f>
        <v>550.2059999999999</v>
      </c>
      <c r="S87" s="200">
        <f t="shared" ca="1" si="127"/>
        <v>581.2873495430515</v>
      </c>
      <c r="T87" s="200">
        <f t="shared" ca="1" si="127"/>
        <v>745.92854250490836</v>
      </c>
      <c r="U87" s="200">
        <f t="shared" ca="1" si="127"/>
        <v>891.68764208387188</v>
      </c>
      <c r="V87" s="200">
        <f t="shared" ca="1" si="127"/>
        <v>1046.6028229302174</v>
      </c>
      <c r="W87" s="200">
        <f t="shared" ca="1" si="127"/>
        <v>1205.3207463219296</v>
      </c>
      <c r="X87" s="200">
        <f t="shared" ca="1" si="127"/>
        <v>1365.7852308401889</v>
      </c>
      <c r="Y87" s="200">
        <f t="shared" ca="1" si="127"/>
        <v>1525.8652919380884</v>
      </c>
      <c r="Z87" s="200">
        <f t="shared" ca="1" si="127"/>
        <v>1683.374384071195</v>
      </c>
      <c r="AA87" s="200">
        <f t="shared" ca="1" si="127"/>
        <v>1836.0976796781874</v>
      </c>
      <c r="AB87" s="200">
        <f ca="1">SUM(AB82:AB86)</f>
        <v>1981.8260505237777</v>
      </c>
      <c r="AC87" s="200">
        <f ca="1">SUM(AC82:AC86)</f>
        <v>2119.8252669394251</v>
      </c>
      <c r="AD87" s="136"/>
      <c r="AE87" s="136">
        <f ca="1">(AC87/S87)^(1/10)-1</f>
        <v>0.13812750568753351</v>
      </c>
      <c r="AF87" s="136">
        <f>(R87/H87)^(1/10)-1</f>
        <v>0.33461399201730435</v>
      </c>
      <c r="AG87" s="136">
        <f t="shared" ref="AG87" si="128">+(R87/M87)^(0.1)-1</f>
        <v>0.13609619977100951</v>
      </c>
      <c r="AH87" s="136"/>
      <c r="AI87" s="136"/>
    </row>
    <row r="88" spans="1:36">
      <c r="A88" s="257" t="s">
        <v>6</v>
      </c>
      <c r="D88" s="102" t="s">
        <v>6</v>
      </c>
      <c r="G88" s="199">
        <f t="shared" ref="G88:AC88" si="129">+G13</f>
        <v>-4.0599999999999996</v>
      </c>
      <c r="H88" s="199">
        <f t="shared" si="129"/>
        <v>-4.641</v>
      </c>
      <c r="I88" s="199">
        <f t="shared" si="129"/>
        <v>-6.3539999999999992</v>
      </c>
      <c r="J88" s="199">
        <f t="shared" si="129"/>
        <v>-11.072999999999999</v>
      </c>
      <c r="K88" s="199">
        <f t="shared" si="129"/>
        <v>-16.794</v>
      </c>
      <c r="L88" s="199">
        <f t="shared" si="129"/>
        <v>-25.088999999999999</v>
      </c>
      <c r="M88" s="199">
        <f t="shared" si="129"/>
        <v>-33.546000000000006</v>
      </c>
      <c r="N88" s="199">
        <f t="shared" si="129"/>
        <v>-46.346000000000004</v>
      </c>
      <c r="O88" s="199">
        <f t="shared" si="129"/>
        <v>-73.018999999999991</v>
      </c>
      <c r="P88" s="199">
        <f t="shared" si="129"/>
        <v>-90.52000000000001</v>
      </c>
      <c r="Q88" s="199">
        <f t="shared" si="129"/>
        <v>-115.2</v>
      </c>
      <c r="R88" s="199">
        <f t="shared" si="129"/>
        <v>-153.446</v>
      </c>
      <c r="S88" s="199">
        <f t="shared" si="129"/>
        <v>-206.23868852459017</v>
      </c>
      <c r="T88" s="199">
        <f t="shared" si="129"/>
        <v>-280.14858610289951</v>
      </c>
      <c r="U88" s="199">
        <f t="shared" si="129"/>
        <v>-334.80503417558771</v>
      </c>
      <c r="V88" s="199">
        <f t="shared" ca="1" si="129"/>
        <v>-388.50629613787538</v>
      </c>
      <c r="W88" s="199">
        <f t="shared" ca="1" si="129"/>
        <v>-440.11869438609642</v>
      </c>
      <c r="X88" s="199">
        <f t="shared" ca="1" si="129"/>
        <v>-487.97210675710153</v>
      </c>
      <c r="Y88" s="199">
        <f t="shared" ca="1" si="129"/>
        <v>-530.4717284851921</v>
      </c>
      <c r="Z88" s="199">
        <f t="shared" ca="1" si="129"/>
        <v>-566.10427300899869</v>
      </c>
      <c r="AA88" s="199">
        <f t="shared" ca="1" si="129"/>
        <v>-593.45253158305968</v>
      </c>
      <c r="AB88" s="199">
        <f t="shared" ca="1" si="129"/>
        <v>-611.21526717094116</v>
      </c>
      <c r="AC88" s="199">
        <f t="shared" ca="1" si="129"/>
        <v>-618.23015110724577</v>
      </c>
    </row>
    <row r="89" spans="1:36">
      <c r="D89" s="102" t="s">
        <v>67</v>
      </c>
      <c r="G89" s="201">
        <v>0</v>
      </c>
      <c r="H89" s="201">
        <v>0</v>
      </c>
      <c r="I89" s="201">
        <v>0</v>
      </c>
      <c r="J89" s="201">
        <v>0</v>
      </c>
      <c r="K89" s="201">
        <v>0</v>
      </c>
      <c r="L89" s="201">
        <v>0</v>
      </c>
      <c r="M89" s="201">
        <v>0</v>
      </c>
      <c r="N89" s="201">
        <v>0</v>
      </c>
      <c r="O89" s="201">
        <v>0</v>
      </c>
      <c r="P89" s="201">
        <v>0</v>
      </c>
      <c r="Q89" s="201">
        <v>0</v>
      </c>
      <c r="R89" s="201">
        <v>0</v>
      </c>
      <c r="S89" s="201">
        <v>0</v>
      </c>
      <c r="T89" s="201">
        <v>0</v>
      </c>
      <c r="U89" s="201">
        <v>0</v>
      </c>
      <c r="V89" s="201">
        <v>0</v>
      </c>
      <c r="W89" s="201">
        <v>0</v>
      </c>
      <c r="X89" s="201">
        <v>0</v>
      </c>
      <c r="Y89" s="201">
        <v>0</v>
      </c>
      <c r="Z89" s="201">
        <v>0</v>
      </c>
      <c r="AA89" s="201">
        <v>0</v>
      </c>
      <c r="AB89" s="201">
        <v>0</v>
      </c>
      <c r="AC89" s="201">
        <v>0</v>
      </c>
    </row>
    <row r="90" spans="1:36">
      <c r="D90" s="102" t="s">
        <v>185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201">
        <v>0</v>
      </c>
      <c r="P90" s="201">
        <v>0</v>
      </c>
      <c r="Q90" s="201">
        <v>0</v>
      </c>
      <c r="R90" s="201">
        <v>0</v>
      </c>
      <c r="S90" s="201">
        <v>0</v>
      </c>
      <c r="T90" s="201">
        <v>0</v>
      </c>
      <c r="U90" s="201">
        <v>0</v>
      </c>
      <c r="V90" s="201">
        <v>0</v>
      </c>
      <c r="W90" s="201">
        <v>0</v>
      </c>
      <c r="X90" s="201">
        <v>0</v>
      </c>
      <c r="Y90" s="201">
        <v>0</v>
      </c>
      <c r="Z90" s="201">
        <v>0</v>
      </c>
      <c r="AA90" s="201">
        <v>0</v>
      </c>
      <c r="AB90" s="201">
        <v>0</v>
      </c>
      <c r="AC90" s="201">
        <v>0</v>
      </c>
    </row>
    <row r="91" spans="1:36">
      <c r="D91" s="102" t="s">
        <v>68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201">
        <v>0</v>
      </c>
      <c r="P91" s="201">
        <v>0</v>
      </c>
      <c r="Q91" s="201">
        <v>0</v>
      </c>
      <c r="R91" s="201">
        <v>0</v>
      </c>
      <c r="S91" s="201">
        <v>0</v>
      </c>
      <c r="T91" s="201">
        <v>0</v>
      </c>
      <c r="U91" s="201">
        <v>0</v>
      </c>
      <c r="V91" s="201">
        <v>0</v>
      </c>
      <c r="W91" s="201">
        <v>0</v>
      </c>
      <c r="X91" s="201">
        <v>0</v>
      </c>
      <c r="Y91" s="201">
        <v>0</v>
      </c>
      <c r="Z91" s="201">
        <v>0</v>
      </c>
      <c r="AA91" s="201">
        <v>0</v>
      </c>
      <c r="AB91" s="201">
        <v>0</v>
      </c>
      <c r="AC91" s="201">
        <v>0</v>
      </c>
    </row>
    <row r="92" spans="1:36">
      <c r="D92" s="102" t="s">
        <v>91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201">
        <v>0</v>
      </c>
      <c r="P92" s="201">
        <v>0</v>
      </c>
      <c r="Q92" s="201">
        <v>0</v>
      </c>
      <c r="R92" s="201">
        <v>0</v>
      </c>
      <c r="S92" s="201">
        <v>0</v>
      </c>
      <c r="T92" s="201">
        <v>0</v>
      </c>
      <c r="U92" s="201">
        <v>0</v>
      </c>
      <c r="V92" s="201">
        <v>0</v>
      </c>
      <c r="W92" s="201">
        <v>0</v>
      </c>
      <c r="X92" s="201">
        <v>0</v>
      </c>
      <c r="Y92" s="201">
        <v>0</v>
      </c>
      <c r="Z92" s="201">
        <v>0</v>
      </c>
      <c r="AA92" s="201">
        <v>0</v>
      </c>
      <c r="AB92" s="201">
        <v>0</v>
      </c>
      <c r="AC92" s="201">
        <v>0</v>
      </c>
    </row>
    <row r="93" spans="1:36" s="103" customFormat="1">
      <c r="A93" s="257" t="s">
        <v>3</v>
      </c>
      <c r="D93" s="138" t="s">
        <v>3</v>
      </c>
      <c r="E93" s="138"/>
      <c r="F93" s="138"/>
      <c r="G93" s="200">
        <f t="shared" ref="G93:Q93" si="130">SUM(G87:G92)</f>
        <v>21.02099999999999</v>
      </c>
      <c r="H93" s="200">
        <f t="shared" si="130"/>
        <v>26.04699999999999</v>
      </c>
      <c r="I93" s="200">
        <f t="shared" si="130"/>
        <v>27.261999999999986</v>
      </c>
      <c r="J93" s="200">
        <f t="shared" si="130"/>
        <v>36.656000000000013</v>
      </c>
      <c r="K93" s="200">
        <f t="shared" si="130"/>
        <v>52.687999999999946</v>
      </c>
      <c r="L93" s="200">
        <f t="shared" si="130"/>
        <v>79.629000000000019</v>
      </c>
      <c r="M93" s="200">
        <f t="shared" si="130"/>
        <v>120.0480000000001</v>
      </c>
      <c r="N93" s="200">
        <f t="shared" si="130"/>
        <v>139.07799999999986</v>
      </c>
      <c r="O93" s="200">
        <f t="shared" si="130"/>
        <v>163.3739999999998</v>
      </c>
      <c r="P93" s="200">
        <f t="shared" si="130"/>
        <v>215.93900000000005</v>
      </c>
      <c r="Q93" s="200">
        <f t="shared" si="130"/>
        <v>349.27399999999972</v>
      </c>
      <c r="R93" s="200">
        <f t="shared" ref="R93:AA93" si="131">SUM(R87:R92)</f>
        <v>396.75999999999988</v>
      </c>
      <c r="S93" s="200">
        <f t="shared" ca="1" si="131"/>
        <v>375.0486610184613</v>
      </c>
      <c r="T93" s="200">
        <f t="shared" ca="1" si="131"/>
        <v>465.77995640200885</v>
      </c>
      <c r="U93" s="200">
        <f t="shared" ca="1" si="131"/>
        <v>556.88260790828417</v>
      </c>
      <c r="V93" s="200">
        <f t="shared" ca="1" si="131"/>
        <v>658.09652679234205</v>
      </c>
      <c r="W93" s="200">
        <f t="shared" ca="1" si="131"/>
        <v>765.2020519358332</v>
      </c>
      <c r="X93" s="200">
        <f t="shared" ca="1" si="131"/>
        <v>877.81312408308736</v>
      </c>
      <c r="Y93" s="200">
        <f t="shared" ca="1" si="131"/>
        <v>995.39356345289627</v>
      </c>
      <c r="Z93" s="200">
        <f t="shared" ca="1" si="131"/>
        <v>1117.2701110621963</v>
      </c>
      <c r="AA93" s="200">
        <f t="shared" ca="1" si="131"/>
        <v>1242.6451480951278</v>
      </c>
      <c r="AB93" s="200">
        <f ca="1">SUM(AB87:AB92)</f>
        <v>1370.6107833528365</v>
      </c>
      <c r="AC93" s="200">
        <f ca="1">SUM(AC87:AC92)</f>
        <v>1501.5951158321793</v>
      </c>
      <c r="AD93" s="136"/>
      <c r="AE93" s="136">
        <f ca="1">(AC93/S93)^(1/10)-1</f>
        <v>0.14880554403470025</v>
      </c>
      <c r="AF93" s="136">
        <f t="shared" ref="AF93" si="132">(R93/H93)^(1/10)-1</f>
        <v>0.31303716003444393</v>
      </c>
      <c r="AG93" s="136">
        <f t="shared" ref="AG93" si="133">+(R93/M93)^(0.1)-1</f>
        <v>0.12698281907208919</v>
      </c>
      <c r="AH93" s="136"/>
      <c r="AI93" s="136"/>
    </row>
    <row r="94" spans="1:36">
      <c r="D94" s="102" t="s">
        <v>69</v>
      </c>
      <c r="G94" s="201">
        <v>-7</v>
      </c>
      <c r="H94" s="201">
        <v>-6.5</v>
      </c>
      <c r="I94" s="201">
        <v>-7.7</v>
      </c>
      <c r="J94" s="201">
        <v>-8.9</v>
      </c>
      <c r="K94" s="201">
        <v>-9.4</v>
      </c>
      <c r="L94" s="201">
        <v>-12.8</v>
      </c>
      <c r="M94" s="201">
        <v>-13.8</v>
      </c>
      <c r="N94" s="201">
        <v>-8.9</v>
      </c>
      <c r="O94" s="201">
        <v>-9.1</v>
      </c>
      <c r="P94" s="201">
        <v>-9</v>
      </c>
      <c r="Q94" s="201">
        <v>-5.2</v>
      </c>
      <c r="R94" s="201">
        <v>-11.138</v>
      </c>
      <c r="S94" s="201">
        <v>0</v>
      </c>
      <c r="T94" s="201">
        <v>0</v>
      </c>
      <c r="U94" s="201">
        <v>0</v>
      </c>
      <c r="V94" s="201">
        <v>0</v>
      </c>
      <c r="W94" s="201">
        <v>0</v>
      </c>
      <c r="X94" s="201">
        <v>0</v>
      </c>
      <c r="Y94" s="201">
        <v>0</v>
      </c>
      <c r="Z94" s="201">
        <v>0</v>
      </c>
      <c r="AA94" s="201">
        <v>0</v>
      </c>
      <c r="AB94" s="201">
        <v>0</v>
      </c>
      <c r="AC94" s="201">
        <v>0</v>
      </c>
    </row>
    <row r="95" spans="1:36">
      <c r="D95" s="102" t="s">
        <v>70</v>
      </c>
      <c r="G95" s="201" t="s">
        <v>258</v>
      </c>
      <c r="H95" s="201" t="s">
        <v>258</v>
      </c>
      <c r="I95" s="201" t="s">
        <v>258</v>
      </c>
      <c r="J95" s="201" t="s">
        <v>258</v>
      </c>
      <c r="K95" s="201" t="s">
        <v>258</v>
      </c>
      <c r="L95" s="201" t="s">
        <v>258</v>
      </c>
      <c r="M95" s="201" t="s">
        <v>258</v>
      </c>
      <c r="N95" s="201" t="s">
        <v>258</v>
      </c>
      <c r="O95" s="201">
        <v>0.3</v>
      </c>
      <c r="P95" s="201">
        <v>0.6</v>
      </c>
      <c r="Q95" s="201">
        <v>0.3</v>
      </c>
      <c r="R95" s="201">
        <v>0</v>
      </c>
      <c r="S95" s="199">
        <f t="shared" ref="S95:AC95" ca="1" si="134">+S15</f>
        <v>-16.856144543145767</v>
      </c>
      <c r="T95" s="199">
        <f t="shared" ca="1" si="134"/>
        <v>-21.973031194476743</v>
      </c>
      <c r="U95" s="199">
        <f t="shared" ca="1" si="134"/>
        <v>-29.30409850884066</v>
      </c>
      <c r="V95" s="199">
        <f t="shared" ca="1" si="134"/>
        <v>-37.405032604648916</v>
      </c>
      <c r="W95" s="199">
        <f t="shared" ca="1" si="134"/>
        <v>-46.666390719899745</v>
      </c>
      <c r="X95" s="199">
        <f t="shared" ca="1" si="134"/>
        <v>-56.987803366664757</v>
      </c>
      <c r="Y95" s="199">
        <f t="shared" ca="1" si="134"/>
        <v>-68.296834700418358</v>
      </c>
      <c r="Z95" s="199">
        <f t="shared" ca="1" si="134"/>
        <v>-80.492713800329582</v>
      </c>
      <c r="AA95" s="199">
        <f t="shared" ca="1" si="134"/>
        <v>-93.446584145126508</v>
      </c>
      <c r="AB95" s="199">
        <f t="shared" ca="1" si="134"/>
        <v>-107.00257979123873</v>
      </c>
      <c r="AC95" s="199">
        <f t="shared" ca="1" si="134"/>
        <v>-121.02270044811043</v>
      </c>
    </row>
    <row r="96" spans="1:36" s="103" customFormat="1">
      <c r="A96" s="257" t="s">
        <v>71</v>
      </c>
      <c r="D96" s="138" t="s">
        <v>71</v>
      </c>
      <c r="E96" s="138"/>
      <c r="F96" s="138"/>
      <c r="G96" s="200">
        <f t="shared" ref="G96:Q96" si="135">SUM(G93:G95)</f>
        <v>14.02099999999999</v>
      </c>
      <c r="H96" s="200">
        <f t="shared" si="135"/>
        <v>19.54699999999999</v>
      </c>
      <c r="I96" s="200">
        <f t="shared" si="135"/>
        <v>19.561999999999987</v>
      </c>
      <c r="J96" s="200">
        <f t="shared" si="135"/>
        <v>27.756000000000014</v>
      </c>
      <c r="K96" s="200">
        <f t="shared" si="135"/>
        <v>43.287999999999947</v>
      </c>
      <c r="L96" s="200">
        <f t="shared" si="135"/>
        <v>66.829000000000022</v>
      </c>
      <c r="M96" s="200">
        <f t="shared" si="135"/>
        <v>106.2480000000001</v>
      </c>
      <c r="N96" s="200">
        <f t="shared" si="135"/>
        <v>130.17799999999986</v>
      </c>
      <c r="O96" s="200">
        <f t="shared" si="135"/>
        <v>154.57399999999981</v>
      </c>
      <c r="P96" s="200">
        <f t="shared" si="135"/>
        <v>207.53900000000004</v>
      </c>
      <c r="Q96" s="200">
        <f t="shared" si="135"/>
        <v>344.37399999999974</v>
      </c>
      <c r="R96" s="200">
        <f t="shared" ref="R96:AA96" si="136">SUM(R93:R95)</f>
        <v>385.6219999999999</v>
      </c>
      <c r="S96" s="200">
        <f t="shared" ca="1" si="136"/>
        <v>358.19251647531553</v>
      </c>
      <c r="T96" s="200">
        <f t="shared" ca="1" si="136"/>
        <v>443.80692520753212</v>
      </c>
      <c r="U96" s="200">
        <f t="shared" ca="1" si="136"/>
        <v>527.57850939944353</v>
      </c>
      <c r="V96" s="200">
        <f t="shared" ca="1" si="136"/>
        <v>620.69149418769314</v>
      </c>
      <c r="W96" s="200">
        <f t="shared" ca="1" si="136"/>
        <v>718.53566121593349</v>
      </c>
      <c r="X96" s="200">
        <f t="shared" ca="1" si="136"/>
        <v>820.82532071642265</v>
      </c>
      <c r="Y96" s="200">
        <f t="shared" ca="1" si="136"/>
        <v>927.09672875247793</v>
      </c>
      <c r="Z96" s="200">
        <f t="shared" ca="1" si="136"/>
        <v>1036.7773972618668</v>
      </c>
      <c r="AA96" s="200">
        <f t="shared" ca="1" si="136"/>
        <v>1149.1985639500012</v>
      </c>
      <c r="AB96" s="200">
        <f ca="1">SUM(AB93:AB95)</f>
        <v>1263.6082035615977</v>
      </c>
      <c r="AC96" s="200">
        <f ca="1">SUM(AC93:AC95)</f>
        <v>1380.5724153840688</v>
      </c>
      <c r="AD96" s="136"/>
      <c r="AE96" s="136">
        <f ca="1">(AC96/S96)^(1/10)-1</f>
        <v>0.14444326675807795</v>
      </c>
      <c r="AF96" s="136">
        <f t="shared" ref="AF96" si="137">(R96/H96)^(1/10)-1</f>
        <v>0.34743607006222232</v>
      </c>
      <c r="AG96" s="136">
        <f t="shared" ref="AG96" si="138">+(R96/M96)^(0.1)-1</f>
        <v>0.13758564702370357</v>
      </c>
      <c r="AH96" s="136"/>
      <c r="AI96" s="136"/>
      <c r="AJ96" s="106"/>
    </row>
    <row r="97" spans="1:35">
      <c r="D97" s="102" t="s">
        <v>72</v>
      </c>
      <c r="G97" s="141">
        <v>-4.702</v>
      </c>
      <c r="H97" s="141">
        <v>-8.1020000000000003</v>
      </c>
      <c r="I97" s="141">
        <v>-6.8570000000000002</v>
      </c>
      <c r="J97" s="141">
        <v>-9.6340000000000003</v>
      </c>
      <c r="K97" s="141">
        <v>-16.198999999999998</v>
      </c>
      <c r="L97" s="141">
        <v>-16.911000000000001</v>
      </c>
      <c r="M97" s="141">
        <v>-39.591000000000001</v>
      </c>
      <c r="N97" s="141">
        <v>-28.650000000000002</v>
      </c>
      <c r="O97" s="141">
        <v>-34.241</v>
      </c>
      <c r="P97" s="141">
        <v>-47.988</v>
      </c>
      <c r="Q97" s="141">
        <v>-81.840999999999994</v>
      </c>
      <c r="R97" s="141">
        <v>-87.427000000000007</v>
      </c>
      <c r="S97" s="197">
        <f t="shared" ref="S97:AA97" ca="1" si="139">+S96*S98</f>
        <v>-85.966203954075723</v>
      </c>
      <c r="T97" s="197">
        <f t="shared" ca="1" si="139"/>
        <v>-106.51366204980771</v>
      </c>
      <c r="U97" s="197">
        <f t="shared" ca="1" si="139"/>
        <v>-126.61884225586644</v>
      </c>
      <c r="V97" s="197">
        <f t="shared" ca="1" si="139"/>
        <v>-148.96595860504635</v>
      </c>
      <c r="W97" s="197">
        <f t="shared" ca="1" si="139"/>
        <v>-172.44855869182402</v>
      </c>
      <c r="X97" s="197">
        <f t="shared" ca="1" si="139"/>
        <v>-196.99807697194143</v>
      </c>
      <c r="Y97" s="197">
        <f t="shared" ca="1" si="139"/>
        <v>-222.50321490059468</v>
      </c>
      <c r="Z97" s="197">
        <f t="shared" ca="1" si="139"/>
        <v>-248.82657534284803</v>
      </c>
      <c r="AA97" s="197">
        <f t="shared" ca="1" si="139"/>
        <v>-275.80765534800031</v>
      </c>
      <c r="AB97" s="197">
        <f ca="1">+AB96*AB98</f>
        <v>-303.26596885478347</v>
      </c>
      <c r="AC97" s="197">
        <f ca="1">+AC96*AC98</f>
        <v>-331.33737969217651</v>
      </c>
    </row>
    <row r="98" spans="1:35">
      <c r="A98" s="257" t="s">
        <v>73</v>
      </c>
      <c r="D98" s="202" t="s">
        <v>73</v>
      </c>
      <c r="G98" s="203">
        <f t="shared" ref="G98:R98" si="140">+G97/G$96</f>
        <v>-0.33535411168960866</v>
      </c>
      <c r="H98" s="203">
        <f t="shared" si="140"/>
        <v>-0.41448815675039669</v>
      </c>
      <c r="I98" s="203">
        <f t="shared" si="140"/>
        <v>-0.35052653102954734</v>
      </c>
      <c r="J98" s="203">
        <f t="shared" si="140"/>
        <v>-0.34709612336071466</v>
      </c>
      <c r="K98" s="203">
        <f t="shared" si="140"/>
        <v>-0.3742145629273706</v>
      </c>
      <c r="L98" s="203">
        <f t="shared" si="140"/>
        <v>-0.25304882610842594</v>
      </c>
      <c r="M98" s="203">
        <f t="shared" si="140"/>
        <v>-0.37262819064829422</v>
      </c>
      <c r="N98" s="203">
        <f t="shared" si="140"/>
        <v>-0.22008327059871893</v>
      </c>
      <c r="O98" s="203">
        <f t="shared" si="140"/>
        <v>-0.22151849599544582</v>
      </c>
      <c r="P98" s="203">
        <f t="shared" si="140"/>
        <v>-0.23122401090879299</v>
      </c>
      <c r="Q98" s="203">
        <f t="shared" si="140"/>
        <v>-0.23765150679203439</v>
      </c>
      <c r="R98" s="203">
        <f t="shared" si="140"/>
        <v>-0.22671683669500192</v>
      </c>
      <c r="S98" s="204">
        <v>-0.24</v>
      </c>
      <c r="T98" s="204">
        <v>-0.24</v>
      </c>
      <c r="U98" s="204">
        <v>-0.24</v>
      </c>
      <c r="V98" s="204">
        <v>-0.24</v>
      </c>
      <c r="W98" s="204">
        <v>-0.24</v>
      </c>
      <c r="X98" s="204">
        <v>-0.24</v>
      </c>
      <c r="Y98" s="204">
        <v>-0.24</v>
      </c>
      <c r="Z98" s="204">
        <v>-0.24</v>
      </c>
      <c r="AA98" s="204">
        <v>-0.24</v>
      </c>
      <c r="AB98" s="204">
        <v>-0.24</v>
      </c>
      <c r="AC98" s="204">
        <v>-0.24</v>
      </c>
    </row>
    <row r="99" spans="1:35" s="102" customFormat="1">
      <c r="A99" s="258"/>
      <c r="D99" s="102" t="s">
        <v>74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97">
        <f t="shared" ref="S99:AA99" ca="1" si="141">+S96*S100</f>
        <v>0</v>
      </c>
      <c r="T99" s="197">
        <f t="shared" ca="1" si="141"/>
        <v>0</v>
      </c>
      <c r="U99" s="197">
        <f t="shared" ca="1" si="141"/>
        <v>0</v>
      </c>
      <c r="V99" s="197">
        <f t="shared" ca="1" si="141"/>
        <v>0</v>
      </c>
      <c r="W99" s="197">
        <f t="shared" ca="1" si="141"/>
        <v>0</v>
      </c>
      <c r="X99" s="197">
        <f t="shared" ca="1" si="141"/>
        <v>0</v>
      </c>
      <c r="Y99" s="197">
        <f t="shared" ca="1" si="141"/>
        <v>0</v>
      </c>
      <c r="Z99" s="197">
        <f t="shared" ca="1" si="141"/>
        <v>0</v>
      </c>
      <c r="AA99" s="197">
        <f t="shared" ca="1" si="141"/>
        <v>0</v>
      </c>
      <c r="AB99" s="197">
        <f ca="1">+AB96*AB100</f>
        <v>0</v>
      </c>
      <c r="AC99" s="197">
        <f ca="1">+AC96*AC100</f>
        <v>0</v>
      </c>
    </row>
    <row r="100" spans="1:35" s="102" customFormat="1">
      <c r="A100" s="257" t="s">
        <v>75</v>
      </c>
      <c r="D100" s="202" t="s">
        <v>75</v>
      </c>
      <c r="G100" s="203">
        <f t="shared" ref="G100:R100" si="142">+G99/G$96</f>
        <v>0</v>
      </c>
      <c r="H100" s="203">
        <f t="shared" si="142"/>
        <v>0</v>
      </c>
      <c r="I100" s="203">
        <f t="shared" si="142"/>
        <v>0</v>
      </c>
      <c r="J100" s="203">
        <f t="shared" si="142"/>
        <v>0</v>
      </c>
      <c r="K100" s="203">
        <f t="shared" si="142"/>
        <v>0</v>
      </c>
      <c r="L100" s="203">
        <f t="shared" si="142"/>
        <v>0</v>
      </c>
      <c r="M100" s="203">
        <f t="shared" si="142"/>
        <v>0</v>
      </c>
      <c r="N100" s="203">
        <f t="shared" si="142"/>
        <v>0</v>
      </c>
      <c r="O100" s="203">
        <f t="shared" si="142"/>
        <v>0</v>
      </c>
      <c r="P100" s="203">
        <f t="shared" si="142"/>
        <v>0</v>
      </c>
      <c r="Q100" s="203">
        <f t="shared" si="142"/>
        <v>0</v>
      </c>
      <c r="R100" s="203">
        <f t="shared" si="142"/>
        <v>0</v>
      </c>
      <c r="S100" s="204">
        <v>0</v>
      </c>
      <c r="T100" s="204">
        <v>0</v>
      </c>
      <c r="U100" s="204">
        <v>0</v>
      </c>
      <c r="V100" s="204">
        <v>0</v>
      </c>
      <c r="W100" s="204">
        <v>0</v>
      </c>
      <c r="X100" s="204">
        <v>0</v>
      </c>
      <c r="Y100" s="204">
        <v>0</v>
      </c>
      <c r="Z100" s="204">
        <v>0</v>
      </c>
      <c r="AA100" s="204">
        <v>0</v>
      </c>
      <c r="AB100" s="204">
        <v>0</v>
      </c>
      <c r="AC100" s="204">
        <v>0</v>
      </c>
    </row>
    <row r="101" spans="1:35" s="103" customFormat="1">
      <c r="A101" s="257" t="s">
        <v>76</v>
      </c>
      <c r="D101" s="138" t="s">
        <v>76</v>
      </c>
      <c r="E101" s="138"/>
      <c r="F101" s="138"/>
      <c r="G101" s="200">
        <f t="shared" ref="G101:O101" si="143">+G96+G97+G99</f>
        <v>9.3189999999999902</v>
      </c>
      <c r="H101" s="200">
        <f t="shared" si="143"/>
        <v>11.44499999999999</v>
      </c>
      <c r="I101" s="200">
        <f t="shared" si="143"/>
        <v>12.704999999999988</v>
      </c>
      <c r="J101" s="200">
        <f t="shared" si="143"/>
        <v>18.122000000000014</v>
      </c>
      <c r="K101" s="200">
        <f t="shared" si="143"/>
        <v>27.088999999999949</v>
      </c>
      <c r="L101" s="200">
        <f t="shared" si="143"/>
        <v>49.918000000000021</v>
      </c>
      <c r="M101" s="200">
        <f>+M96+M97+M99</f>
        <v>66.657000000000096</v>
      </c>
      <c r="N101" s="200">
        <f t="shared" si="143"/>
        <v>101.52799999999985</v>
      </c>
      <c r="O101" s="200">
        <f t="shared" si="143"/>
        <v>120.33299999999981</v>
      </c>
      <c r="P101" s="200">
        <f>+P96+P97+P99</f>
        <v>159.55100000000004</v>
      </c>
      <c r="Q101" s="200">
        <f>+Q96+Q97+Q99</f>
        <v>262.53299999999973</v>
      </c>
      <c r="R101" s="200">
        <f>+R96+R97+R99</f>
        <v>298.19499999999988</v>
      </c>
      <c r="S101" s="200">
        <f t="shared" ref="S101:Z101" ca="1" si="144">+S96+S97+S99</f>
        <v>272.22631252123983</v>
      </c>
      <c r="T101" s="200">
        <f t="shared" ca="1" si="144"/>
        <v>337.29326315772443</v>
      </c>
      <c r="U101" s="200">
        <f t="shared" ca="1" si="144"/>
        <v>400.95966714357712</v>
      </c>
      <c r="V101" s="200">
        <f t="shared" ca="1" si="144"/>
        <v>471.72553558264678</v>
      </c>
      <c r="W101" s="200">
        <f t="shared" ca="1" si="144"/>
        <v>546.08710252410947</v>
      </c>
      <c r="X101" s="200">
        <f t="shared" ca="1" si="144"/>
        <v>623.82724374448117</v>
      </c>
      <c r="Y101" s="200">
        <f t="shared" ca="1" si="144"/>
        <v>704.59351385188324</v>
      </c>
      <c r="Z101" s="200">
        <f t="shared" ca="1" si="144"/>
        <v>787.95082191901872</v>
      </c>
      <c r="AA101" s="200">
        <f ca="1">+AA96+AA97+AA99</f>
        <v>873.39090860200099</v>
      </c>
      <c r="AB101" s="200">
        <f ca="1">+AB96+AB97+AB99</f>
        <v>960.34223470681422</v>
      </c>
      <c r="AC101" s="200">
        <f ca="1">+AC96+AC97+AC99</f>
        <v>1049.2350356918923</v>
      </c>
      <c r="AD101" s="136"/>
      <c r="AE101" s="136">
        <f ca="1">(AC101/S101)^(1/10)-1</f>
        <v>0.14444326675807795</v>
      </c>
      <c r="AF101" s="136">
        <f t="shared" ref="AF101" si="145">(R101/H101)^(1/10)-1</f>
        <v>0.38544234061165472</v>
      </c>
      <c r="AG101" s="136">
        <f t="shared" ref="AG101" si="146">+(R101/M101)^(0.1)-1</f>
        <v>0.16162368720182974</v>
      </c>
      <c r="AH101" s="136"/>
      <c r="AI101" s="136"/>
    </row>
    <row r="102" spans="1:35">
      <c r="D102" s="102" t="s">
        <v>77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1">
        <v>0</v>
      </c>
      <c r="N102" s="141">
        <v>0</v>
      </c>
      <c r="O102" s="141">
        <v>0</v>
      </c>
      <c r="P102" s="141">
        <v>0</v>
      </c>
      <c r="Q102" s="141">
        <v>0</v>
      </c>
      <c r="R102" s="141">
        <v>0</v>
      </c>
      <c r="S102" s="141">
        <v>0</v>
      </c>
      <c r="T102" s="141">
        <v>0</v>
      </c>
      <c r="U102" s="141">
        <v>0</v>
      </c>
      <c r="V102" s="141">
        <v>0</v>
      </c>
      <c r="W102" s="141">
        <v>0</v>
      </c>
      <c r="X102" s="141">
        <v>0</v>
      </c>
      <c r="Y102" s="141">
        <v>0</v>
      </c>
      <c r="Z102" s="141">
        <v>0</v>
      </c>
      <c r="AA102" s="141">
        <v>0</v>
      </c>
      <c r="AB102" s="141">
        <v>0</v>
      </c>
      <c r="AC102" s="141">
        <v>0</v>
      </c>
    </row>
    <row r="103" spans="1:35">
      <c r="D103" s="102" t="s">
        <v>78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41">
        <v>0</v>
      </c>
      <c r="N103" s="141">
        <v>0</v>
      </c>
      <c r="O103" s="141">
        <v>0</v>
      </c>
      <c r="P103" s="141">
        <v>0</v>
      </c>
      <c r="Q103" s="141">
        <v>0</v>
      </c>
      <c r="R103" s="141">
        <v>0</v>
      </c>
      <c r="S103" s="141">
        <v>0</v>
      </c>
      <c r="T103" s="141">
        <v>0</v>
      </c>
      <c r="U103" s="141">
        <v>0</v>
      </c>
      <c r="V103" s="141">
        <v>0</v>
      </c>
      <c r="W103" s="141">
        <v>0</v>
      </c>
      <c r="X103" s="141">
        <v>0</v>
      </c>
      <c r="Y103" s="141">
        <v>0</v>
      </c>
      <c r="Z103" s="141">
        <v>0</v>
      </c>
      <c r="AA103" s="141">
        <v>0</v>
      </c>
      <c r="AB103" s="141">
        <v>0</v>
      </c>
      <c r="AC103" s="141">
        <v>0</v>
      </c>
    </row>
    <row r="104" spans="1:35">
      <c r="D104" s="102" t="s">
        <v>79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0</v>
      </c>
      <c r="P104" s="141">
        <v>0</v>
      </c>
      <c r="Q104" s="141">
        <v>0</v>
      </c>
      <c r="R104" s="141">
        <v>0</v>
      </c>
      <c r="S104" s="141">
        <v>0</v>
      </c>
      <c r="T104" s="141">
        <v>0</v>
      </c>
      <c r="U104" s="141">
        <v>0</v>
      </c>
      <c r="V104" s="141">
        <v>0</v>
      </c>
      <c r="W104" s="141">
        <v>0</v>
      </c>
      <c r="X104" s="141">
        <v>0</v>
      </c>
      <c r="Y104" s="141">
        <v>0</v>
      </c>
      <c r="Z104" s="141">
        <v>0</v>
      </c>
      <c r="AA104" s="141">
        <v>0</v>
      </c>
      <c r="AB104" s="141">
        <v>0</v>
      </c>
      <c r="AC104" s="141">
        <v>0</v>
      </c>
    </row>
    <row r="105" spans="1:35" s="103" customFormat="1">
      <c r="A105" s="257" t="s">
        <v>80</v>
      </c>
      <c r="D105" s="138" t="s">
        <v>80</v>
      </c>
      <c r="E105" s="138"/>
      <c r="F105" s="138"/>
      <c r="G105" s="200">
        <f t="shared" ref="G105:O105" si="147">SUM(G101:G104)</f>
        <v>9.3189999999999902</v>
      </c>
      <c r="H105" s="200">
        <f t="shared" si="147"/>
        <v>11.44499999999999</v>
      </c>
      <c r="I105" s="200">
        <f t="shared" si="147"/>
        <v>12.704999999999988</v>
      </c>
      <c r="J105" s="200">
        <f t="shared" si="147"/>
        <v>18.122000000000014</v>
      </c>
      <c r="K105" s="200">
        <f>SUM(K101:K104)</f>
        <v>27.088999999999949</v>
      </c>
      <c r="L105" s="200">
        <f>SUM(L101:L104)</f>
        <v>49.918000000000021</v>
      </c>
      <c r="M105" s="200">
        <f>SUM(M101:M104)</f>
        <v>66.657000000000096</v>
      </c>
      <c r="N105" s="200">
        <f t="shared" si="147"/>
        <v>101.52799999999985</v>
      </c>
      <c r="O105" s="200">
        <f t="shared" si="147"/>
        <v>120.33299999999981</v>
      </c>
      <c r="P105" s="200">
        <f>SUM(P101:P104)</f>
        <v>159.55100000000004</v>
      </c>
      <c r="Q105" s="200">
        <f>SUM(Q101:Q104)</f>
        <v>262.53299999999973</v>
      </c>
      <c r="R105" s="200">
        <f>SUM(R101:R104)</f>
        <v>298.19499999999988</v>
      </c>
      <c r="S105" s="200">
        <f t="shared" ref="S105:AA105" ca="1" si="148">SUM(S101:S104)</f>
        <v>272.22631252123983</v>
      </c>
      <c r="T105" s="200">
        <f t="shared" ca="1" si="148"/>
        <v>337.29326315772443</v>
      </c>
      <c r="U105" s="200">
        <f t="shared" ca="1" si="148"/>
        <v>400.95966714357712</v>
      </c>
      <c r="V105" s="200">
        <f t="shared" ca="1" si="148"/>
        <v>471.72553558264678</v>
      </c>
      <c r="W105" s="200">
        <f t="shared" ca="1" si="148"/>
        <v>546.08710252410947</v>
      </c>
      <c r="X105" s="200">
        <f t="shared" ca="1" si="148"/>
        <v>623.82724374448117</v>
      </c>
      <c r="Y105" s="200">
        <f t="shared" ca="1" si="148"/>
        <v>704.59351385188324</v>
      </c>
      <c r="Z105" s="200">
        <f t="shared" ca="1" si="148"/>
        <v>787.95082191901872</v>
      </c>
      <c r="AA105" s="200">
        <f t="shared" ca="1" si="148"/>
        <v>873.39090860200099</v>
      </c>
      <c r="AB105" s="200">
        <f ca="1">SUM(AB101:AB104)</f>
        <v>960.34223470681422</v>
      </c>
      <c r="AC105" s="200">
        <f ca="1">SUM(AC101:AC104)</f>
        <v>1049.2350356918923</v>
      </c>
      <c r="AD105" s="136"/>
      <c r="AE105" s="136">
        <f ca="1">(AC105/S105)^(1/10)-1</f>
        <v>0.14444326675807795</v>
      </c>
      <c r="AF105" s="136">
        <f t="shared" ref="AF105" si="149">(R105/H105)^(1/10)-1</f>
        <v>0.38544234061165472</v>
      </c>
      <c r="AG105" s="136">
        <f t="shared" ref="AG105" si="150">+(R105/M105)^(0.1)-1</f>
        <v>0.16162368720182974</v>
      </c>
      <c r="AH105" s="136"/>
      <c r="AI105" s="136"/>
    </row>
    <row r="106" spans="1:35"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</row>
    <row r="107" spans="1:35">
      <c r="A107" s="257" t="s">
        <v>155</v>
      </c>
      <c r="D107" s="101" t="s">
        <v>82</v>
      </c>
      <c r="G107" s="135"/>
      <c r="H107" s="135"/>
      <c r="I107" s="135"/>
      <c r="J107" s="135">
        <f t="shared" ref="J107:M107" si="151">+J212</f>
        <v>85.651748999999995</v>
      </c>
      <c r="K107" s="135">
        <f t="shared" si="151"/>
        <v>86.280906999999999</v>
      </c>
      <c r="L107" s="135">
        <f t="shared" si="151"/>
        <v>88.430987000000002</v>
      </c>
      <c r="M107" s="135">
        <f t="shared" si="151"/>
        <v>99.66</v>
      </c>
      <c r="N107" s="135">
        <f>+N212</f>
        <v>104.56100000000001</v>
      </c>
      <c r="O107" s="135">
        <f>+O212</f>
        <v>104.932</v>
      </c>
      <c r="P107" s="135">
        <f>+P212</f>
        <v>106.0385</v>
      </c>
      <c r="Q107" s="135">
        <f t="shared" ref="Q107:Z107" si="152">+Q212</f>
        <v>107.4555</v>
      </c>
      <c r="R107" s="135">
        <f t="shared" si="152"/>
        <v>107.443</v>
      </c>
      <c r="S107" s="135">
        <f t="shared" ca="1" si="152"/>
        <v>108.443</v>
      </c>
      <c r="T107" s="135">
        <f t="shared" ca="1" si="152"/>
        <v>108.443</v>
      </c>
      <c r="U107" s="135">
        <f t="shared" ca="1" si="152"/>
        <v>108.443</v>
      </c>
      <c r="V107" s="135">
        <f t="shared" ca="1" si="152"/>
        <v>104.10553216058055</v>
      </c>
      <c r="W107" s="135">
        <f t="shared" ca="1" si="152"/>
        <v>98.005082225505404</v>
      </c>
      <c r="X107" s="135">
        <f t="shared" ca="1" si="152"/>
        <v>90.651328474027935</v>
      </c>
      <c r="Y107" s="135">
        <f t="shared" ca="1" si="152"/>
        <v>82.464025029583553</v>
      </c>
      <c r="Z107" s="135">
        <f t="shared" ca="1" si="152"/>
        <v>73.78520912613709</v>
      </c>
      <c r="AA107" s="135">
        <f ca="1">+AA212</f>
        <v>64.892439528875272</v>
      </c>
      <c r="AB107" s="135">
        <f ca="1">+AB212</f>
        <v>56.011521544049998</v>
      </c>
      <c r="AC107" s="135">
        <f ca="1">+AC212</f>
        <v>47.336751886833852</v>
      </c>
      <c r="AD107" s="136"/>
      <c r="AE107" s="136">
        <f ca="1">(AC107/S107)^(1/10)-1</f>
        <v>-7.9551078687047583E-2</v>
      </c>
      <c r="AF107" s="136"/>
      <c r="AG107" s="136">
        <f t="shared" ref="AG107:AG108" si="153">+(R107/M107)^(0.1)-1</f>
        <v>7.5479514055654118E-3</v>
      </c>
    </row>
    <row r="108" spans="1:35">
      <c r="A108" s="257" t="s">
        <v>23</v>
      </c>
      <c r="D108" s="103" t="s">
        <v>83</v>
      </c>
      <c r="G108" s="207"/>
      <c r="H108" s="207"/>
      <c r="I108" s="207"/>
      <c r="J108" s="207">
        <f t="shared" ref="J108:P108" si="154">+J105/J107</f>
        <v>0.21157769936490164</v>
      </c>
      <c r="K108" s="207">
        <f t="shared" si="154"/>
        <v>0.31396285623191178</v>
      </c>
      <c r="L108" s="207">
        <f t="shared" si="154"/>
        <v>0.56448538791046199</v>
      </c>
      <c r="M108" s="207">
        <f t="shared" si="154"/>
        <v>0.66884406983744826</v>
      </c>
      <c r="N108" s="207">
        <f t="shared" si="154"/>
        <v>0.97099300886563678</v>
      </c>
      <c r="O108" s="207">
        <f t="shared" si="154"/>
        <v>1.1467712423283631</v>
      </c>
      <c r="P108" s="207">
        <f t="shared" si="154"/>
        <v>1.5046516123860678</v>
      </c>
      <c r="Q108" s="207">
        <f t="shared" ref="Q108:AA108" si="155">+Q105/Q107</f>
        <v>2.4431788042491984</v>
      </c>
      <c r="R108" s="207">
        <f t="shared" si="155"/>
        <v>2.7753785728246596</v>
      </c>
      <c r="S108" s="207">
        <f t="shared" ca="1" si="155"/>
        <v>2.5103170561607464</v>
      </c>
      <c r="T108" s="207">
        <f t="shared" ca="1" si="155"/>
        <v>3.1103276666794946</v>
      </c>
      <c r="U108" s="207">
        <f t="shared" ca="1" si="155"/>
        <v>3.6974232282727066</v>
      </c>
      <c r="V108" s="207">
        <f t="shared" ca="1" si="155"/>
        <v>4.5312244776292987</v>
      </c>
      <c r="W108" s="207">
        <f t="shared" ca="1" si="155"/>
        <v>5.5720284104000539</v>
      </c>
      <c r="X108" s="207">
        <f t="shared" ca="1" si="155"/>
        <v>6.881611712102055</v>
      </c>
      <c r="Y108" s="207">
        <f t="shared" ca="1" si="155"/>
        <v>8.5442532498154673</v>
      </c>
      <c r="Z108" s="207">
        <f t="shared" ca="1" si="155"/>
        <v>10.67898066903901</v>
      </c>
      <c r="AA108" s="207">
        <f t="shared" ca="1" si="155"/>
        <v>13.45905493679841</v>
      </c>
      <c r="AB108" s="207">
        <f ca="1">+AB105/AB107</f>
        <v>17.145440942031144</v>
      </c>
      <c r="AC108" s="207">
        <f ca="1">+AC105/AC107</f>
        <v>22.16533652753062</v>
      </c>
      <c r="AD108" s="136"/>
      <c r="AE108" s="136">
        <f ca="1">(AC108/S108)^(1/10)-1</f>
        <v>0.24335336840377186</v>
      </c>
      <c r="AF108" s="136"/>
      <c r="AG108" s="136">
        <f t="shared" si="153"/>
        <v>0.15292149180723658</v>
      </c>
      <c r="AH108" s="136"/>
      <c r="AI108" s="136"/>
    </row>
    <row r="109" spans="1:35">
      <c r="A109" s="257" t="s">
        <v>156</v>
      </c>
      <c r="D109" s="101" t="s">
        <v>84</v>
      </c>
      <c r="G109" s="191"/>
      <c r="H109" s="191"/>
      <c r="I109" s="191"/>
      <c r="J109" s="191" t="str">
        <f t="shared" ref="J109:AC109" si="156">IFERROR(J108/I108-1,"na")</f>
        <v>na</v>
      </c>
      <c r="K109" s="191">
        <f t="shared" si="156"/>
        <v>0.48391279976265156</v>
      </c>
      <c r="L109" s="191">
        <f t="shared" si="156"/>
        <v>0.79793684732406445</v>
      </c>
      <c r="M109" s="191">
        <f t="shared" si="156"/>
        <v>0.18487401828643879</v>
      </c>
      <c r="N109" s="191">
        <f t="shared" si="156"/>
        <v>0.45174795240633725</v>
      </c>
      <c r="O109" s="191">
        <f t="shared" si="156"/>
        <v>0.18102935021960609</v>
      </c>
      <c r="P109" s="191">
        <f t="shared" si="156"/>
        <v>0.31207651260165647</v>
      </c>
      <c r="Q109" s="191">
        <f t="shared" si="156"/>
        <v>0.62375049754861167</v>
      </c>
      <c r="R109" s="191">
        <f t="shared" si="156"/>
        <v>0.13597030556981604</v>
      </c>
      <c r="S109" s="191">
        <f t="shared" ca="1" si="156"/>
        <v>-9.5504634668323818E-2</v>
      </c>
      <c r="T109" s="191">
        <f t="shared" ca="1" si="156"/>
        <v>0.23901785993375602</v>
      </c>
      <c r="U109" s="191">
        <f t="shared" ca="1" si="156"/>
        <v>0.18875682066641564</v>
      </c>
      <c r="V109" s="191">
        <f t="shared" ca="1" si="156"/>
        <v>0.22550873889168255</v>
      </c>
      <c r="W109" s="191">
        <f t="shared" ca="1" si="156"/>
        <v>0.22969595479306193</v>
      </c>
      <c r="X109" s="191">
        <f t="shared" ca="1" si="156"/>
        <v>0.2350281091994606</v>
      </c>
      <c r="Y109" s="191">
        <f t="shared" ca="1" si="156"/>
        <v>0.24160641536770777</v>
      </c>
      <c r="Z109" s="191">
        <f t="shared" ca="1" si="156"/>
        <v>0.2498436500895671</v>
      </c>
      <c r="AA109" s="191">
        <f t="shared" ca="1" si="156"/>
        <v>0.26033142618372906</v>
      </c>
      <c r="AB109" s="191">
        <f t="shared" ca="1" si="156"/>
        <v>0.27389634878105618</v>
      </c>
      <c r="AC109" s="191">
        <f t="shared" ca="1" si="156"/>
        <v>0.2927831137427015</v>
      </c>
      <c r="AD109" s="127"/>
      <c r="AE109" s="127"/>
    </row>
    <row r="110" spans="1:35">
      <c r="A110" s="257" t="s">
        <v>85</v>
      </c>
      <c r="D110" s="101" t="s">
        <v>85</v>
      </c>
      <c r="G110" s="208"/>
      <c r="H110" s="208"/>
      <c r="I110" s="208"/>
      <c r="J110" s="208">
        <f t="shared" ref="J110:O110" si="157">+J215</f>
        <v>0</v>
      </c>
      <c r="K110" s="208">
        <f t="shared" si="157"/>
        <v>0</v>
      </c>
      <c r="L110" s="208">
        <f t="shared" si="157"/>
        <v>0</v>
      </c>
      <c r="M110" s="208">
        <f t="shared" si="157"/>
        <v>0</v>
      </c>
      <c r="N110" s="208">
        <f t="shared" si="157"/>
        <v>0</v>
      </c>
      <c r="O110" s="208">
        <f t="shared" si="157"/>
        <v>0</v>
      </c>
      <c r="P110" s="208">
        <f>+P215</f>
        <v>0</v>
      </c>
      <c r="Q110" s="208">
        <f t="shared" ref="Q110:Z110" si="158">+Q215</f>
        <v>0</v>
      </c>
      <c r="R110" s="208">
        <f t="shared" si="158"/>
        <v>0</v>
      </c>
      <c r="S110" s="208">
        <f t="shared" si="158"/>
        <v>0</v>
      </c>
      <c r="T110" s="208">
        <f t="shared" si="158"/>
        <v>0</v>
      </c>
      <c r="U110" s="208">
        <f t="shared" si="158"/>
        <v>0</v>
      </c>
      <c r="V110" s="208">
        <f t="shared" si="158"/>
        <v>0</v>
      </c>
      <c r="W110" s="208">
        <f t="shared" si="158"/>
        <v>0</v>
      </c>
      <c r="X110" s="208">
        <f t="shared" si="158"/>
        <v>0</v>
      </c>
      <c r="Y110" s="208">
        <f t="shared" si="158"/>
        <v>0</v>
      </c>
      <c r="Z110" s="208">
        <f t="shared" si="158"/>
        <v>0</v>
      </c>
      <c r="AA110" s="208">
        <f>+AA215</f>
        <v>0</v>
      </c>
      <c r="AB110" s="208">
        <f>+AB215</f>
        <v>0</v>
      </c>
      <c r="AC110" s="208">
        <f>+AC215</f>
        <v>0</v>
      </c>
      <c r="AD110" s="127"/>
      <c r="AE110" s="127"/>
    </row>
    <row r="111" spans="1:35">
      <c r="A111" s="257" t="s">
        <v>157</v>
      </c>
      <c r="D111" s="101" t="s">
        <v>86</v>
      </c>
      <c r="G111" s="191"/>
      <c r="H111" s="191"/>
      <c r="I111" s="191"/>
      <c r="J111" s="191" t="str">
        <f t="shared" ref="J111:AC111" si="159">IFERROR(J110/I110-1,"na")</f>
        <v>na</v>
      </c>
      <c r="K111" s="191" t="str">
        <f t="shared" si="159"/>
        <v>na</v>
      </c>
      <c r="L111" s="191" t="str">
        <f t="shared" si="159"/>
        <v>na</v>
      </c>
      <c r="M111" s="191" t="str">
        <f t="shared" si="159"/>
        <v>na</v>
      </c>
      <c r="N111" s="191" t="str">
        <f t="shared" si="159"/>
        <v>na</v>
      </c>
      <c r="O111" s="191" t="str">
        <f t="shared" si="159"/>
        <v>na</v>
      </c>
      <c r="P111" s="191" t="str">
        <f t="shared" si="159"/>
        <v>na</v>
      </c>
      <c r="Q111" s="191" t="str">
        <f t="shared" si="159"/>
        <v>na</v>
      </c>
      <c r="R111" s="191" t="str">
        <f t="shared" si="159"/>
        <v>na</v>
      </c>
      <c r="S111" s="191" t="str">
        <f t="shared" si="159"/>
        <v>na</v>
      </c>
      <c r="T111" s="191" t="str">
        <f t="shared" si="159"/>
        <v>na</v>
      </c>
      <c r="U111" s="191" t="str">
        <f t="shared" si="159"/>
        <v>na</v>
      </c>
      <c r="V111" s="191" t="str">
        <f t="shared" si="159"/>
        <v>na</v>
      </c>
      <c r="W111" s="191" t="str">
        <f t="shared" si="159"/>
        <v>na</v>
      </c>
      <c r="X111" s="191" t="str">
        <f t="shared" si="159"/>
        <v>na</v>
      </c>
      <c r="Y111" s="191" t="str">
        <f t="shared" si="159"/>
        <v>na</v>
      </c>
      <c r="Z111" s="191" t="str">
        <f t="shared" si="159"/>
        <v>na</v>
      </c>
      <c r="AA111" s="191" t="str">
        <f t="shared" si="159"/>
        <v>na</v>
      </c>
      <c r="AB111" s="191" t="str">
        <f t="shared" si="159"/>
        <v>na</v>
      </c>
      <c r="AC111" s="191" t="str">
        <f t="shared" si="159"/>
        <v>na</v>
      </c>
    </row>
    <row r="112" spans="1:35">
      <c r="A112" s="257" t="s">
        <v>158</v>
      </c>
      <c r="D112" s="101" t="s">
        <v>87</v>
      </c>
      <c r="G112" s="159"/>
      <c r="H112" s="159"/>
      <c r="I112" s="159"/>
      <c r="J112" s="159">
        <f t="shared" ref="J112:O112" si="160">+J110/J108</f>
        <v>0</v>
      </c>
      <c r="K112" s="159">
        <f t="shared" si="160"/>
        <v>0</v>
      </c>
      <c r="L112" s="159">
        <f t="shared" si="160"/>
        <v>0</v>
      </c>
      <c r="M112" s="159">
        <f t="shared" si="160"/>
        <v>0</v>
      </c>
      <c r="N112" s="159">
        <f t="shared" si="160"/>
        <v>0</v>
      </c>
      <c r="O112" s="159">
        <f t="shared" si="160"/>
        <v>0</v>
      </c>
      <c r="P112" s="159">
        <f>+P110/P108</f>
        <v>0</v>
      </c>
      <c r="Q112" s="159">
        <f t="shared" ref="Q112:Z112" si="161">+Q110/Q108</f>
        <v>0</v>
      </c>
      <c r="R112" s="159">
        <f t="shared" si="161"/>
        <v>0</v>
      </c>
      <c r="S112" s="159">
        <f t="shared" ca="1" si="161"/>
        <v>0</v>
      </c>
      <c r="T112" s="159">
        <f t="shared" ca="1" si="161"/>
        <v>0</v>
      </c>
      <c r="U112" s="159">
        <f t="shared" ca="1" si="161"/>
        <v>0</v>
      </c>
      <c r="V112" s="159">
        <f t="shared" ca="1" si="161"/>
        <v>0</v>
      </c>
      <c r="W112" s="159">
        <f t="shared" ca="1" si="161"/>
        <v>0</v>
      </c>
      <c r="X112" s="159">
        <f t="shared" ca="1" si="161"/>
        <v>0</v>
      </c>
      <c r="Y112" s="159">
        <f t="shared" ca="1" si="161"/>
        <v>0</v>
      </c>
      <c r="Z112" s="159">
        <f t="shared" ca="1" si="161"/>
        <v>0</v>
      </c>
      <c r="AA112" s="159">
        <f ca="1">+AA110/AA108</f>
        <v>0</v>
      </c>
      <c r="AB112" s="159">
        <f ca="1">+AB110/AB108</f>
        <v>0</v>
      </c>
      <c r="AC112" s="159">
        <f ca="1">+AC110/AC108</f>
        <v>0</v>
      </c>
    </row>
    <row r="113" spans="1:39">
      <c r="G113" s="191"/>
      <c r="H113" s="191"/>
      <c r="I113" s="191"/>
      <c r="J113" s="191"/>
      <c r="K113" s="191"/>
      <c r="L113" s="191"/>
      <c r="M113" s="109"/>
      <c r="N113" s="109"/>
      <c r="O113" s="109"/>
      <c r="P113" s="109"/>
      <c r="Q113" s="109"/>
      <c r="R113" s="109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</row>
    <row r="114" spans="1:39">
      <c r="C114" s="95"/>
      <c r="D114" s="96" t="s">
        <v>88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97"/>
      <c r="O114" s="97"/>
      <c r="P114" s="97"/>
      <c r="Q114" s="97"/>
      <c r="R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</row>
    <row r="115" spans="1:39" ht="5.0999999999999996" customHeight="1"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33"/>
      <c r="AE115" s="133"/>
    </row>
    <row r="116" spans="1:39">
      <c r="D116" s="101" t="s">
        <v>76</v>
      </c>
      <c r="G116" s="109">
        <f t="shared" ref="G116:O116" si="162">+G105</f>
        <v>9.3189999999999902</v>
      </c>
      <c r="H116" s="109">
        <f t="shared" si="162"/>
        <v>11.44499999999999</v>
      </c>
      <c r="I116" s="109">
        <f t="shared" si="162"/>
        <v>12.704999999999988</v>
      </c>
      <c r="J116" s="109">
        <f t="shared" si="162"/>
        <v>18.122000000000014</v>
      </c>
      <c r="K116" s="109">
        <f t="shared" si="162"/>
        <v>27.088999999999949</v>
      </c>
      <c r="L116" s="109">
        <f t="shared" si="162"/>
        <v>49.918000000000021</v>
      </c>
      <c r="M116" s="109">
        <f t="shared" si="162"/>
        <v>66.657000000000096</v>
      </c>
      <c r="N116" s="109">
        <f t="shared" si="162"/>
        <v>101.52799999999985</v>
      </c>
      <c r="O116" s="109">
        <f t="shared" si="162"/>
        <v>120.33299999999981</v>
      </c>
      <c r="P116" s="109">
        <f>+P105</f>
        <v>159.55100000000004</v>
      </c>
      <c r="Q116" s="109">
        <f>+Q105</f>
        <v>262.53299999999973</v>
      </c>
      <c r="R116" s="109">
        <f t="shared" ref="R116:AA116" si="163">+R105</f>
        <v>298.19499999999988</v>
      </c>
      <c r="S116" s="109">
        <f t="shared" ca="1" si="163"/>
        <v>272.22631252123983</v>
      </c>
      <c r="T116" s="109">
        <f t="shared" ca="1" si="163"/>
        <v>337.29326315772443</v>
      </c>
      <c r="U116" s="109">
        <f t="shared" ca="1" si="163"/>
        <v>400.95966714357712</v>
      </c>
      <c r="V116" s="109">
        <f t="shared" ca="1" si="163"/>
        <v>471.72553558264678</v>
      </c>
      <c r="W116" s="109">
        <f t="shared" ca="1" si="163"/>
        <v>546.08710252410947</v>
      </c>
      <c r="X116" s="109">
        <f t="shared" ca="1" si="163"/>
        <v>623.82724374448117</v>
      </c>
      <c r="Y116" s="109">
        <f t="shared" ca="1" si="163"/>
        <v>704.59351385188324</v>
      </c>
      <c r="Z116" s="109">
        <f t="shared" ca="1" si="163"/>
        <v>787.95082191901872</v>
      </c>
      <c r="AA116" s="109">
        <f t="shared" ca="1" si="163"/>
        <v>873.39090860200099</v>
      </c>
      <c r="AB116" s="109">
        <f ca="1">+AB105</f>
        <v>960.34223470681422</v>
      </c>
      <c r="AC116" s="109">
        <f ca="1">+AC105</f>
        <v>1049.2350356918923</v>
      </c>
    </row>
    <row r="117" spans="1:39">
      <c r="D117" s="102" t="s">
        <v>6</v>
      </c>
      <c r="G117" s="109">
        <f t="shared" ref="G117:O117" si="164">-G88</f>
        <v>4.0599999999999996</v>
      </c>
      <c r="H117" s="109">
        <f t="shared" si="164"/>
        <v>4.641</v>
      </c>
      <c r="I117" s="109">
        <f t="shared" si="164"/>
        <v>6.3539999999999992</v>
      </c>
      <c r="J117" s="109">
        <f t="shared" si="164"/>
        <v>11.072999999999999</v>
      </c>
      <c r="K117" s="109">
        <f t="shared" si="164"/>
        <v>16.794</v>
      </c>
      <c r="L117" s="109">
        <f t="shared" si="164"/>
        <v>25.088999999999999</v>
      </c>
      <c r="M117" s="109">
        <f t="shared" si="164"/>
        <v>33.546000000000006</v>
      </c>
      <c r="N117" s="109">
        <f t="shared" si="164"/>
        <v>46.346000000000004</v>
      </c>
      <c r="O117" s="109">
        <f t="shared" si="164"/>
        <v>73.018999999999991</v>
      </c>
      <c r="P117" s="109">
        <f>-P88</f>
        <v>90.52000000000001</v>
      </c>
      <c r="Q117" s="109">
        <f>-Q88</f>
        <v>115.2</v>
      </c>
      <c r="R117" s="109">
        <f t="shared" ref="R117:AA117" si="165">-R88</f>
        <v>153.446</v>
      </c>
      <c r="S117" s="109">
        <f t="shared" si="165"/>
        <v>206.23868852459017</v>
      </c>
      <c r="T117" s="109">
        <f t="shared" si="165"/>
        <v>280.14858610289951</v>
      </c>
      <c r="U117" s="109">
        <f t="shared" si="165"/>
        <v>334.80503417558771</v>
      </c>
      <c r="V117" s="109">
        <f t="shared" ca="1" si="165"/>
        <v>388.50629613787538</v>
      </c>
      <c r="W117" s="109">
        <f t="shared" ca="1" si="165"/>
        <v>440.11869438609642</v>
      </c>
      <c r="X117" s="109">
        <f t="shared" ca="1" si="165"/>
        <v>487.97210675710153</v>
      </c>
      <c r="Y117" s="109">
        <f t="shared" ca="1" si="165"/>
        <v>530.4717284851921</v>
      </c>
      <c r="Z117" s="109">
        <f t="shared" ca="1" si="165"/>
        <v>566.10427300899869</v>
      </c>
      <c r="AA117" s="109">
        <f t="shared" ca="1" si="165"/>
        <v>593.45253158305968</v>
      </c>
      <c r="AB117" s="109">
        <f ca="1">-AB88</f>
        <v>611.21526717094116</v>
      </c>
      <c r="AC117" s="109">
        <f ca="1">-AC88</f>
        <v>618.23015110724577</v>
      </c>
      <c r="AM117" s="103"/>
    </row>
    <row r="118" spans="1:39">
      <c r="D118" s="102" t="s">
        <v>196</v>
      </c>
      <c r="G118" s="109">
        <f t="shared" ref="G118:O118" si="166">-G89</f>
        <v>0</v>
      </c>
      <c r="H118" s="109">
        <f t="shared" si="166"/>
        <v>0</v>
      </c>
      <c r="I118" s="109">
        <f t="shared" si="166"/>
        <v>0</v>
      </c>
      <c r="J118" s="109">
        <f t="shared" si="166"/>
        <v>0</v>
      </c>
      <c r="K118" s="109">
        <f t="shared" si="166"/>
        <v>0</v>
      </c>
      <c r="L118" s="109">
        <f t="shared" si="166"/>
        <v>0</v>
      </c>
      <c r="M118" s="109">
        <f t="shared" si="166"/>
        <v>0</v>
      </c>
      <c r="N118" s="109">
        <f t="shared" si="166"/>
        <v>0</v>
      </c>
      <c r="O118" s="109">
        <f t="shared" si="166"/>
        <v>0</v>
      </c>
      <c r="P118" s="109">
        <f>-P89</f>
        <v>0</v>
      </c>
      <c r="Q118" s="109">
        <f>-Q89</f>
        <v>0</v>
      </c>
      <c r="R118" s="109">
        <f t="shared" ref="R118:AA118" si="167">-R89</f>
        <v>0</v>
      </c>
      <c r="S118" s="109">
        <f t="shared" si="167"/>
        <v>0</v>
      </c>
      <c r="T118" s="109">
        <f t="shared" si="167"/>
        <v>0</v>
      </c>
      <c r="U118" s="109">
        <f t="shared" si="167"/>
        <v>0</v>
      </c>
      <c r="V118" s="109">
        <f t="shared" si="167"/>
        <v>0</v>
      </c>
      <c r="W118" s="109">
        <f t="shared" si="167"/>
        <v>0</v>
      </c>
      <c r="X118" s="109">
        <f t="shared" si="167"/>
        <v>0</v>
      </c>
      <c r="Y118" s="109">
        <f t="shared" si="167"/>
        <v>0</v>
      </c>
      <c r="Z118" s="109">
        <f t="shared" si="167"/>
        <v>0</v>
      </c>
      <c r="AA118" s="109">
        <f t="shared" si="167"/>
        <v>0</v>
      </c>
      <c r="AB118" s="109">
        <f>-AB89</f>
        <v>0</v>
      </c>
      <c r="AC118" s="109">
        <f>-AC89</f>
        <v>0</v>
      </c>
      <c r="AM118" s="109"/>
    </row>
    <row r="119" spans="1:39">
      <c r="A119" s="257" t="s">
        <v>89</v>
      </c>
      <c r="D119" s="102" t="s">
        <v>89</v>
      </c>
      <c r="G119" s="109">
        <f t="shared" ref="G119:M119" si="168">-G99</f>
        <v>0</v>
      </c>
      <c r="H119" s="109">
        <f t="shared" si="168"/>
        <v>0</v>
      </c>
      <c r="I119" s="109">
        <f t="shared" si="168"/>
        <v>0</v>
      </c>
      <c r="J119" s="109">
        <f t="shared" si="168"/>
        <v>0</v>
      </c>
      <c r="K119" s="109">
        <f t="shared" si="168"/>
        <v>0</v>
      </c>
      <c r="L119" s="109">
        <f t="shared" si="168"/>
        <v>0</v>
      </c>
      <c r="M119" s="109">
        <f t="shared" si="168"/>
        <v>0</v>
      </c>
      <c r="N119" s="109">
        <f>-N99</f>
        <v>0</v>
      </c>
      <c r="O119" s="109">
        <f>-O99</f>
        <v>0</v>
      </c>
      <c r="P119" s="109">
        <f>-P99</f>
        <v>0</v>
      </c>
      <c r="Q119" s="109">
        <f>-Q99</f>
        <v>0</v>
      </c>
      <c r="R119" s="109">
        <f>-R99</f>
        <v>0</v>
      </c>
      <c r="S119" s="109">
        <f t="shared" ref="S119:AA119" ca="1" si="169">-S99</f>
        <v>0</v>
      </c>
      <c r="T119" s="109">
        <f t="shared" ca="1" si="169"/>
        <v>0</v>
      </c>
      <c r="U119" s="109">
        <f t="shared" ca="1" si="169"/>
        <v>0</v>
      </c>
      <c r="V119" s="109">
        <f t="shared" ca="1" si="169"/>
        <v>0</v>
      </c>
      <c r="W119" s="109">
        <f t="shared" ca="1" si="169"/>
        <v>0</v>
      </c>
      <c r="X119" s="109">
        <f t="shared" ca="1" si="169"/>
        <v>0</v>
      </c>
      <c r="Y119" s="109">
        <f t="shared" ca="1" si="169"/>
        <v>0</v>
      </c>
      <c r="Z119" s="109">
        <f t="shared" ca="1" si="169"/>
        <v>0</v>
      </c>
      <c r="AA119" s="109">
        <f t="shared" ca="1" si="169"/>
        <v>0</v>
      </c>
      <c r="AB119" s="109">
        <f ca="1">-AB99</f>
        <v>0</v>
      </c>
      <c r="AC119" s="109">
        <f ca="1">-AC99</f>
        <v>0</v>
      </c>
    </row>
    <row r="120" spans="1:39">
      <c r="D120" s="102" t="s">
        <v>90</v>
      </c>
      <c r="G120" s="141">
        <v>0.74</v>
      </c>
      <c r="H120" s="141">
        <v>0.97799999999999998</v>
      </c>
      <c r="I120" s="141">
        <v>1.869</v>
      </c>
      <c r="J120" s="141">
        <v>2.323</v>
      </c>
      <c r="K120" s="141">
        <v>3.258</v>
      </c>
      <c r="L120" s="141">
        <v>3.2290000000000001</v>
      </c>
      <c r="M120" s="141">
        <v>4.9589999999999996</v>
      </c>
      <c r="N120" s="141">
        <v>6.5140000000000002</v>
      </c>
      <c r="O120" s="141">
        <v>8.7110000000000003</v>
      </c>
      <c r="P120" s="141">
        <v>16.114999999999998</v>
      </c>
      <c r="Q120" s="141">
        <v>20.527999999999999</v>
      </c>
      <c r="R120" s="141">
        <v>22.233000000000001</v>
      </c>
      <c r="S120" s="141">
        <v>0</v>
      </c>
      <c r="T120" s="141">
        <v>0</v>
      </c>
      <c r="U120" s="141">
        <v>0</v>
      </c>
      <c r="V120" s="141">
        <v>0</v>
      </c>
      <c r="W120" s="141">
        <v>0</v>
      </c>
      <c r="X120" s="141">
        <v>0</v>
      </c>
      <c r="Y120" s="141">
        <v>0</v>
      </c>
      <c r="Z120" s="141">
        <v>0</v>
      </c>
      <c r="AA120" s="141">
        <v>0</v>
      </c>
      <c r="AB120" s="141">
        <v>0</v>
      </c>
      <c r="AC120" s="141">
        <v>0</v>
      </c>
    </row>
    <row r="121" spans="1:39">
      <c r="A121" s="257"/>
      <c r="D121" s="102" t="s">
        <v>91</v>
      </c>
      <c r="G121" s="135">
        <f t="shared" ref="G121:M121" si="170">+G122-SUM(G116:G120)</f>
        <v>0.21500000000000519</v>
      </c>
      <c r="H121" s="135">
        <f t="shared" si="170"/>
        <v>0.56000000000000938</v>
      </c>
      <c r="I121" s="135">
        <f t="shared" si="170"/>
        <v>1.4590000000000067</v>
      </c>
      <c r="J121" s="135">
        <f t="shared" si="170"/>
        <v>-3.5670000000000073</v>
      </c>
      <c r="K121" s="135">
        <f t="shared" si="170"/>
        <v>1.019000000000041</v>
      </c>
      <c r="L121" s="135">
        <f t="shared" si="170"/>
        <v>-9.1970000000000169</v>
      </c>
      <c r="M121" s="135">
        <f t="shared" si="170"/>
        <v>42.348999999999975</v>
      </c>
      <c r="N121" s="135">
        <f>+N122-SUM(N116:N120)</f>
        <v>14.654000000000195</v>
      </c>
      <c r="O121" s="135">
        <f>+O122-SUM(O116:O120)</f>
        <v>27.179000000000201</v>
      </c>
      <c r="P121" s="135">
        <f>+P122-SUM(P116:P120)</f>
        <v>45.535000000000082</v>
      </c>
      <c r="Q121" s="135">
        <f>+Q122-SUM(Q116:Q120)</f>
        <v>27.530000000000314</v>
      </c>
      <c r="R121" s="135">
        <f>+R122-SUM(R116:R120)</f>
        <v>6.7640000000000668</v>
      </c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</row>
    <row r="122" spans="1:39" s="103" customFormat="1">
      <c r="A122" s="257"/>
      <c r="B122" s="101"/>
      <c r="D122" s="138" t="s">
        <v>181</v>
      </c>
      <c r="E122" s="138"/>
      <c r="F122" s="138"/>
      <c r="G122" s="200">
        <f t="shared" ref="G122:O122" si="171">+G125-G124-G123</f>
        <v>14.333999999999996</v>
      </c>
      <c r="H122" s="200">
        <f t="shared" si="171"/>
        <v>17.624000000000002</v>
      </c>
      <c r="I122" s="200">
        <f t="shared" si="171"/>
        <v>22.386999999999993</v>
      </c>
      <c r="J122" s="200">
        <f t="shared" si="171"/>
        <v>27.951000000000008</v>
      </c>
      <c r="K122" s="200">
        <f t="shared" si="171"/>
        <v>48.16</v>
      </c>
      <c r="L122" s="200">
        <f t="shared" si="171"/>
        <v>69.039000000000001</v>
      </c>
      <c r="M122" s="200">
        <f t="shared" si="171"/>
        <v>147.51100000000008</v>
      </c>
      <c r="N122" s="200">
        <f t="shared" si="171"/>
        <v>169.04200000000006</v>
      </c>
      <c r="O122" s="200">
        <f t="shared" si="171"/>
        <v>229.24200000000002</v>
      </c>
      <c r="P122" s="200">
        <f>+P125-P124-P123</f>
        <v>311.72100000000012</v>
      </c>
      <c r="Q122" s="200">
        <f>+Q125-Q124-Q123</f>
        <v>425.79100000000005</v>
      </c>
      <c r="R122" s="200">
        <f>+R125-R124-R123</f>
        <v>480.63799999999992</v>
      </c>
      <c r="S122" s="210">
        <f t="shared" ref="S122:AA122" ca="1" si="172">SUM(S116:S121)</f>
        <v>478.46500104583004</v>
      </c>
      <c r="T122" s="210">
        <f t="shared" ca="1" si="172"/>
        <v>617.44184926062394</v>
      </c>
      <c r="U122" s="210">
        <f t="shared" ca="1" si="172"/>
        <v>735.76470131916483</v>
      </c>
      <c r="V122" s="210">
        <f t="shared" ca="1" si="172"/>
        <v>860.23183172052222</v>
      </c>
      <c r="W122" s="210">
        <f t="shared" ca="1" si="172"/>
        <v>986.20579691020589</v>
      </c>
      <c r="X122" s="210">
        <f t="shared" ca="1" si="172"/>
        <v>1111.7993505015827</v>
      </c>
      <c r="Y122" s="210">
        <f t="shared" ca="1" si="172"/>
        <v>1235.0652423370752</v>
      </c>
      <c r="Z122" s="210">
        <f t="shared" ca="1" si="172"/>
        <v>1354.0550949280173</v>
      </c>
      <c r="AA122" s="210">
        <f t="shared" ca="1" si="172"/>
        <v>1466.8434401850607</v>
      </c>
      <c r="AB122" s="210">
        <f ca="1">SUM(AB116:AB121)</f>
        <v>1571.5575018777554</v>
      </c>
      <c r="AC122" s="210">
        <f ca="1">SUM(AC116:AC121)</f>
        <v>1667.4651867991381</v>
      </c>
      <c r="AD122" s="136"/>
      <c r="AE122" s="136">
        <f ca="1">(AC122/S122)^(1/10)-1</f>
        <v>0.1329758689968108</v>
      </c>
      <c r="AF122" s="136">
        <f t="shared" ref="AF122" si="173">(R122/H122)^(1/10)-1</f>
        <v>0.39178246958527407</v>
      </c>
      <c r="AG122" s="136">
        <f t="shared" ref="AG122" si="174">+(R122/M122)^(0.1)-1</f>
        <v>0.12538045856287461</v>
      </c>
    </row>
    <row r="123" spans="1:39">
      <c r="A123" s="257"/>
      <c r="D123" s="102"/>
      <c r="E123" s="102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</row>
    <row r="124" spans="1:39">
      <c r="A124" s="257" t="s">
        <v>92</v>
      </c>
      <c r="D124" s="102" t="s">
        <v>92</v>
      </c>
      <c r="G124" s="141">
        <f>-1.223-18.358+10.885+3.261-0.91+0.477+1.602+0.211-2.332</f>
        <v>-6.3869999999999987</v>
      </c>
      <c r="H124" s="141">
        <f>-0.742-22.184+14.439+2.799+2.243+1.977+0.945+4.074+2.161</f>
        <v>5.711999999999998</v>
      </c>
      <c r="I124" s="141">
        <f>-1.925-49.371+11.257+2.966-5.284+0.663+2.128+3.118-1.367</f>
        <v>-37.814999999999998</v>
      </c>
      <c r="J124" s="141">
        <f>-7.761-45.985+47.78+7.488+6.223+2.023+2.507+5.66-2.292</f>
        <v>15.642999999999999</v>
      </c>
      <c r="K124" s="141">
        <f>-7.997-70.988+40.454+4.908-4.805+4.997+3.327+4.816-2.492</f>
        <v>-27.78</v>
      </c>
      <c r="L124" s="141">
        <f>-10.793-21.133+11.145+27.244+8.271+2.311+3.87+4.244-4.742</f>
        <v>20.417000000000002</v>
      </c>
      <c r="M124" s="141">
        <f>-19.508-134.248+100.264+9.485-18.259+8.067+9.243+7.984-1.332</f>
        <v>-38.304000000000002</v>
      </c>
      <c r="N124" s="141">
        <f>-13.486-53.557+54.773-1.731+6.221+3.002+14.455+15.01-8.105</f>
        <v>16.581999999999997</v>
      </c>
      <c r="O124" s="141">
        <f>-17.85-110.851+54.956+20.744+3.894+1.439+23.084</f>
        <v>-24.583999999999993</v>
      </c>
      <c r="P124" s="141">
        <f>18.874-72.135+49.439+59.017+15.264+3.432+20.552</f>
        <v>94.442999999999984</v>
      </c>
      <c r="Q124" s="141">
        <f>-19.768-349.678+232.761+36.684-15.897+3.158-11.709</f>
        <v>-124.44900000000004</v>
      </c>
      <c r="R124" s="141">
        <f>-12.15-283.438-84.732+38.716-8.864-4.432-13.288</f>
        <v>-368.18799999999993</v>
      </c>
      <c r="S124" s="135">
        <f t="shared" ref="S124:AC124" ca="1" si="175">R151-S151+R152-S152+S167-R167</f>
        <v>108.31545336800843</v>
      </c>
      <c r="T124" s="135">
        <f t="shared" ca="1" si="175"/>
        <v>-74.240061721567486</v>
      </c>
      <c r="U124" s="135">
        <f t="shared" ca="1" si="175"/>
        <v>-77.389046494194872</v>
      </c>
      <c r="V124" s="135">
        <f t="shared" ca="1" si="175"/>
        <v>-72.986813175702537</v>
      </c>
      <c r="W124" s="135">
        <f t="shared" ca="1" si="175"/>
        <v>-63.172540340998694</v>
      </c>
      <c r="X124" s="135">
        <f t="shared" ca="1" si="175"/>
        <v>-51.877029256168044</v>
      </c>
      <c r="Y124" s="135">
        <f t="shared" ca="1" si="175"/>
        <v>-39.086674160640541</v>
      </c>
      <c r="Z124" s="135">
        <f t="shared" ca="1" si="175"/>
        <v>-24.853263542712284</v>
      </c>
      <c r="AA124" s="135">
        <f t="shared" ca="1" si="175"/>
        <v>-9.2849410591084052</v>
      </c>
      <c r="AB124" s="135">
        <f t="shared" ca="1" si="175"/>
        <v>7.4603337578100763</v>
      </c>
      <c r="AC124" s="135">
        <f t="shared" ca="1" si="175"/>
        <v>24.185842636988582</v>
      </c>
      <c r="AI124" s="156"/>
      <c r="AL124" s="103"/>
    </row>
    <row r="125" spans="1:39" s="103" customFormat="1">
      <c r="A125" s="257" t="s">
        <v>93</v>
      </c>
      <c r="B125" s="101"/>
      <c r="D125" s="138" t="s">
        <v>93</v>
      </c>
      <c r="E125" s="138"/>
      <c r="F125" s="138"/>
      <c r="G125" s="211">
        <v>7.9469999999999983</v>
      </c>
      <c r="H125" s="211">
        <v>23.335999999999999</v>
      </c>
      <c r="I125" s="211">
        <v>-15.428000000000004</v>
      </c>
      <c r="J125" s="211">
        <v>43.594000000000008</v>
      </c>
      <c r="K125" s="211">
        <v>20.379999999999995</v>
      </c>
      <c r="L125" s="211">
        <v>89.456000000000003</v>
      </c>
      <c r="M125" s="211">
        <v>109.20700000000006</v>
      </c>
      <c r="N125" s="211">
        <v>185.62400000000005</v>
      </c>
      <c r="O125" s="211">
        <v>204.65800000000002</v>
      </c>
      <c r="P125" s="211">
        <v>406.1640000000001</v>
      </c>
      <c r="Q125" s="211">
        <v>301.34199999999998</v>
      </c>
      <c r="R125" s="211">
        <v>112.45</v>
      </c>
      <c r="S125" s="200">
        <f t="shared" ref="S125:AA125" ca="1" si="176">SUM(S122:S124)</f>
        <v>586.78045441383847</v>
      </c>
      <c r="T125" s="200">
        <f t="shared" ca="1" si="176"/>
        <v>543.20178753905645</v>
      </c>
      <c r="U125" s="200">
        <f t="shared" ca="1" si="176"/>
        <v>658.37565482496996</v>
      </c>
      <c r="V125" s="200">
        <f t="shared" ca="1" si="176"/>
        <v>787.24501854481969</v>
      </c>
      <c r="W125" s="200">
        <f t="shared" ca="1" si="176"/>
        <v>923.0332565692072</v>
      </c>
      <c r="X125" s="200">
        <f t="shared" ca="1" si="176"/>
        <v>1059.9223212454147</v>
      </c>
      <c r="Y125" s="200">
        <f t="shared" ca="1" si="176"/>
        <v>1195.9785681764347</v>
      </c>
      <c r="Z125" s="200">
        <f t="shared" ca="1" si="176"/>
        <v>1329.201831385305</v>
      </c>
      <c r="AA125" s="200">
        <f t="shared" ca="1" si="176"/>
        <v>1457.5584991259523</v>
      </c>
      <c r="AB125" s="200">
        <f ca="1">SUM(AB122:AB124)</f>
        <v>1579.0178356355655</v>
      </c>
      <c r="AC125" s="200">
        <f ca="1">SUM(AC122:AC124)</f>
        <v>1691.6510294361267</v>
      </c>
      <c r="AD125" s="206"/>
      <c r="AE125" s="206"/>
      <c r="AF125" s="206"/>
      <c r="AG125" s="206"/>
      <c r="AI125" s="156"/>
    </row>
    <row r="126" spans="1:39" s="114" customFormat="1">
      <c r="A126" s="171"/>
      <c r="B126" s="101"/>
      <c r="D126" s="212" t="s">
        <v>259</v>
      </c>
      <c r="E126" s="212"/>
      <c r="F126" s="212"/>
      <c r="G126" s="213" t="str">
        <f t="shared" ref="G126:P126" si="177">IFERROR(G125/G107,"na")</f>
        <v>na</v>
      </c>
      <c r="H126" s="213" t="str">
        <f t="shared" si="177"/>
        <v>na</v>
      </c>
      <c r="I126" s="213" t="str">
        <f t="shared" si="177"/>
        <v>na</v>
      </c>
      <c r="J126" s="213">
        <f t="shared" si="177"/>
        <v>0.50896800717986523</v>
      </c>
      <c r="K126" s="213">
        <f t="shared" si="177"/>
        <v>0.23620521281724582</v>
      </c>
      <c r="L126" s="213">
        <f t="shared" si="177"/>
        <v>1.0115911066332439</v>
      </c>
      <c r="M126" s="213">
        <f t="shared" si="177"/>
        <v>1.0957957053983551</v>
      </c>
      <c r="N126" s="213">
        <f t="shared" si="177"/>
        <v>1.7752699381222448</v>
      </c>
      <c r="O126" s="213">
        <f t="shared" si="177"/>
        <v>1.9503869172416424</v>
      </c>
      <c r="P126" s="213">
        <f t="shared" si="177"/>
        <v>3.8303446389754674</v>
      </c>
      <c r="Q126" s="213">
        <f>IFERROR(Q125/Q107,"na")</f>
        <v>2.8043422626110344</v>
      </c>
      <c r="R126" s="213">
        <f t="shared" ref="R126:AB126" si="178">IFERROR(R125/R107,"na")</f>
        <v>1.0466014537941049</v>
      </c>
      <c r="S126" s="213">
        <f t="shared" ca="1" si="178"/>
        <v>5.4109574100111439</v>
      </c>
      <c r="T126" s="213">
        <f t="shared" ca="1" si="178"/>
        <v>5.0090995964613345</v>
      </c>
      <c r="U126" s="213">
        <f t="shared" ca="1" si="178"/>
        <v>6.0711678469331352</v>
      </c>
      <c r="V126" s="213">
        <f t="shared" ca="1" si="178"/>
        <v>7.5619902440007811</v>
      </c>
      <c r="W126" s="213">
        <f t="shared" ca="1" si="178"/>
        <v>9.4182182761231505</v>
      </c>
      <c r="X126" s="213">
        <f t="shared" ca="1" si="178"/>
        <v>11.692297720149659</v>
      </c>
      <c r="Y126" s="213">
        <f t="shared" ca="1" si="178"/>
        <v>14.503034113934936</v>
      </c>
      <c r="Z126" s="213">
        <f t="shared" ca="1" si="178"/>
        <v>18.014475355257332</v>
      </c>
      <c r="AA126" s="213">
        <f t="shared" ca="1" si="178"/>
        <v>22.461145084203231</v>
      </c>
      <c r="AB126" s="213">
        <f t="shared" ca="1" si="178"/>
        <v>28.190947007103784</v>
      </c>
      <c r="AC126" s="213">
        <f t="shared" ref="AC126" ca="1" si="179">IFERROR(AC125/AC107,"na")</f>
        <v>35.736525258012875</v>
      </c>
      <c r="AD126" s="136"/>
      <c r="AE126" s="136">
        <f ca="1">(AC126/S126)^(1/10)-1</f>
        <v>0.2077688398485682</v>
      </c>
      <c r="AF126" s="136"/>
      <c r="AG126" s="136">
        <f t="shared" ref="AG126" si="180">+(R126/M126)^(0.1)-1</f>
        <v>-4.5827238242075463E-3</v>
      </c>
      <c r="AH126" s="103"/>
      <c r="AI126" s="156"/>
      <c r="AL126" s="103"/>
    </row>
    <row r="127" spans="1:39">
      <c r="G127" s="109"/>
      <c r="H127" s="109"/>
      <c r="I127" s="109"/>
      <c r="J127" s="109"/>
      <c r="K127" s="141"/>
      <c r="L127" s="141"/>
      <c r="M127" s="141"/>
      <c r="N127" s="141"/>
      <c r="O127" s="141"/>
      <c r="P127" s="141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H127" s="103"/>
      <c r="AI127" s="156"/>
      <c r="AJ127" s="109"/>
      <c r="AK127" s="114"/>
      <c r="AL127" s="103"/>
    </row>
    <row r="128" spans="1:39">
      <c r="A128" s="257" t="s">
        <v>94</v>
      </c>
      <c r="D128" s="101" t="s">
        <v>94</v>
      </c>
      <c r="G128" s="141">
        <v>-9.5609999999999999</v>
      </c>
      <c r="H128" s="141">
        <v>-10.709</v>
      </c>
      <c r="I128" s="141">
        <v>-24.742000000000001</v>
      </c>
      <c r="J128" s="141">
        <v>-39.069000000000003</v>
      </c>
      <c r="K128" s="141">
        <v>-45.036999999999999</v>
      </c>
      <c r="L128" s="141">
        <v>-74.647999999999996</v>
      </c>
      <c r="M128" s="141">
        <v>-102.253</v>
      </c>
      <c r="N128" s="141">
        <v>-151.39699999999999</v>
      </c>
      <c r="O128" s="141">
        <v>-196.00800000000001</v>
      </c>
      <c r="P128" s="141">
        <v>-212.44800000000001</v>
      </c>
      <c r="Q128" s="141">
        <v>-407.67099999999999</v>
      </c>
      <c r="R128" s="141">
        <v>-456.6</v>
      </c>
      <c r="S128" s="135">
        <f t="shared" ref="S128:AC128" si="181">-S260</f>
        <v>-640</v>
      </c>
      <c r="T128" s="135">
        <f t="shared" si="181"/>
        <v>-590</v>
      </c>
      <c r="U128" s="135">
        <f t="shared" ca="1" si="181"/>
        <v>-632.6366596844116</v>
      </c>
      <c r="V128" s="135">
        <f t="shared" ca="1" si="181"/>
        <v>-667.94114195407212</v>
      </c>
      <c r="W128" s="135">
        <f t="shared" ca="1" si="181"/>
        <v>-691.92886843250449</v>
      </c>
      <c r="X128" s="135">
        <f t="shared" ca="1" si="181"/>
        <v>-703.74120935535927</v>
      </c>
      <c r="Y128" s="135">
        <f t="shared" ca="1" si="181"/>
        <v>-702.5989298029682</v>
      </c>
      <c r="Z128" s="135">
        <f t="shared" ca="1" si="181"/>
        <v>-687.85416531885085</v>
      </c>
      <c r="AA128" s="135">
        <f t="shared" ca="1" si="181"/>
        <v>-659.03066437769064</v>
      </c>
      <c r="AB128" s="135">
        <f t="shared" ca="1" si="181"/>
        <v>-615.85479544388841</v>
      </c>
      <c r="AC128" s="135">
        <f t="shared" ca="1" si="181"/>
        <v>-558.7982239389745</v>
      </c>
      <c r="AK128" s="114"/>
      <c r="AL128" s="103"/>
    </row>
    <row r="129" spans="1:38">
      <c r="A129" s="257" t="s">
        <v>95</v>
      </c>
      <c r="D129" s="101" t="s">
        <v>95</v>
      </c>
      <c r="G129" s="141">
        <v>0</v>
      </c>
      <c r="H129" s="141">
        <v>0</v>
      </c>
      <c r="I129" s="141">
        <v>-0.314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0</v>
      </c>
      <c r="P129" s="141">
        <v>0</v>
      </c>
      <c r="Q129" s="141">
        <v>-63.567</v>
      </c>
      <c r="R129" s="141">
        <v>-3.81</v>
      </c>
      <c r="S129" s="141">
        <v>0</v>
      </c>
      <c r="T129" s="141">
        <v>0</v>
      </c>
      <c r="U129" s="141">
        <v>0</v>
      </c>
      <c r="V129" s="141">
        <v>0</v>
      </c>
      <c r="W129" s="141">
        <v>0</v>
      </c>
      <c r="X129" s="141">
        <v>0</v>
      </c>
      <c r="Y129" s="141">
        <v>0</v>
      </c>
      <c r="Z129" s="141">
        <v>0</v>
      </c>
      <c r="AA129" s="141">
        <v>0</v>
      </c>
      <c r="AB129" s="141">
        <v>0</v>
      </c>
      <c r="AC129" s="141">
        <v>0</v>
      </c>
      <c r="AK129" s="114"/>
      <c r="AL129" s="103"/>
    </row>
    <row r="130" spans="1:38">
      <c r="D130" s="101" t="s">
        <v>161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  <c r="Q130" s="141">
        <v>0</v>
      </c>
      <c r="R130" s="141">
        <v>0</v>
      </c>
      <c r="S130" s="141">
        <v>0</v>
      </c>
      <c r="T130" s="141">
        <v>0</v>
      </c>
      <c r="U130" s="141">
        <v>0</v>
      </c>
      <c r="V130" s="141">
        <v>0</v>
      </c>
      <c r="W130" s="141">
        <v>0</v>
      </c>
      <c r="X130" s="141">
        <v>0</v>
      </c>
      <c r="Y130" s="141">
        <v>0</v>
      </c>
      <c r="Z130" s="141">
        <v>0</v>
      </c>
      <c r="AA130" s="141">
        <v>0</v>
      </c>
      <c r="AB130" s="141">
        <v>0</v>
      </c>
      <c r="AC130" s="141">
        <v>0</v>
      </c>
      <c r="AK130" s="114"/>
      <c r="AL130" s="103"/>
    </row>
    <row r="131" spans="1:38">
      <c r="A131" s="257" t="s">
        <v>91</v>
      </c>
      <c r="D131" s="101" t="s">
        <v>91</v>
      </c>
      <c r="G131" s="141">
        <v>0</v>
      </c>
      <c r="H131" s="141">
        <v>0</v>
      </c>
      <c r="I131" s="141">
        <v>0</v>
      </c>
      <c r="J131" s="141">
        <v>0</v>
      </c>
      <c r="K131" s="141">
        <v>1.6E-2</v>
      </c>
      <c r="L131" s="141">
        <v>0</v>
      </c>
      <c r="M131" s="141">
        <v>0</v>
      </c>
      <c r="N131" s="141">
        <v>0</v>
      </c>
      <c r="O131" s="141">
        <v>0</v>
      </c>
      <c r="P131" s="141">
        <v>0</v>
      </c>
      <c r="Q131" s="141">
        <v>0</v>
      </c>
      <c r="R131" s="141">
        <v>4.7729999999999997</v>
      </c>
      <c r="S131" s="141">
        <v>0</v>
      </c>
      <c r="T131" s="141">
        <v>0</v>
      </c>
      <c r="U131" s="141">
        <v>0</v>
      </c>
      <c r="V131" s="141">
        <v>0</v>
      </c>
      <c r="W131" s="141">
        <v>0</v>
      </c>
      <c r="X131" s="141">
        <v>0</v>
      </c>
      <c r="Y131" s="141">
        <v>0</v>
      </c>
      <c r="Z131" s="141">
        <v>0</v>
      </c>
      <c r="AA131" s="141">
        <v>0</v>
      </c>
      <c r="AB131" s="141">
        <v>0</v>
      </c>
      <c r="AC131" s="141">
        <v>0</v>
      </c>
      <c r="AK131" s="114"/>
      <c r="AL131" s="103"/>
    </row>
    <row r="132" spans="1:38" s="103" customFormat="1">
      <c r="A132" s="257" t="s">
        <v>159</v>
      </c>
      <c r="B132" s="101"/>
      <c r="D132" s="138" t="s">
        <v>96</v>
      </c>
      <c r="E132" s="138"/>
      <c r="F132" s="138"/>
      <c r="G132" s="200">
        <f t="shared" ref="G132:R132" si="182">SUM(G128:G131)</f>
        <v>-9.5609999999999999</v>
      </c>
      <c r="H132" s="200">
        <f t="shared" si="182"/>
        <v>-10.709</v>
      </c>
      <c r="I132" s="200">
        <f t="shared" si="182"/>
        <v>-25.056000000000001</v>
      </c>
      <c r="J132" s="200">
        <f t="shared" si="182"/>
        <v>-39.069000000000003</v>
      </c>
      <c r="K132" s="200">
        <f t="shared" si="182"/>
        <v>-45.021000000000001</v>
      </c>
      <c r="L132" s="200">
        <f t="shared" si="182"/>
        <v>-74.647999999999996</v>
      </c>
      <c r="M132" s="200">
        <f t="shared" si="182"/>
        <v>-102.253</v>
      </c>
      <c r="N132" s="200">
        <f t="shared" si="182"/>
        <v>-151.39699999999999</v>
      </c>
      <c r="O132" s="200">
        <f t="shared" si="182"/>
        <v>-196.00800000000001</v>
      </c>
      <c r="P132" s="200">
        <f t="shared" si="182"/>
        <v>-212.44800000000001</v>
      </c>
      <c r="Q132" s="200">
        <f t="shared" si="182"/>
        <v>-471.238</v>
      </c>
      <c r="R132" s="200">
        <f t="shared" si="182"/>
        <v>-455.637</v>
      </c>
      <c r="S132" s="200">
        <f t="shared" ref="S132:AA132" si="183">SUM(S128:S131)</f>
        <v>-640</v>
      </c>
      <c r="T132" s="200">
        <f t="shared" si="183"/>
        <v>-590</v>
      </c>
      <c r="U132" s="200">
        <f t="shared" ca="1" si="183"/>
        <v>-632.6366596844116</v>
      </c>
      <c r="V132" s="200">
        <f t="shared" ca="1" si="183"/>
        <v>-667.94114195407212</v>
      </c>
      <c r="W132" s="200">
        <f t="shared" ca="1" si="183"/>
        <v>-691.92886843250449</v>
      </c>
      <c r="X132" s="200">
        <f t="shared" ca="1" si="183"/>
        <v>-703.74120935535927</v>
      </c>
      <c r="Y132" s="200">
        <f t="shared" ca="1" si="183"/>
        <v>-702.5989298029682</v>
      </c>
      <c r="Z132" s="200">
        <f t="shared" ca="1" si="183"/>
        <v>-687.85416531885085</v>
      </c>
      <c r="AA132" s="200">
        <f t="shared" ca="1" si="183"/>
        <v>-659.03066437769064</v>
      </c>
      <c r="AB132" s="200">
        <f ca="1">SUM(AB128:AB131)</f>
        <v>-615.85479544388841</v>
      </c>
      <c r="AC132" s="200">
        <f ca="1">SUM(AC128:AC131)</f>
        <v>-558.7982239389745</v>
      </c>
      <c r="AD132" s="136"/>
      <c r="AE132" s="136">
        <f ca="1">(AC132/S132)^(1/10)-1</f>
        <v>-1.3476342669923813E-2</v>
      </c>
      <c r="AF132" s="136">
        <f t="shared" ref="AF132" si="184">(R132/H132)^(1/10)-1</f>
        <v>0.45508045269694475</v>
      </c>
      <c r="AG132" s="136">
        <f t="shared" ref="AG132" si="185">+(R132/M132)^(0.1)-1</f>
        <v>0.1611659510769794</v>
      </c>
      <c r="AK132" s="114"/>
    </row>
    <row r="133" spans="1:38"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K133" s="114"/>
      <c r="AL133" s="103"/>
    </row>
    <row r="134" spans="1:38">
      <c r="A134" s="257" t="s">
        <v>97</v>
      </c>
      <c r="D134" s="101" t="s">
        <v>97</v>
      </c>
      <c r="G134" s="141">
        <f>77.075-37.982</f>
        <v>39.093000000000004</v>
      </c>
      <c r="H134" s="141">
        <f>4-19.575</f>
        <v>-15.574999999999999</v>
      </c>
      <c r="I134" s="141">
        <f>169.1-67.808</f>
        <v>101.29199999999999</v>
      </c>
      <c r="J134" s="141">
        <f>119.7-124.867</f>
        <v>-5.1670000000000016</v>
      </c>
      <c r="K134" s="141">
        <f>204.3-179.567</f>
        <v>24.733000000000004</v>
      </c>
      <c r="L134" s="141">
        <f>533.85-313.084</f>
        <v>220.76600000000002</v>
      </c>
      <c r="M134" s="141">
        <f>236.7-443.2</f>
        <v>-206.5</v>
      </c>
      <c r="N134" s="141">
        <f>217.05-261.55</f>
        <v>-44.5</v>
      </c>
      <c r="O134" s="141">
        <f>100.1-103.6</f>
        <v>-3.5</v>
      </c>
      <c r="P134" s="141">
        <f>-275+275</f>
        <v>0</v>
      </c>
      <c r="Q134" s="141">
        <f>78.466-92.171</f>
        <v>-13.705000000000013</v>
      </c>
      <c r="R134" s="141">
        <f>1047.1-2.103-836.9-1.736</f>
        <v>206.36099999999988</v>
      </c>
      <c r="S134" s="109">
        <f t="shared" ref="S134:AC134" ca="1" si="186">+S238-R238-S141+S272</f>
        <v>173.63334954305105</v>
      </c>
      <c r="T134" s="109">
        <f t="shared" ca="1" si="186"/>
        <v>239.2340472123476</v>
      </c>
      <c r="U134" s="109">
        <f t="shared" ca="1" si="186"/>
        <v>249.50377374524692</v>
      </c>
      <c r="V134" s="109">
        <f t="shared" ca="1" si="186"/>
        <v>290.55849930863633</v>
      </c>
      <c r="W134" s="109">
        <f t="shared" ca="1" si="186"/>
        <v>326.86537504141893</v>
      </c>
      <c r="X134" s="109">
        <f t="shared" ca="1" si="186"/>
        <v>361.22880140958205</v>
      </c>
      <c r="Y134" s="109">
        <f t="shared" ca="1" si="186"/>
        <v>392.70662084065816</v>
      </c>
      <c r="Z134" s="109">
        <f t="shared" ca="1" si="186"/>
        <v>420.35198582008979</v>
      </c>
      <c r="AA134" s="109">
        <f t="shared" ca="1" si="186"/>
        <v>443.23937049970618</v>
      </c>
      <c r="AB134" s="109">
        <f t="shared" ca="1" si="186"/>
        <v>460.49367257444055</v>
      </c>
      <c r="AC134" s="109">
        <f t="shared" ca="1" si="186"/>
        <v>474.18103788367262</v>
      </c>
      <c r="AK134" s="114"/>
      <c r="AL134" s="103"/>
    </row>
    <row r="135" spans="1:38">
      <c r="D135" s="101" t="s">
        <v>214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141">
        <v>0</v>
      </c>
      <c r="Q135" s="141">
        <v>0</v>
      </c>
      <c r="R135" s="141">
        <v>0</v>
      </c>
      <c r="S135" s="214">
        <v>0</v>
      </c>
      <c r="T135" s="214">
        <v>0</v>
      </c>
      <c r="U135" s="214">
        <v>0</v>
      </c>
      <c r="V135" s="214">
        <v>0</v>
      </c>
      <c r="W135" s="214">
        <v>0</v>
      </c>
      <c r="X135" s="214">
        <v>0</v>
      </c>
      <c r="Y135" s="214">
        <v>0</v>
      </c>
      <c r="Z135" s="214">
        <v>0</v>
      </c>
      <c r="AA135" s="214">
        <v>0</v>
      </c>
      <c r="AB135" s="214">
        <v>0</v>
      </c>
      <c r="AC135" s="214">
        <v>0</v>
      </c>
      <c r="AK135" s="114"/>
    </row>
    <row r="136" spans="1:38">
      <c r="D136" s="101" t="s">
        <v>98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41">
        <v>0</v>
      </c>
      <c r="Q136" s="141">
        <v>0</v>
      </c>
      <c r="R136" s="141">
        <v>0</v>
      </c>
      <c r="S136" s="141">
        <v>0</v>
      </c>
      <c r="T136" s="141">
        <v>0</v>
      </c>
      <c r="U136" s="141">
        <v>0</v>
      </c>
      <c r="V136" s="141">
        <v>0</v>
      </c>
      <c r="W136" s="141">
        <v>0</v>
      </c>
      <c r="X136" s="141">
        <v>0</v>
      </c>
      <c r="Y136" s="141">
        <v>0</v>
      </c>
      <c r="Z136" s="141">
        <v>0</v>
      </c>
      <c r="AA136" s="141">
        <v>0</v>
      </c>
      <c r="AB136" s="141">
        <v>0</v>
      </c>
      <c r="AC136" s="141">
        <v>0</v>
      </c>
    </row>
    <row r="137" spans="1:38">
      <c r="D137" s="101" t="s">
        <v>99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141">
        <v>0</v>
      </c>
      <c r="Q137" s="141">
        <v>0</v>
      </c>
      <c r="R137" s="141">
        <v>0</v>
      </c>
      <c r="S137" s="141">
        <v>0</v>
      </c>
      <c r="T137" s="141">
        <v>0</v>
      </c>
      <c r="U137" s="141">
        <v>0</v>
      </c>
      <c r="V137" s="141">
        <v>0</v>
      </c>
      <c r="W137" s="141">
        <v>0</v>
      </c>
      <c r="X137" s="141">
        <v>0</v>
      </c>
      <c r="Y137" s="141">
        <v>0</v>
      </c>
      <c r="Z137" s="141">
        <v>0</v>
      </c>
      <c r="AA137" s="141">
        <v>0</v>
      </c>
      <c r="AB137" s="141">
        <v>0</v>
      </c>
      <c r="AC137" s="141">
        <v>0</v>
      </c>
    </row>
    <row r="138" spans="1:38">
      <c r="D138" s="101" t="s">
        <v>195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141">
        <v>0</v>
      </c>
      <c r="P138" s="141">
        <v>0</v>
      </c>
      <c r="Q138" s="141">
        <v>0</v>
      </c>
      <c r="R138" s="141">
        <v>0</v>
      </c>
      <c r="S138" s="214">
        <v>0</v>
      </c>
      <c r="T138" s="214">
        <v>0</v>
      </c>
      <c r="U138" s="214">
        <v>0</v>
      </c>
      <c r="V138" s="214">
        <v>-500</v>
      </c>
      <c r="W138" s="214">
        <f>+V138-300</f>
        <v>-800</v>
      </c>
      <c r="X138" s="214">
        <f t="shared" ref="X138:AC138" si="187">+W138-300</f>
        <v>-1100</v>
      </c>
      <c r="Y138" s="214">
        <f t="shared" si="187"/>
        <v>-1400</v>
      </c>
      <c r="Z138" s="214">
        <f t="shared" si="187"/>
        <v>-1700</v>
      </c>
      <c r="AA138" s="214">
        <f t="shared" si="187"/>
        <v>-2000</v>
      </c>
      <c r="AB138" s="214">
        <f t="shared" si="187"/>
        <v>-2300</v>
      </c>
      <c r="AC138" s="214">
        <f t="shared" si="187"/>
        <v>-2600</v>
      </c>
      <c r="AD138" s="141"/>
      <c r="AE138" s="141"/>
      <c r="AF138" s="141"/>
      <c r="AG138" s="141"/>
      <c r="AH138" s="141"/>
      <c r="AI138" s="141"/>
      <c r="AJ138" s="141"/>
    </row>
    <row r="139" spans="1:38">
      <c r="D139" s="101" t="s">
        <v>100</v>
      </c>
      <c r="G139" s="141">
        <v>0</v>
      </c>
      <c r="H139" s="141">
        <v>0</v>
      </c>
      <c r="I139" s="141">
        <v>0</v>
      </c>
      <c r="J139" s="141">
        <v>0</v>
      </c>
      <c r="K139" s="141">
        <v>0</v>
      </c>
      <c r="L139" s="141">
        <v>0</v>
      </c>
      <c r="M139" s="141">
        <v>0</v>
      </c>
      <c r="N139" s="141">
        <v>0</v>
      </c>
      <c r="O139" s="141">
        <v>0</v>
      </c>
      <c r="P139" s="141">
        <v>0</v>
      </c>
      <c r="Q139" s="141">
        <v>0</v>
      </c>
      <c r="R139" s="141">
        <v>0</v>
      </c>
      <c r="S139" s="141">
        <v>0</v>
      </c>
      <c r="T139" s="141">
        <v>0</v>
      </c>
      <c r="U139" s="141">
        <v>0</v>
      </c>
      <c r="V139" s="141">
        <v>0</v>
      </c>
      <c r="W139" s="141">
        <v>0</v>
      </c>
      <c r="X139" s="141">
        <v>0</v>
      </c>
      <c r="Y139" s="141">
        <v>0</v>
      </c>
      <c r="Z139" s="141">
        <v>0</v>
      </c>
      <c r="AA139" s="141">
        <v>0</v>
      </c>
      <c r="AB139" s="141">
        <v>0</v>
      </c>
      <c r="AC139" s="141">
        <v>0</v>
      </c>
    </row>
    <row r="140" spans="1:38">
      <c r="D140" s="101" t="s">
        <v>101</v>
      </c>
      <c r="G140" s="141">
        <v>0</v>
      </c>
      <c r="H140" s="141">
        <v>0</v>
      </c>
      <c r="I140" s="141">
        <v>-25</v>
      </c>
      <c r="J140" s="141">
        <v>0</v>
      </c>
      <c r="K140" s="141">
        <v>0</v>
      </c>
      <c r="L140" s="141">
        <v>-225</v>
      </c>
      <c r="M140" s="141">
        <v>0</v>
      </c>
      <c r="N140" s="141">
        <v>0</v>
      </c>
      <c r="O140" s="141">
        <v>0</v>
      </c>
      <c r="P140" s="141">
        <v>0</v>
      </c>
      <c r="Q140" s="141">
        <v>0</v>
      </c>
      <c r="R140" s="141">
        <f>-R211*R215</f>
        <v>0</v>
      </c>
      <c r="S140" s="135">
        <f t="shared" ref="S140:AB140" ca="1" si="188">-S211*S215</f>
        <v>0</v>
      </c>
      <c r="T140" s="135">
        <f t="shared" ca="1" si="188"/>
        <v>0</v>
      </c>
      <c r="U140" s="135">
        <f t="shared" ca="1" si="188"/>
        <v>0</v>
      </c>
      <c r="V140" s="135">
        <f t="shared" ca="1" si="188"/>
        <v>0</v>
      </c>
      <c r="W140" s="135">
        <f t="shared" ca="1" si="188"/>
        <v>0</v>
      </c>
      <c r="X140" s="135">
        <f t="shared" ca="1" si="188"/>
        <v>0</v>
      </c>
      <c r="Y140" s="135">
        <f t="shared" ca="1" si="188"/>
        <v>0</v>
      </c>
      <c r="Z140" s="135">
        <f t="shared" ca="1" si="188"/>
        <v>0</v>
      </c>
      <c r="AA140" s="135">
        <f t="shared" ca="1" si="188"/>
        <v>0</v>
      </c>
      <c r="AB140" s="135">
        <f t="shared" ca="1" si="188"/>
        <v>0</v>
      </c>
      <c r="AC140" s="135">
        <f t="shared" ref="AC140" ca="1" si="189">-AC211*AC215</f>
        <v>0</v>
      </c>
    </row>
    <row r="141" spans="1:38">
      <c r="D141" s="101" t="s">
        <v>91</v>
      </c>
      <c r="G141" s="141">
        <f>-34.65-0.874+0.068</f>
        <v>-35.456000000000003</v>
      </c>
      <c r="H141" s="141">
        <v>-0.20200000000000001</v>
      </c>
      <c r="I141" s="141">
        <f>0.027-33.36-3.595-0.008+1.116-0.135+0.134</f>
        <v>-35.820999999999998</v>
      </c>
      <c r="J141" s="141">
        <f>0.658-0.208+0.296</f>
        <v>0.746</v>
      </c>
      <c r="K141" s="141">
        <f>0.04-0.093</f>
        <v>-5.2999999999999999E-2</v>
      </c>
      <c r="L141" s="141">
        <f>0.284-0.179-10.546</f>
        <v>-10.440999999999999</v>
      </c>
      <c r="M141" s="141">
        <f>201.21-1.559</f>
        <v>199.65100000000001</v>
      </c>
      <c r="N141" s="141">
        <f>10.531-0.17</f>
        <v>10.361000000000001</v>
      </c>
      <c r="O141" s="141">
        <v>21.242999999999999</v>
      </c>
      <c r="P141" s="141">
        <f>19.254+72.303-6.882+2.344</f>
        <v>87.018999999999991</v>
      </c>
      <c r="Q141" s="141">
        <f>14.736-1.409-1.117+3.063</f>
        <v>15.273000000000001</v>
      </c>
      <c r="R141" s="141">
        <f>-2.571+7.592+4.379-2.224</f>
        <v>7.1759999999999984</v>
      </c>
      <c r="S141" s="135">
        <f t="shared" ref="S141:AC141" si="190">-S245</f>
        <v>0</v>
      </c>
      <c r="T141" s="135">
        <f t="shared" si="190"/>
        <v>0</v>
      </c>
      <c r="U141" s="135">
        <f t="shared" si="190"/>
        <v>0</v>
      </c>
      <c r="V141" s="135">
        <f t="shared" si="190"/>
        <v>0</v>
      </c>
      <c r="W141" s="135">
        <f t="shared" si="190"/>
        <v>0</v>
      </c>
      <c r="X141" s="135">
        <f t="shared" si="190"/>
        <v>0</v>
      </c>
      <c r="Y141" s="135">
        <f t="shared" si="190"/>
        <v>0</v>
      </c>
      <c r="Z141" s="135">
        <f t="shared" si="190"/>
        <v>0</v>
      </c>
      <c r="AA141" s="135">
        <f t="shared" si="190"/>
        <v>0</v>
      </c>
      <c r="AB141" s="135">
        <f t="shared" si="190"/>
        <v>0</v>
      </c>
      <c r="AC141" s="135">
        <f t="shared" si="190"/>
        <v>0</v>
      </c>
    </row>
    <row r="142" spans="1:38" s="103" customFormat="1">
      <c r="A142" s="257" t="s">
        <v>160</v>
      </c>
      <c r="B142" s="101"/>
      <c r="D142" s="138" t="s">
        <v>102</v>
      </c>
      <c r="E142" s="138"/>
      <c r="F142" s="138"/>
      <c r="G142" s="200">
        <f t="shared" ref="G142:M142" si="191">SUM(G134:G141)</f>
        <v>3.6370000000000005</v>
      </c>
      <c r="H142" s="200">
        <f t="shared" si="191"/>
        <v>-15.776999999999999</v>
      </c>
      <c r="I142" s="200">
        <f t="shared" si="191"/>
        <v>40.470999999999989</v>
      </c>
      <c r="J142" s="200">
        <f t="shared" si="191"/>
        <v>-4.4210000000000012</v>
      </c>
      <c r="K142" s="200">
        <f t="shared" si="191"/>
        <v>24.680000000000003</v>
      </c>
      <c r="L142" s="200">
        <f t="shared" si="191"/>
        <v>-14.674999999999979</v>
      </c>
      <c r="M142" s="200">
        <f t="shared" si="191"/>
        <v>-6.8489999999999895</v>
      </c>
      <c r="N142" s="200">
        <f>SUM(N134:N141)</f>
        <v>-34.138999999999996</v>
      </c>
      <c r="O142" s="200">
        <f>SUM(O134:O141)</f>
        <v>17.742999999999999</v>
      </c>
      <c r="P142" s="200">
        <f>SUM(P134:P141)</f>
        <v>87.018999999999991</v>
      </c>
      <c r="Q142" s="200">
        <f t="shared" ref="Q142:AA142" si="192">SUM(Q134:Q141)</f>
        <v>1.567999999999989</v>
      </c>
      <c r="R142" s="200">
        <f t="shared" si="192"/>
        <v>213.53699999999986</v>
      </c>
      <c r="S142" s="200">
        <f t="shared" ca="1" si="192"/>
        <v>173.63334954305105</v>
      </c>
      <c r="T142" s="200">
        <f t="shared" ca="1" si="192"/>
        <v>239.2340472123476</v>
      </c>
      <c r="U142" s="200">
        <f t="shared" ca="1" si="192"/>
        <v>249.50377374524692</v>
      </c>
      <c r="V142" s="200">
        <f t="shared" ca="1" si="192"/>
        <v>-209.44150069136367</v>
      </c>
      <c r="W142" s="200">
        <f t="shared" ca="1" si="192"/>
        <v>-473.13462495858107</v>
      </c>
      <c r="X142" s="200">
        <f t="shared" ca="1" si="192"/>
        <v>-738.77119859041795</v>
      </c>
      <c r="Y142" s="200">
        <f t="shared" ca="1" si="192"/>
        <v>-1007.2933791593418</v>
      </c>
      <c r="Z142" s="200">
        <f t="shared" ca="1" si="192"/>
        <v>-1279.6480141799102</v>
      </c>
      <c r="AA142" s="200">
        <f t="shared" ca="1" si="192"/>
        <v>-1556.7606295002938</v>
      </c>
      <c r="AB142" s="200">
        <f ca="1">SUM(AB134:AB141)</f>
        <v>-1839.5063274255594</v>
      </c>
      <c r="AC142" s="200">
        <f ca="1">SUM(AC134:AC141)</f>
        <v>-2125.8189621163274</v>
      </c>
      <c r="AD142" s="136"/>
      <c r="AE142" s="136"/>
      <c r="AF142" s="136"/>
      <c r="AG142" s="136"/>
    </row>
    <row r="143" spans="1:38"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</row>
    <row r="144" spans="1:38">
      <c r="D144" s="101" t="s">
        <v>109</v>
      </c>
      <c r="G144" s="141">
        <v>0</v>
      </c>
      <c r="H144" s="141">
        <v>0</v>
      </c>
      <c r="I144" s="141">
        <v>0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41">
        <v>0</v>
      </c>
      <c r="Q144" s="141">
        <v>0</v>
      </c>
      <c r="R144" s="141">
        <v>0</v>
      </c>
      <c r="S144" s="141">
        <v>0</v>
      </c>
      <c r="T144" s="141">
        <v>0</v>
      </c>
      <c r="U144" s="141">
        <v>0</v>
      </c>
      <c r="V144" s="141">
        <v>0</v>
      </c>
      <c r="W144" s="141">
        <v>0</v>
      </c>
      <c r="X144" s="141">
        <v>0</v>
      </c>
      <c r="Y144" s="141">
        <v>0</v>
      </c>
      <c r="Z144" s="141">
        <v>0</v>
      </c>
      <c r="AA144" s="141">
        <v>0</v>
      </c>
      <c r="AB144" s="141">
        <v>0</v>
      </c>
      <c r="AC144" s="141">
        <v>0</v>
      </c>
    </row>
    <row r="145" spans="1:31">
      <c r="D145" s="101" t="s">
        <v>110</v>
      </c>
      <c r="G145" s="109">
        <f t="shared" ref="G145:M145" si="193">SUM(G144,G142,G132,G125)</f>
        <v>2.0229999999999988</v>
      </c>
      <c r="H145" s="109">
        <f t="shared" si="193"/>
        <v>-3.1499999999999986</v>
      </c>
      <c r="I145" s="109">
        <f t="shared" si="193"/>
        <v>-1.3000000000015888E-2</v>
      </c>
      <c r="J145" s="109">
        <f t="shared" si="193"/>
        <v>0.10400000000000631</v>
      </c>
      <c r="K145" s="109">
        <f t="shared" si="193"/>
        <v>3.8999999999997925E-2</v>
      </c>
      <c r="L145" s="109">
        <f t="shared" si="193"/>
        <v>0.13300000000002399</v>
      </c>
      <c r="M145" s="109">
        <f t="shared" si="193"/>
        <v>0.10500000000007503</v>
      </c>
      <c r="N145" s="109">
        <f t="shared" ref="N145:T145" si="194">SUM(N144,N142,N132,N125)</f>
        <v>8.8000000000050704E-2</v>
      </c>
      <c r="O145" s="109">
        <f t="shared" si="194"/>
        <v>26.393000000000001</v>
      </c>
      <c r="P145" s="109">
        <f t="shared" si="194"/>
        <v>280.73500000000007</v>
      </c>
      <c r="Q145" s="109">
        <f t="shared" si="194"/>
        <v>-168.32800000000003</v>
      </c>
      <c r="R145" s="109">
        <f>SUM(R144,R142,R132,R125)</f>
        <v>-129.65000000000015</v>
      </c>
      <c r="S145" s="109">
        <f t="shared" ca="1" si="194"/>
        <v>120.41380395688952</v>
      </c>
      <c r="T145" s="109">
        <f t="shared" ca="1" si="194"/>
        <v>192.43583475140406</v>
      </c>
      <c r="U145" s="109">
        <f t="shared" ref="U145:AA145" ca="1" si="195">SUM(U144,U142,U132,U125)</f>
        <v>275.24276888580528</v>
      </c>
      <c r="V145" s="109">
        <f t="shared" ca="1" si="195"/>
        <v>-90.137624100616108</v>
      </c>
      <c r="W145" s="109">
        <f t="shared" ca="1" si="195"/>
        <v>-242.03023682187836</v>
      </c>
      <c r="X145" s="109">
        <f t="shared" ca="1" si="195"/>
        <v>-382.59008670036269</v>
      </c>
      <c r="Y145" s="109">
        <f t="shared" ca="1" si="195"/>
        <v>-513.91374078587523</v>
      </c>
      <c r="Z145" s="109">
        <f t="shared" ca="1" si="195"/>
        <v>-638.30034811345604</v>
      </c>
      <c r="AA145" s="109">
        <f t="shared" ca="1" si="195"/>
        <v>-758.23279475203231</v>
      </c>
      <c r="AB145" s="109">
        <f ca="1">SUM(AB144,AB142,AB132,AB125)</f>
        <v>-876.34328723388262</v>
      </c>
      <c r="AC145" s="109">
        <f ca="1">SUM(AC144,AC142,AC132,AC125)</f>
        <v>-992.96615661917508</v>
      </c>
    </row>
    <row r="146" spans="1:31"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</row>
    <row r="147" spans="1:31"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</row>
    <row r="148" spans="1:31">
      <c r="C148" s="95"/>
      <c r="D148" s="96" t="s">
        <v>111</v>
      </c>
      <c r="E148" s="95"/>
      <c r="F148" s="95"/>
      <c r="G148" s="97"/>
      <c r="H148" s="97"/>
      <c r="I148" s="97"/>
      <c r="J148" s="98"/>
      <c r="K148" s="98"/>
      <c r="L148" s="98"/>
      <c r="M148" s="98"/>
      <c r="N148" s="98"/>
      <c r="O148" s="98"/>
      <c r="P148" s="98"/>
      <c r="Q148" s="97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</row>
    <row r="149" spans="1:31" ht="5.0999999999999996" customHeight="1"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33"/>
      <c r="AE149" s="133"/>
    </row>
    <row r="150" spans="1:31">
      <c r="A150" s="257" t="s">
        <v>163</v>
      </c>
      <c r="D150" s="101" t="s">
        <v>112</v>
      </c>
      <c r="G150" s="141"/>
      <c r="H150" s="141">
        <v>0.17199999999999999</v>
      </c>
      <c r="I150" s="141">
        <v>0.17499999999999999</v>
      </c>
      <c r="J150" s="141">
        <v>0.27900000000000003</v>
      </c>
      <c r="K150" s="141">
        <v>0.318</v>
      </c>
      <c r="L150" s="141">
        <v>0.45100000000000001</v>
      </c>
      <c r="M150" s="141">
        <v>0.55600000000000005</v>
      </c>
      <c r="N150" s="141">
        <v>0.64400000000000002</v>
      </c>
      <c r="O150" s="141">
        <v>27.036999999999999</v>
      </c>
      <c r="P150" s="141">
        <v>307.77199999999999</v>
      </c>
      <c r="Q150" s="141">
        <v>139.44399999999999</v>
      </c>
      <c r="R150" s="141">
        <v>9.7940000000000005</v>
      </c>
      <c r="S150" s="109">
        <f t="shared" ref="S150:AC150" ca="1" si="196">+R150+S145</f>
        <v>130.20780395688953</v>
      </c>
      <c r="T150" s="109">
        <f t="shared" ca="1" si="196"/>
        <v>322.64363870829357</v>
      </c>
      <c r="U150" s="109">
        <f t="shared" ca="1" si="196"/>
        <v>597.88640759409884</v>
      </c>
      <c r="V150" s="109">
        <f t="shared" ca="1" si="196"/>
        <v>507.74878349348273</v>
      </c>
      <c r="W150" s="109">
        <f t="shared" ca="1" si="196"/>
        <v>265.71854667160437</v>
      </c>
      <c r="X150" s="109">
        <f t="shared" ca="1" si="196"/>
        <v>-116.87154002875832</v>
      </c>
      <c r="Y150" s="109">
        <f t="shared" ca="1" si="196"/>
        <v>-630.78528081463355</v>
      </c>
      <c r="Z150" s="109">
        <f t="shared" ca="1" si="196"/>
        <v>-1269.0856289280896</v>
      </c>
      <c r="AA150" s="109">
        <f t="shared" ca="1" si="196"/>
        <v>-2027.3184236801219</v>
      </c>
      <c r="AB150" s="109">
        <f t="shared" ca="1" si="196"/>
        <v>-2903.6617109140043</v>
      </c>
      <c r="AC150" s="109">
        <f t="shared" ca="1" si="196"/>
        <v>-3896.6278675331796</v>
      </c>
    </row>
    <row r="151" spans="1:31">
      <c r="D151" s="101" t="s">
        <v>182</v>
      </c>
      <c r="G151" s="141"/>
      <c r="H151" s="141">
        <v>106.22499999999999</v>
      </c>
      <c r="I151" s="141">
        <v>155.596</v>
      </c>
      <c r="J151" s="141">
        <v>201.58099999999999</v>
      </c>
      <c r="K151" s="141">
        <v>272.56900000000002</v>
      </c>
      <c r="L151" s="141">
        <v>293.702</v>
      </c>
      <c r="M151" s="141">
        <v>427.95</v>
      </c>
      <c r="N151" s="141">
        <v>471.01400000000001</v>
      </c>
      <c r="O151" s="141">
        <v>581.86500000000001</v>
      </c>
      <c r="P151" s="141">
        <v>654</v>
      </c>
      <c r="Q151" s="141">
        <v>1008.151</v>
      </c>
      <c r="R151" s="141">
        <v>1292.336</v>
      </c>
      <c r="S151" s="214">
        <f t="shared" ref="S151:AB151" ca="1" si="197">+S198</f>
        <v>1389.7772472768809</v>
      </c>
      <c r="T151" s="214">
        <f t="shared" ca="1" si="197"/>
        <v>1607.0337934177251</v>
      </c>
      <c r="U151" s="214">
        <f t="shared" ca="1" si="197"/>
        <v>1846.9101569176123</v>
      </c>
      <c r="V151" s="214">
        <f t="shared" ca="1" si="197"/>
        <v>2101.467524744276</v>
      </c>
      <c r="W151" s="214">
        <f t="shared" ca="1" si="197"/>
        <v>2361.0712983000481</v>
      </c>
      <c r="X151" s="214">
        <f t="shared" ca="1" si="197"/>
        <v>2624.2008016991604</v>
      </c>
      <c r="Y151" s="214">
        <f t="shared" ca="1" si="197"/>
        <v>2889.0513778042287</v>
      </c>
      <c r="Z151" s="214">
        <f t="shared" ca="1" si="197"/>
        <v>3153.6028400198807</v>
      </c>
      <c r="AA151" s="214">
        <f t="shared" ca="1" si="197"/>
        <v>3415.6784628876071</v>
      </c>
      <c r="AB151" s="214">
        <f t="shared" ca="1" si="197"/>
        <v>3673.0002306844972</v>
      </c>
      <c r="AC151" s="214">
        <f t="shared" ref="AC151" ca="1" si="198">+AC198</f>
        <v>3926.8971079547109</v>
      </c>
    </row>
    <row r="152" spans="1:31">
      <c r="D152" s="101" t="s">
        <v>113</v>
      </c>
      <c r="G152" s="141"/>
      <c r="H152" s="141">
        <v>6.0570000000000004</v>
      </c>
      <c r="I152" s="141">
        <v>7.9820000000000002</v>
      </c>
      <c r="J152" s="141">
        <v>15.743</v>
      </c>
      <c r="K152" s="141">
        <v>23.74</v>
      </c>
      <c r="L152" s="141">
        <v>34.533000000000001</v>
      </c>
      <c r="M152" s="141">
        <v>54.040999999999997</v>
      </c>
      <c r="N152" s="141">
        <v>67.527000000000001</v>
      </c>
      <c r="O152" s="141">
        <v>69.301000000000002</v>
      </c>
      <c r="P152" s="141">
        <v>50.427</v>
      </c>
      <c r="Q152" s="141">
        <v>81.462999999999994</v>
      </c>
      <c r="R152" s="141">
        <v>94.731999999999999</v>
      </c>
      <c r="S152" s="214">
        <f t="shared" ref="S152:AB152" ca="1" si="199">+S197</f>
        <v>132.43541521601685</v>
      </c>
      <c r="T152" s="214">
        <f t="shared" ca="1" si="199"/>
        <v>153.93043998254075</v>
      </c>
      <c r="U152" s="214">
        <f t="shared" ca="1" si="199"/>
        <v>177.24665613412782</v>
      </c>
      <c r="V152" s="214">
        <f t="shared" ca="1" si="199"/>
        <v>202.06418507156496</v>
      </c>
      <c r="W152" s="214">
        <f t="shared" ca="1" si="199"/>
        <v>227.46351621387737</v>
      </c>
      <c r="X152" s="214">
        <f t="shared" ca="1" si="199"/>
        <v>253.30123568524704</v>
      </c>
      <c r="Y152" s="214">
        <f t="shared" ca="1" si="199"/>
        <v>279.40535568706258</v>
      </c>
      <c r="Z152" s="214">
        <f t="shared" ca="1" si="199"/>
        <v>305.58167054456197</v>
      </c>
      <c r="AA152" s="214">
        <f t="shared" ca="1" si="199"/>
        <v>331.61926824151516</v>
      </c>
      <c r="AB152" s="214">
        <f t="shared" ca="1" si="199"/>
        <v>357.29574228448416</v>
      </c>
      <c r="AC152" s="214">
        <f t="shared" ref="AC152" ca="1" si="200">+AC197</f>
        <v>382.73850954724281</v>
      </c>
    </row>
    <row r="153" spans="1:31">
      <c r="D153" s="101" t="s">
        <v>114</v>
      </c>
      <c r="G153" s="141"/>
      <c r="H153" s="141">
        <v>0</v>
      </c>
      <c r="I153" s="141">
        <v>0</v>
      </c>
      <c r="J153" s="141">
        <v>0</v>
      </c>
      <c r="K153" s="141">
        <v>0</v>
      </c>
      <c r="L153" s="141">
        <v>0</v>
      </c>
      <c r="M153" s="141">
        <v>0</v>
      </c>
      <c r="N153" s="141">
        <v>0</v>
      </c>
      <c r="O153" s="141">
        <v>0</v>
      </c>
      <c r="P153" s="141">
        <v>0</v>
      </c>
      <c r="Q153" s="141">
        <v>0</v>
      </c>
      <c r="R153" s="141">
        <v>0</v>
      </c>
      <c r="S153" s="141">
        <v>0</v>
      </c>
      <c r="T153" s="141">
        <v>0</v>
      </c>
      <c r="U153" s="141">
        <v>0</v>
      </c>
      <c r="V153" s="141">
        <v>0</v>
      </c>
      <c r="W153" s="141">
        <v>0</v>
      </c>
      <c r="X153" s="141">
        <v>0</v>
      </c>
      <c r="Y153" s="141">
        <v>0</v>
      </c>
      <c r="Z153" s="141">
        <v>0</v>
      </c>
      <c r="AA153" s="141">
        <v>0</v>
      </c>
      <c r="AB153" s="141">
        <v>0</v>
      </c>
      <c r="AC153" s="141">
        <v>0</v>
      </c>
    </row>
    <row r="154" spans="1:31">
      <c r="D154" s="101" t="s">
        <v>197</v>
      </c>
      <c r="G154" s="141"/>
      <c r="H154" s="141">
        <v>0</v>
      </c>
      <c r="I154" s="141">
        <v>0</v>
      </c>
      <c r="J154" s="141">
        <v>0</v>
      </c>
      <c r="K154" s="141">
        <v>0</v>
      </c>
      <c r="L154" s="141">
        <v>0</v>
      </c>
      <c r="M154" s="141">
        <v>0</v>
      </c>
      <c r="N154" s="141">
        <v>0</v>
      </c>
      <c r="O154" s="141">
        <v>0</v>
      </c>
      <c r="P154" s="141">
        <v>0</v>
      </c>
      <c r="Q154" s="141">
        <v>0</v>
      </c>
      <c r="R154" s="141">
        <v>0</v>
      </c>
      <c r="S154" s="141">
        <v>0</v>
      </c>
      <c r="T154" s="141">
        <v>0</v>
      </c>
      <c r="U154" s="141">
        <v>0</v>
      </c>
      <c r="V154" s="141">
        <v>0</v>
      </c>
      <c r="W154" s="141">
        <v>0</v>
      </c>
      <c r="X154" s="141">
        <v>0</v>
      </c>
      <c r="Y154" s="141">
        <v>0</v>
      </c>
      <c r="Z154" s="141">
        <v>0</v>
      </c>
      <c r="AA154" s="141">
        <v>0</v>
      </c>
      <c r="AB154" s="141">
        <v>0</v>
      </c>
      <c r="AC154" s="141">
        <v>0</v>
      </c>
    </row>
    <row r="155" spans="1:31">
      <c r="D155" s="101" t="s">
        <v>198</v>
      </c>
      <c r="G155" s="141"/>
      <c r="H155" s="141">
        <v>5.266</v>
      </c>
      <c r="I155" s="141">
        <v>11.981</v>
      </c>
      <c r="J155" s="141">
        <v>3.7080000000000002</v>
      </c>
      <c r="K155" s="141">
        <v>8.5629999999999988</v>
      </c>
      <c r="L155" s="141">
        <v>7.5289999999999999</v>
      </c>
      <c r="M155" s="141">
        <v>20.664999999999999</v>
      </c>
      <c r="N155" s="141">
        <v>20.273</v>
      </c>
      <c r="O155" s="141">
        <v>23.282999999999998</v>
      </c>
      <c r="P155" s="141">
        <v>28.257000000000001</v>
      </c>
      <c r="Q155" s="141">
        <v>44.286999999999999</v>
      </c>
      <c r="R155" s="141">
        <f>7.325+53.298</f>
        <v>60.623000000000005</v>
      </c>
      <c r="S155" s="109">
        <f t="shared" ref="S155:AC155" si="201">+R155</f>
        <v>60.623000000000005</v>
      </c>
      <c r="T155" s="109">
        <f t="shared" si="201"/>
        <v>60.623000000000005</v>
      </c>
      <c r="U155" s="109">
        <f t="shared" si="201"/>
        <v>60.623000000000005</v>
      </c>
      <c r="V155" s="109">
        <f t="shared" si="201"/>
        <v>60.623000000000005</v>
      </c>
      <c r="W155" s="109">
        <f t="shared" si="201"/>
        <v>60.623000000000005</v>
      </c>
      <c r="X155" s="109">
        <f t="shared" si="201"/>
        <v>60.623000000000005</v>
      </c>
      <c r="Y155" s="109">
        <f t="shared" si="201"/>
        <v>60.623000000000005</v>
      </c>
      <c r="Z155" s="109">
        <f t="shared" si="201"/>
        <v>60.623000000000005</v>
      </c>
      <c r="AA155" s="109">
        <f t="shared" si="201"/>
        <v>60.623000000000005</v>
      </c>
      <c r="AB155" s="109">
        <f t="shared" si="201"/>
        <v>60.623000000000005</v>
      </c>
      <c r="AC155" s="109">
        <f t="shared" si="201"/>
        <v>60.623000000000005</v>
      </c>
    </row>
    <row r="156" spans="1:31" s="103" customFormat="1">
      <c r="A156" s="257" t="s">
        <v>162</v>
      </c>
      <c r="B156" s="101"/>
      <c r="D156" s="138" t="s">
        <v>115</v>
      </c>
      <c r="E156" s="138"/>
      <c r="F156" s="138"/>
      <c r="G156" s="200">
        <f t="shared" ref="G156:AA156" si="202">SUM(G150:G155)</f>
        <v>0</v>
      </c>
      <c r="H156" s="200">
        <f t="shared" si="202"/>
        <v>117.72</v>
      </c>
      <c r="I156" s="200">
        <f t="shared" si="202"/>
        <v>175.73400000000001</v>
      </c>
      <c r="J156" s="200">
        <f t="shared" si="202"/>
        <v>221.31099999999998</v>
      </c>
      <c r="K156" s="200">
        <f t="shared" si="202"/>
        <v>305.19</v>
      </c>
      <c r="L156" s="200">
        <f t="shared" si="202"/>
        <v>336.21500000000003</v>
      </c>
      <c r="M156" s="200">
        <f t="shared" si="202"/>
        <v>503.21199999999999</v>
      </c>
      <c r="N156" s="200">
        <f t="shared" si="202"/>
        <v>559.45800000000008</v>
      </c>
      <c r="O156" s="200">
        <f t="shared" si="202"/>
        <v>701.4860000000001</v>
      </c>
      <c r="P156" s="200">
        <f t="shared" si="202"/>
        <v>1040.4559999999999</v>
      </c>
      <c r="Q156" s="200">
        <f>SUM(Q150:Q155)</f>
        <v>1273.345</v>
      </c>
      <c r="R156" s="200">
        <f t="shared" si="202"/>
        <v>1457.4850000000001</v>
      </c>
      <c r="S156" s="200">
        <f t="shared" ca="1" si="202"/>
        <v>1713.0434664497875</v>
      </c>
      <c r="T156" s="200">
        <f t="shared" ca="1" si="202"/>
        <v>2144.2308721085597</v>
      </c>
      <c r="U156" s="200">
        <f t="shared" ca="1" si="202"/>
        <v>2682.6662206458391</v>
      </c>
      <c r="V156" s="200">
        <f t="shared" ca="1" si="202"/>
        <v>2871.9034933093239</v>
      </c>
      <c r="W156" s="200">
        <f t="shared" ca="1" si="202"/>
        <v>2914.8763611855297</v>
      </c>
      <c r="X156" s="200">
        <f t="shared" ca="1" si="202"/>
        <v>2821.253497355649</v>
      </c>
      <c r="Y156" s="200">
        <f t="shared" ca="1" si="202"/>
        <v>2598.2944526766578</v>
      </c>
      <c r="Z156" s="200">
        <f t="shared" ca="1" si="202"/>
        <v>2250.7218816363529</v>
      </c>
      <c r="AA156" s="200">
        <f t="shared" ca="1" si="202"/>
        <v>1780.6023074490004</v>
      </c>
      <c r="AB156" s="200">
        <f ca="1">SUM(AB150:AB155)</f>
        <v>1187.2572620549772</v>
      </c>
      <c r="AC156" s="200">
        <f ca="1">SUM(AC150:AC155)</f>
        <v>473.63074996877413</v>
      </c>
    </row>
    <row r="157" spans="1:31">
      <c r="A157" s="257" t="s">
        <v>116</v>
      </c>
      <c r="D157" s="101" t="s">
        <v>116</v>
      </c>
      <c r="G157" s="141"/>
      <c r="H157" s="141">
        <v>25.869</v>
      </c>
      <c r="I157" s="141">
        <v>43.984999999999999</v>
      </c>
      <c r="J157" s="141">
        <v>72.932000000000002</v>
      </c>
      <c r="K157" s="141">
        <v>102.983</v>
      </c>
      <c r="L157" s="141">
        <v>150.471</v>
      </c>
      <c r="M157" s="141">
        <v>220.952</v>
      </c>
      <c r="N157" s="141">
        <v>328.36599999999999</v>
      </c>
      <c r="O157" s="141">
        <v>456.28899999999999</v>
      </c>
      <c r="P157" s="141">
        <v>579.35900000000004</v>
      </c>
      <c r="Q157" s="141">
        <v>929.08300000000008</v>
      </c>
      <c r="R157" s="141">
        <v>1258.056</v>
      </c>
      <c r="S157" s="109">
        <f t="shared" ref="S157:AC157" si="203">+S263</f>
        <v>1691.81731147541</v>
      </c>
      <c r="T157" s="109">
        <f t="shared" si="203"/>
        <v>2001.6687253725104</v>
      </c>
      <c r="U157" s="109">
        <f t="shared" ca="1" si="203"/>
        <v>2299.5003508813343</v>
      </c>
      <c r="V157" s="109">
        <f t="shared" ca="1" si="203"/>
        <v>2578.935196697531</v>
      </c>
      <c r="W157" s="109">
        <f t="shared" ca="1" si="203"/>
        <v>2830.745370743939</v>
      </c>
      <c r="X157" s="109">
        <f t="shared" ca="1" si="203"/>
        <v>3046.5144733421967</v>
      </c>
      <c r="Y157" s="109">
        <f t="shared" ca="1" si="203"/>
        <v>3218.6416746599725</v>
      </c>
      <c r="Z157" s="109">
        <f t="shared" ca="1" si="203"/>
        <v>3340.3915669698245</v>
      </c>
      <c r="AA157" s="109">
        <f t="shared" ca="1" si="203"/>
        <v>3405.9696997644555</v>
      </c>
      <c r="AB157" s="109">
        <f t="shared" ca="1" si="203"/>
        <v>3410.6092280374032</v>
      </c>
      <c r="AC157" s="109">
        <f t="shared" ca="1" si="203"/>
        <v>3351.1773008691316</v>
      </c>
    </row>
    <row r="158" spans="1:31">
      <c r="A158" s="257" t="s">
        <v>117</v>
      </c>
      <c r="D158" s="101" t="s">
        <v>117</v>
      </c>
      <c r="G158" s="141"/>
      <c r="H158" s="141">
        <v>227.447</v>
      </c>
      <c r="I158" s="141">
        <v>227.447</v>
      </c>
      <c r="J158" s="141">
        <v>227.447</v>
      </c>
      <c r="K158" s="141">
        <v>227.447</v>
      </c>
      <c r="L158" s="141">
        <v>227.447</v>
      </c>
      <c r="M158" s="141">
        <v>227.447</v>
      </c>
      <c r="N158" s="141">
        <v>227.447</v>
      </c>
      <c r="O158" s="141">
        <v>227.447</v>
      </c>
      <c r="P158" s="141">
        <v>227.447</v>
      </c>
      <c r="Q158" s="141">
        <v>255.47300000000001</v>
      </c>
      <c r="R158" s="141">
        <v>255.47300000000001</v>
      </c>
      <c r="S158" s="109">
        <f>+R158</f>
        <v>255.47300000000001</v>
      </c>
      <c r="T158" s="109">
        <f t="shared" ref="T158:AC158" si="204">+S158</f>
        <v>255.47300000000001</v>
      </c>
      <c r="U158" s="109">
        <f t="shared" si="204"/>
        <v>255.47300000000001</v>
      </c>
      <c r="V158" s="109">
        <f t="shared" si="204"/>
        <v>255.47300000000001</v>
      </c>
      <c r="W158" s="109">
        <f t="shared" si="204"/>
        <v>255.47300000000001</v>
      </c>
      <c r="X158" s="109">
        <f t="shared" si="204"/>
        <v>255.47300000000001</v>
      </c>
      <c r="Y158" s="109">
        <f t="shared" si="204"/>
        <v>255.47300000000001</v>
      </c>
      <c r="Z158" s="109">
        <f t="shared" si="204"/>
        <v>255.47300000000001</v>
      </c>
      <c r="AA158" s="109">
        <f t="shared" si="204"/>
        <v>255.47300000000001</v>
      </c>
      <c r="AB158" s="109">
        <f t="shared" si="204"/>
        <v>255.47300000000001</v>
      </c>
      <c r="AC158" s="109">
        <f t="shared" si="204"/>
        <v>255.47300000000001</v>
      </c>
    </row>
    <row r="159" spans="1:31">
      <c r="A159" s="257" t="s">
        <v>118</v>
      </c>
      <c r="D159" s="101" t="s">
        <v>118</v>
      </c>
      <c r="G159" s="141"/>
      <c r="H159" s="141">
        <v>110.15</v>
      </c>
      <c r="I159" s="141">
        <v>110.10899999999999</v>
      </c>
      <c r="J159" s="141">
        <v>109.753</v>
      </c>
      <c r="K159" s="141">
        <v>109.426</v>
      </c>
      <c r="L159" s="141">
        <v>109.39400000000001</v>
      </c>
      <c r="M159" s="141">
        <v>109.36199999999999</v>
      </c>
      <c r="N159" s="141">
        <v>109.33</v>
      </c>
      <c r="O159" s="141">
        <v>109.29900000000001</v>
      </c>
      <c r="P159" s="141">
        <v>109.26900000000001</v>
      </c>
      <c r="Q159" s="141">
        <v>151.935</v>
      </c>
      <c r="R159" s="141">
        <v>152.35300000000001</v>
      </c>
      <c r="S159" s="109">
        <f>+R159</f>
        <v>152.35300000000001</v>
      </c>
      <c r="T159" s="109">
        <f t="shared" ref="T159" si="205">+S159</f>
        <v>152.35300000000001</v>
      </c>
      <c r="U159" s="109">
        <f t="shared" ref="U159" si="206">+T159</f>
        <v>152.35300000000001</v>
      </c>
      <c r="V159" s="109">
        <f t="shared" ref="V159" si="207">+U159</f>
        <v>152.35300000000001</v>
      </c>
      <c r="W159" s="109">
        <f t="shared" ref="W159" si="208">+V159</f>
        <v>152.35300000000001</v>
      </c>
      <c r="X159" s="109">
        <f t="shared" ref="X159" si="209">+W159</f>
        <v>152.35300000000001</v>
      </c>
      <c r="Y159" s="109">
        <f t="shared" ref="Y159" si="210">+X159</f>
        <v>152.35300000000001</v>
      </c>
      <c r="Z159" s="109">
        <f t="shared" ref="Z159" si="211">+Y159</f>
        <v>152.35300000000001</v>
      </c>
      <c r="AA159" s="109">
        <f t="shared" ref="AA159" si="212">+Z159</f>
        <v>152.35300000000001</v>
      </c>
      <c r="AB159" s="109">
        <f t="shared" ref="AB159:AC159" si="213">+AA159</f>
        <v>152.35300000000001</v>
      </c>
      <c r="AC159" s="109">
        <f t="shared" si="213"/>
        <v>152.35300000000001</v>
      </c>
    </row>
    <row r="160" spans="1:31">
      <c r="A160" s="257" t="s">
        <v>114</v>
      </c>
      <c r="D160" s="101" t="s">
        <v>114</v>
      </c>
      <c r="G160" s="141"/>
      <c r="H160" s="141">
        <v>0</v>
      </c>
      <c r="I160" s="141">
        <v>0</v>
      </c>
      <c r="J160" s="141">
        <v>0</v>
      </c>
      <c r="K160" s="141">
        <v>0</v>
      </c>
      <c r="L160" s="141">
        <v>0</v>
      </c>
      <c r="M160" s="141">
        <v>0</v>
      </c>
      <c r="N160" s="141">
        <v>0</v>
      </c>
      <c r="O160" s="141">
        <v>0</v>
      </c>
      <c r="P160" s="141">
        <v>0</v>
      </c>
      <c r="Q160" s="141">
        <v>0</v>
      </c>
      <c r="R160" s="141">
        <v>0</v>
      </c>
      <c r="S160" s="141">
        <v>0</v>
      </c>
      <c r="T160" s="141">
        <v>0</v>
      </c>
      <c r="U160" s="141">
        <v>0</v>
      </c>
      <c r="V160" s="141">
        <v>0</v>
      </c>
      <c r="W160" s="141">
        <v>0</v>
      </c>
      <c r="X160" s="141">
        <v>0</v>
      </c>
      <c r="Y160" s="141">
        <v>0</v>
      </c>
      <c r="Z160" s="141">
        <v>0</v>
      </c>
      <c r="AA160" s="141">
        <v>0</v>
      </c>
      <c r="AB160" s="141">
        <v>0</v>
      </c>
      <c r="AC160" s="141">
        <v>0</v>
      </c>
    </row>
    <row r="161" spans="1:29">
      <c r="A161" s="257"/>
      <c r="D161" s="101" t="s">
        <v>89</v>
      </c>
      <c r="G161" s="141"/>
      <c r="H161" s="141">
        <v>0</v>
      </c>
      <c r="I161" s="141">
        <v>0</v>
      </c>
      <c r="J161" s="141">
        <v>0</v>
      </c>
      <c r="K161" s="141">
        <v>0</v>
      </c>
      <c r="L161" s="141">
        <v>0</v>
      </c>
      <c r="M161" s="141">
        <v>0</v>
      </c>
      <c r="N161" s="141">
        <v>0</v>
      </c>
      <c r="O161" s="141">
        <v>0</v>
      </c>
      <c r="P161" s="141">
        <v>0</v>
      </c>
      <c r="Q161" s="141">
        <v>0</v>
      </c>
      <c r="R161" s="141">
        <f t="shared" ref="R161:AC161" si="214">+Q161-R99</f>
        <v>0</v>
      </c>
      <c r="S161" s="109">
        <f t="shared" ca="1" si="214"/>
        <v>0</v>
      </c>
      <c r="T161" s="109">
        <f t="shared" ca="1" si="214"/>
        <v>0</v>
      </c>
      <c r="U161" s="109">
        <f t="shared" ca="1" si="214"/>
        <v>0</v>
      </c>
      <c r="V161" s="109">
        <f t="shared" ca="1" si="214"/>
        <v>0</v>
      </c>
      <c r="W161" s="109">
        <f t="shared" ca="1" si="214"/>
        <v>0</v>
      </c>
      <c r="X161" s="109">
        <f t="shared" ca="1" si="214"/>
        <v>0</v>
      </c>
      <c r="Y161" s="109">
        <f t="shared" ca="1" si="214"/>
        <v>0</v>
      </c>
      <c r="Z161" s="109">
        <f t="shared" ca="1" si="214"/>
        <v>0</v>
      </c>
      <c r="AA161" s="109">
        <f t="shared" ca="1" si="214"/>
        <v>0</v>
      </c>
      <c r="AB161" s="109">
        <f t="shared" ca="1" si="214"/>
        <v>0</v>
      </c>
      <c r="AC161" s="109">
        <f t="shared" ca="1" si="214"/>
        <v>0</v>
      </c>
    </row>
    <row r="162" spans="1:29">
      <c r="A162" s="257"/>
      <c r="D162" s="101" t="s">
        <v>208</v>
      </c>
      <c r="G162" s="141"/>
      <c r="H162" s="141">
        <v>0</v>
      </c>
      <c r="I162" s="141">
        <v>0</v>
      </c>
      <c r="J162" s="141">
        <v>0</v>
      </c>
      <c r="K162" s="141">
        <v>0</v>
      </c>
      <c r="L162" s="141">
        <v>0</v>
      </c>
      <c r="M162" s="141">
        <v>0</v>
      </c>
      <c r="N162" s="141">
        <v>0</v>
      </c>
      <c r="O162" s="141">
        <v>822.25599999999997</v>
      </c>
      <c r="P162" s="141">
        <v>916.32500000000005</v>
      </c>
      <c r="Q162" s="141">
        <v>1103.75</v>
      </c>
      <c r="R162" s="141">
        <v>1205.636</v>
      </c>
      <c r="S162" s="109">
        <f t="shared" ref="S162:AC162" si="215">S274</f>
        <v>1691.81731147541</v>
      </c>
      <c r="T162" s="109">
        <f t="shared" si="215"/>
        <v>2001.6687253725104</v>
      </c>
      <c r="U162" s="109">
        <f t="shared" ca="1" si="215"/>
        <v>2299.5003508813343</v>
      </c>
      <c r="V162" s="109">
        <f t="shared" ca="1" si="215"/>
        <v>2578.935196697531</v>
      </c>
      <c r="W162" s="109">
        <f t="shared" ca="1" si="215"/>
        <v>2830.745370743939</v>
      </c>
      <c r="X162" s="109">
        <f t="shared" ca="1" si="215"/>
        <v>3046.5144733421967</v>
      </c>
      <c r="Y162" s="109">
        <f t="shared" ca="1" si="215"/>
        <v>3218.6416746599725</v>
      </c>
      <c r="Z162" s="109">
        <f t="shared" ca="1" si="215"/>
        <v>3340.3915669698245</v>
      </c>
      <c r="AA162" s="109">
        <f t="shared" ca="1" si="215"/>
        <v>3405.9696997644555</v>
      </c>
      <c r="AB162" s="109">
        <f t="shared" ca="1" si="215"/>
        <v>3410.6092280374032</v>
      </c>
      <c r="AC162" s="109">
        <f t="shared" ca="1" si="215"/>
        <v>3351.1773008691316</v>
      </c>
    </row>
    <row r="163" spans="1:29">
      <c r="D163" s="101" t="s">
        <v>91</v>
      </c>
      <c r="G163" s="141"/>
      <c r="H163" s="141">
        <v>2.254</v>
      </c>
      <c r="I163" s="141">
        <v>5.0670000000000002</v>
      </c>
      <c r="J163" s="141">
        <v>4.0549999999999997</v>
      </c>
      <c r="K163" s="141">
        <v>3.8420000000000001</v>
      </c>
      <c r="L163" s="141">
        <v>7.6390000000000002</v>
      </c>
      <c r="M163" s="141">
        <v>7.0190000000000001</v>
      </c>
      <c r="N163" s="141">
        <v>9.49</v>
      </c>
      <c r="O163" s="141">
        <v>7.532</v>
      </c>
      <c r="P163" s="141">
        <v>7.569</v>
      </c>
      <c r="Q163" s="141">
        <v>17.109000000000002</v>
      </c>
      <c r="R163" s="141">
        <f>11.265+10.974</f>
        <v>22.239000000000001</v>
      </c>
      <c r="S163" s="135">
        <f t="shared" ref="S163:AC163" si="216">+R163</f>
        <v>22.239000000000001</v>
      </c>
      <c r="T163" s="135">
        <f t="shared" si="216"/>
        <v>22.239000000000001</v>
      </c>
      <c r="U163" s="135">
        <f t="shared" si="216"/>
        <v>22.239000000000001</v>
      </c>
      <c r="V163" s="135">
        <f t="shared" si="216"/>
        <v>22.239000000000001</v>
      </c>
      <c r="W163" s="135">
        <f t="shared" si="216"/>
        <v>22.239000000000001</v>
      </c>
      <c r="X163" s="135">
        <f t="shared" si="216"/>
        <v>22.239000000000001</v>
      </c>
      <c r="Y163" s="135">
        <f t="shared" si="216"/>
        <v>22.239000000000001</v>
      </c>
      <c r="Z163" s="135">
        <f t="shared" si="216"/>
        <v>22.239000000000001</v>
      </c>
      <c r="AA163" s="135">
        <f t="shared" si="216"/>
        <v>22.239000000000001</v>
      </c>
      <c r="AB163" s="135">
        <f t="shared" si="216"/>
        <v>22.239000000000001</v>
      </c>
      <c r="AC163" s="135">
        <f t="shared" si="216"/>
        <v>22.239000000000001</v>
      </c>
    </row>
    <row r="164" spans="1:29" s="103" customFormat="1">
      <c r="A164" s="257" t="s">
        <v>164</v>
      </c>
      <c r="B164" s="101"/>
      <c r="D164" s="138" t="s">
        <v>119</v>
      </c>
      <c r="E164" s="138"/>
      <c r="F164" s="138"/>
      <c r="G164" s="200">
        <f t="shared" ref="G164:AB164" si="217">SUM(G156:G163)</f>
        <v>0</v>
      </c>
      <c r="H164" s="200">
        <f t="shared" si="217"/>
        <v>483.44000000000005</v>
      </c>
      <c r="I164" s="200">
        <f t="shared" si="217"/>
        <v>562.34199999999998</v>
      </c>
      <c r="J164" s="200">
        <f t="shared" si="217"/>
        <v>635.49800000000005</v>
      </c>
      <c r="K164" s="200">
        <f t="shared" si="217"/>
        <v>748.88800000000003</v>
      </c>
      <c r="L164" s="200">
        <f t="shared" si="217"/>
        <v>831.16600000000005</v>
      </c>
      <c r="M164" s="200">
        <f t="shared" si="217"/>
        <v>1067.992</v>
      </c>
      <c r="N164" s="200">
        <f t="shared" si="217"/>
        <v>1234.0910000000001</v>
      </c>
      <c r="O164" s="200">
        <f t="shared" si="217"/>
        <v>2324.3090000000002</v>
      </c>
      <c r="P164" s="200">
        <f t="shared" si="217"/>
        <v>2880.4250000000002</v>
      </c>
      <c r="Q164" s="200">
        <f t="shared" si="217"/>
        <v>3730.6949999999997</v>
      </c>
      <c r="R164" s="200">
        <f t="shared" si="217"/>
        <v>4351.2420000000002</v>
      </c>
      <c r="S164" s="200">
        <f t="shared" ca="1" si="217"/>
        <v>5526.7430894006066</v>
      </c>
      <c r="T164" s="200">
        <f t="shared" ca="1" si="217"/>
        <v>6577.6333228535796</v>
      </c>
      <c r="U164" s="200">
        <f t="shared" ca="1" si="217"/>
        <v>7711.7319224085077</v>
      </c>
      <c r="V164" s="200">
        <f t="shared" ca="1" si="217"/>
        <v>8459.838886704385</v>
      </c>
      <c r="W164" s="200">
        <f t="shared" ca="1" si="217"/>
        <v>9006.4321026734069</v>
      </c>
      <c r="X164" s="200">
        <f t="shared" ca="1" si="217"/>
        <v>9344.3474440400405</v>
      </c>
      <c r="Y164" s="200">
        <f t="shared" ca="1" si="217"/>
        <v>9465.6428019966024</v>
      </c>
      <c r="Z164" s="200">
        <f t="shared" ca="1" si="217"/>
        <v>9361.5700155760005</v>
      </c>
      <c r="AA164" s="200">
        <f t="shared" ca="1" si="217"/>
        <v>9022.606706977911</v>
      </c>
      <c r="AB164" s="200">
        <f t="shared" ca="1" si="217"/>
        <v>8438.5407181297833</v>
      </c>
      <c r="AC164" s="200">
        <f t="shared" ref="AC164" ca="1" si="218">SUM(AC156:AC163)</f>
        <v>7606.0503517070365</v>
      </c>
    </row>
    <row r="165" spans="1:29">
      <c r="G165" s="109"/>
      <c r="H165" s="109"/>
      <c r="I165" s="157"/>
      <c r="J165" s="157"/>
      <c r="K165" s="157"/>
      <c r="L165" s="157"/>
      <c r="M165" s="157"/>
      <c r="N165" s="157"/>
      <c r="O165" s="157"/>
      <c r="P165" s="157"/>
      <c r="Q165" s="157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</row>
    <row r="166" spans="1:29">
      <c r="A166" s="257" t="s">
        <v>165</v>
      </c>
      <c r="D166" s="101" t="s">
        <v>120</v>
      </c>
      <c r="G166" s="141"/>
      <c r="H166" s="141">
        <v>9.01</v>
      </c>
      <c r="I166" s="141">
        <v>1.4670000000000001</v>
      </c>
      <c r="J166" s="141">
        <v>1.667</v>
      </c>
      <c r="K166" s="141">
        <v>1.2669999999999999</v>
      </c>
      <c r="L166" s="141">
        <v>3.5</v>
      </c>
      <c r="M166" s="141">
        <v>3.5</v>
      </c>
      <c r="N166" s="141">
        <v>3.5</v>
      </c>
      <c r="O166" s="141">
        <v>0</v>
      </c>
      <c r="P166" s="141">
        <v>1.647</v>
      </c>
      <c r="Q166" s="141">
        <v>2.1030000000000002</v>
      </c>
      <c r="R166" s="141">
        <v>2.1030000000000002</v>
      </c>
      <c r="S166" s="135">
        <f t="shared" ref="S166:AC166" si="219">+R166</f>
        <v>2.1030000000000002</v>
      </c>
      <c r="T166" s="135">
        <f t="shared" si="219"/>
        <v>2.1030000000000002</v>
      </c>
      <c r="U166" s="135">
        <f t="shared" si="219"/>
        <v>2.1030000000000002</v>
      </c>
      <c r="V166" s="135">
        <f t="shared" si="219"/>
        <v>2.1030000000000002</v>
      </c>
      <c r="W166" s="135">
        <f t="shared" si="219"/>
        <v>2.1030000000000002</v>
      </c>
      <c r="X166" s="135">
        <f t="shared" si="219"/>
        <v>2.1030000000000002</v>
      </c>
      <c r="Y166" s="135">
        <f t="shared" si="219"/>
        <v>2.1030000000000002</v>
      </c>
      <c r="Z166" s="135">
        <f t="shared" si="219"/>
        <v>2.1030000000000002</v>
      </c>
      <c r="AA166" s="135">
        <f t="shared" si="219"/>
        <v>2.1030000000000002</v>
      </c>
      <c r="AB166" s="135">
        <f t="shared" si="219"/>
        <v>2.1030000000000002</v>
      </c>
      <c r="AC166" s="135">
        <f t="shared" si="219"/>
        <v>2.1030000000000002</v>
      </c>
    </row>
    <row r="167" spans="1:29">
      <c r="D167" s="101" t="s">
        <v>121</v>
      </c>
      <c r="G167" s="141"/>
      <c r="H167" s="141">
        <v>47.83</v>
      </c>
      <c r="I167" s="141">
        <v>59.087000000000003</v>
      </c>
      <c r="J167" s="141">
        <v>106.867</v>
      </c>
      <c r="K167" s="141">
        <v>147.321</v>
      </c>
      <c r="L167" s="141">
        <v>158.46600000000001</v>
      </c>
      <c r="M167" s="141">
        <v>258.73</v>
      </c>
      <c r="N167" s="141">
        <v>313.50299999999999</v>
      </c>
      <c r="O167" s="141">
        <v>368.459</v>
      </c>
      <c r="P167" s="141">
        <v>417.89800000000002</v>
      </c>
      <c r="Q167" s="141">
        <v>661.88300000000004</v>
      </c>
      <c r="R167" s="141">
        <v>590.88300000000004</v>
      </c>
      <c r="S167" s="214">
        <f t="shared" ref="S167:AC167" ca="1" si="220">+S199</f>
        <v>834.34311586090621</v>
      </c>
      <c r="T167" s="214">
        <f t="shared" ca="1" si="220"/>
        <v>998.85462504670681</v>
      </c>
      <c r="U167" s="214">
        <f t="shared" ca="1" si="220"/>
        <v>1184.6581582039862</v>
      </c>
      <c r="V167" s="214">
        <f t="shared" ca="1" si="220"/>
        <v>1391.0462417923845</v>
      </c>
      <c r="W167" s="214">
        <f t="shared" ca="1" si="220"/>
        <v>1612.8768061494702</v>
      </c>
      <c r="X167" s="214">
        <f t="shared" ca="1" si="220"/>
        <v>1849.9669997637841</v>
      </c>
      <c r="Y167" s="214">
        <f t="shared" ca="1" si="220"/>
        <v>2101.8350217100274</v>
      </c>
      <c r="Z167" s="214">
        <f t="shared" ca="1" si="220"/>
        <v>2367.7095352404667</v>
      </c>
      <c r="AA167" s="214">
        <f t="shared" ca="1" si="220"/>
        <v>2646.5378147460378</v>
      </c>
      <c r="AB167" s="214">
        <f t="shared" ca="1" si="220"/>
        <v>2936.9963903437069</v>
      </c>
      <c r="AC167" s="214">
        <f t="shared" ca="1" si="220"/>
        <v>3240.5218775136677</v>
      </c>
    </row>
    <row r="168" spans="1:29">
      <c r="D168" s="101" t="s">
        <v>122</v>
      </c>
      <c r="G168" s="141"/>
      <c r="H168" s="141">
        <v>12.281000000000001</v>
      </c>
      <c r="I168" s="141">
        <v>16.177</v>
      </c>
      <c r="J168" s="141">
        <v>26.119</v>
      </c>
      <c r="K168" s="141">
        <v>35.841000000000001</v>
      </c>
      <c r="L168" s="141">
        <v>61.505000000000003</v>
      </c>
      <c r="M168" s="141">
        <v>74.546999999999997</v>
      </c>
      <c r="N168" s="141">
        <v>82.037999999999997</v>
      </c>
      <c r="O168" s="141">
        <v>102.807</v>
      </c>
      <c r="P168" s="141">
        <v>162.28299999999999</v>
      </c>
      <c r="Q168" s="141">
        <v>248.935</v>
      </c>
      <c r="R168" s="141">
        <v>298.01900000000001</v>
      </c>
      <c r="S168" s="135">
        <f t="shared" ref="S168:AC169" si="221">+R168</f>
        <v>298.01900000000001</v>
      </c>
      <c r="T168" s="135">
        <f t="shared" si="221"/>
        <v>298.01900000000001</v>
      </c>
      <c r="U168" s="135">
        <f t="shared" si="221"/>
        <v>298.01900000000001</v>
      </c>
      <c r="V168" s="135">
        <f t="shared" si="221"/>
        <v>298.01900000000001</v>
      </c>
      <c r="W168" s="135">
        <f t="shared" si="221"/>
        <v>298.01900000000001</v>
      </c>
      <c r="X168" s="135">
        <f t="shared" si="221"/>
        <v>298.01900000000001</v>
      </c>
      <c r="Y168" s="135">
        <f t="shared" si="221"/>
        <v>298.01900000000001</v>
      </c>
      <c r="Z168" s="135">
        <f t="shared" si="221"/>
        <v>298.01900000000001</v>
      </c>
      <c r="AA168" s="135">
        <f t="shared" si="221"/>
        <v>298.01900000000001</v>
      </c>
      <c r="AB168" s="135">
        <f t="shared" si="221"/>
        <v>298.01900000000001</v>
      </c>
      <c r="AC168" s="135">
        <f t="shared" si="221"/>
        <v>298.01900000000001</v>
      </c>
    </row>
    <row r="169" spans="1:29">
      <c r="D169" s="101" t="s">
        <v>215</v>
      </c>
      <c r="G169" s="141"/>
      <c r="H169" s="141">
        <v>0</v>
      </c>
      <c r="I169" s="141">
        <v>0</v>
      </c>
      <c r="J169" s="141">
        <v>0</v>
      </c>
      <c r="K169" s="141">
        <v>0</v>
      </c>
      <c r="L169" s="141">
        <v>0</v>
      </c>
      <c r="M169" s="141">
        <v>0</v>
      </c>
      <c r="N169" s="141">
        <v>0</v>
      </c>
      <c r="O169" s="141">
        <v>74.591999999999999</v>
      </c>
      <c r="P169" s="141">
        <v>94.501999999999995</v>
      </c>
      <c r="Q169" s="141">
        <v>104.602</v>
      </c>
      <c r="R169" s="141">
        <v>105.693</v>
      </c>
      <c r="S169" s="135">
        <f t="shared" si="221"/>
        <v>105.693</v>
      </c>
      <c r="T169" s="135">
        <f t="shared" si="221"/>
        <v>105.693</v>
      </c>
      <c r="U169" s="135">
        <f t="shared" si="221"/>
        <v>105.693</v>
      </c>
      <c r="V169" s="135">
        <f t="shared" si="221"/>
        <v>105.693</v>
      </c>
      <c r="W169" s="135">
        <f t="shared" si="221"/>
        <v>105.693</v>
      </c>
      <c r="X169" s="135">
        <f t="shared" si="221"/>
        <v>105.693</v>
      </c>
      <c r="Y169" s="135">
        <f t="shared" si="221"/>
        <v>105.693</v>
      </c>
      <c r="Z169" s="135">
        <f t="shared" si="221"/>
        <v>105.693</v>
      </c>
      <c r="AA169" s="135">
        <f t="shared" si="221"/>
        <v>105.693</v>
      </c>
      <c r="AB169" s="135">
        <f t="shared" si="221"/>
        <v>105.693</v>
      </c>
      <c r="AC169" s="135">
        <f t="shared" si="221"/>
        <v>105.693</v>
      </c>
    </row>
    <row r="170" spans="1:29">
      <c r="D170" s="101" t="s">
        <v>186</v>
      </c>
      <c r="G170" s="141"/>
      <c r="H170" s="141">
        <v>4.4790000000000001</v>
      </c>
      <c r="I170" s="141">
        <v>5.1589999999999998</v>
      </c>
      <c r="J170" s="141">
        <v>7.1479999999999997</v>
      </c>
      <c r="K170" s="141">
        <v>12.145</v>
      </c>
      <c r="L170" s="141">
        <v>14.456</v>
      </c>
      <c r="M170" s="141">
        <v>22.523</v>
      </c>
      <c r="N170" s="141">
        <v>5.2439999999999998</v>
      </c>
      <c r="O170" s="141">
        <v>6.6829999999999998</v>
      </c>
      <c r="P170" s="141">
        <v>10.115</v>
      </c>
      <c r="Q170" s="141">
        <v>14.492000000000001</v>
      </c>
      <c r="R170" s="141">
        <v>10.06</v>
      </c>
      <c r="S170" s="135">
        <f t="shared" ref="S170" si="222">+R170</f>
        <v>10.06</v>
      </c>
      <c r="T170" s="135">
        <f t="shared" ref="T170" si="223">+S170</f>
        <v>10.06</v>
      </c>
      <c r="U170" s="135">
        <f t="shared" ref="U170" si="224">+T170</f>
        <v>10.06</v>
      </c>
      <c r="V170" s="135">
        <f t="shared" ref="V170" si="225">+U170</f>
        <v>10.06</v>
      </c>
      <c r="W170" s="135">
        <f t="shared" ref="W170" si="226">+V170</f>
        <v>10.06</v>
      </c>
      <c r="X170" s="135">
        <f t="shared" ref="X170" si="227">+W170</f>
        <v>10.06</v>
      </c>
      <c r="Y170" s="135">
        <f t="shared" ref="Y170" si="228">+X170</f>
        <v>10.06</v>
      </c>
      <c r="Z170" s="135">
        <f t="shared" ref="Z170" si="229">+Y170</f>
        <v>10.06</v>
      </c>
      <c r="AA170" s="135">
        <f t="shared" ref="AA170" si="230">+Z170</f>
        <v>10.06</v>
      </c>
      <c r="AB170" s="135">
        <f t="shared" ref="AB170:AC170" si="231">+AA170</f>
        <v>10.06</v>
      </c>
      <c r="AC170" s="135">
        <f t="shared" si="231"/>
        <v>10.06</v>
      </c>
    </row>
    <row r="171" spans="1:29">
      <c r="D171" s="101" t="s">
        <v>91</v>
      </c>
      <c r="G171" s="141"/>
      <c r="H171" s="141">
        <v>1.3819999999999999</v>
      </c>
      <c r="I171" s="141">
        <v>0</v>
      </c>
      <c r="J171" s="141">
        <v>2.3210000000000002</v>
      </c>
      <c r="K171" s="141">
        <v>0</v>
      </c>
      <c r="L171" s="141">
        <v>5.7869999999999999</v>
      </c>
      <c r="M171" s="141">
        <v>0</v>
      </c>
      <c r="N171" s="141">
        <v>0</v>
      </c>
      <c r="O171" s="141">
        <v>0</v>
      </c>
      <c r="P171" s="141">
        <v>12.391</v>
      </c>
      <c r="Q171" s="141">
        <v>0</v>
      </c>
      <c r="R171" s="141">
        <v>0</v>
      </c>
      <c r="S171" s="141">
        <v>0</v>
      </c>
      <c r="T171" s="141">
        <v>0</v>
      </c>
      <c r="U171" s="141">
        <v>0</v>
      </c>
      <c r="V171" s="141">
        <v>0</v>
      </c>
      <c r="W171" s="141">
        <v>0</v>
      </c>
      <c r="X171" s="141">
        <v>0</v>
      </c>
      <c r="Y171" s="141">
        <v>0</v>
      </c>
      <c r="Z171" s="141">
        <v>0</v>
      </c>
      <c r="AA171" s="141">
        <v>0</v>
      </c>
      <c r="AB171" s="141">
        <v>0</v>
      </c>
      <c r="AC171" s="141">
        <v>0</v>
      </c>
    </row>
    <row r="172" spans="1:29" s="103" customFormat="1">
      <c r="A172" s="257" t="s">
        <v>166</v>
      </c>
      <c r="B172" s="101"/>
      <c r="D172" s="138" t="s">
        <v>123</v>
      </c>
      <c r="E172" s="138"/>
      <c r="F172" s="138"/>
      <c r="G172" s="200">
        <f t="shared" ref="G172:AB172" si="232">SUM(G166:G171)</f>
        <v>0</v>
      </c>
      <c r="H172" s="200">
        <f t="shared" si="232"/>
        <v>74.981999999999999</v>
      </c>
      <c r="I172" s="200">
        <f t="shared" si="232"/>
        <v>81.89</v>
      </c>
      <c r="J172" s="200">
        <f t="shared" si="232"/>
        <v>144.12200000000001</v>
      </c>
      <c r="K172" s="200">
        <f t="shared" si="232"/>
        <v>196.57400000000001</v>
      </c>
      <c r="L172" s="200">
        <f t="shared" si="232"/>
        <v>243.714</v>
      </c>
      <c r="M172" s="200">
        <f t="shared" si="232"/>
        <v>359.30000000000007</v>
      </c>
      <c r="N172" s="200">
        <f t="shared" si="232"/>
        <v>404.28499999999997</v>
      </c>
      <c r="O172" s="200">
        <f t="shared" si="232"/>
        <v>552.54100000000005</v>
      </c>
      <c r="P172" s="200">
        <f t="shared" si="232"/>
        <v>698.8359999999999</v>
      </c>
      <c r="Q172" s="200">
        <f t="shared" si="232"/>
        <v>1032.0150000000001</v>
      </c>
      <c r="R172" s="200">
        <f t="shared" si="232"/>
        <v>1006.7579999999999</v>
      </c>
      <c r="S172" s="200">
        <f t="shared" ca="1" si="232"/>
        <v>1250.2181158609062</v>
      </c>
      <c r="T172" s="200">
        <f t="shared" ca="1" si="232"/>
        <v>1414.7296250467068</v>
      </c>
      <c r="U172" s="200">
        <f t="shared" ca="1" si="232"/>
        <v>1600.5331582039862</v>
      </c>
      <c r="V172" s="200">
        <f t="shared" ca="1" si="232"/>
        <v>1806.9212417923845</v>
      </c>
      <c r="W172" s="200">
        <f t="shared" ca="1" si="232"/>
        <v>2028.7518061494702</v>
      </c>
      <c r="X172" s="200">
        <f t="shared" ca="1" si="232"/>
        <v>2265.8419997637843</v>
      </c>
      <c r="Y172" s="200">
        <f t="shared" ca="1" si="232"/>
        <v>2517.7100217100274</v>
      </c>
      <c r="Z172" s="200">
        <f t="shared" ca="1" si="232"/>
        <v>2783.5845352404672</v>
      </c>
      <c r="AA172" s="200">
        <f t="shared" ca="1" si="232"/>
        <v>3062.4128147460383</v>
      </c>
      <c r="AB172" s="200">
        <f t="shared" ca="1" si="232"/>
        <v>3352.8713903437069</v>
      </c>
      <c r="AC172" s="200">
        <f t="shared" ref="AC172" ca="1" si="233">SUM(AC166:AC171)</f>
        <v>3656.3968775136677</v>
      </c>
    </row>
    <row r="173" spans="1:29">
      <c r="A173" s="257" t="s">
        <v>168</v>
      </c>
      <c r="D173" s="101" t="s">
        <v>260</v>
      </c>
      <c r="G173" s="141"/>
      <c r="H173" s="141">
        <v>81.668000000000006</v>
      </c>
      <c r="I173" s="141">
        <v>158.19999999999999</v>
      </c>
      <c r="J173" s="141">
        <v>150.75299999999999</v>
      </c>
      <c r="K173" s="141">
        <v>176.32300000000001</v>
      </c>
      <c r="L173" s="141">
        <v>387.24299999999999</v>
      </c>
      <c r="M173" s="141">
        <v>185.56200000000001</v>
      </c>
      <c r="N173" s="141">
        <v>141.834</v>
      </c>
      <c r="O173" s="141">
        <v>142.60599999999999</v>
      </c>
      <c r="P173" s="141">
        <v>207.15700000000001</v>
      </c>
      <c r="Q173" s="141">
        <v>195.762</v>
      </c>
      <c r="R173" s="141">
        <f>195.351+210.2</f>
        <v>405.55099999999999</v>
      </c>
      <c r="S173" s="109">
        <f t="shared" ref="S173:AC173" ca="1" si="234">S238-S166</f>
        <v>579.1843495430511</v>
      </c>
      <c r="T173" s="109">
        <f t="shared" ca="1" si="234"/>
        <v>818.4183967553987</v>
      </c>
      <c r="U173" s="109">
        <f t="shared" ca="1" si="234"/>
        <v>1067.9221705006455</v>
      </c>
      <c r="V173" s="109">
        <f t="shared" ca="1" si="234"/>
        <v>1358.4806698092818</v>
      </c>
      <c r="W173" s="109">
        <f t="shared" ca="1" si="234"/>
        <v>1685.3460448507008</v>
      </c>
      <c r="X173" s="109">
        <f t="shared" ca="1" si="234"/>
        <v>2046.5748462602828</v>
      </c>
      <c r="Y173" s="109">
        <f t="shared" ca="1" si="234"/>
        <v>2439.281467100941</v>
      </c>
      <c r="Z173" s="109">
        <f t="shared" ca="1" si="234"/>
        <v>2859.6334529210308</v>
      </c>
      <c r="AA173" s="109">
        <f t="shared" ca="1" si="234"/>
        <v>3302.8728234207369</v>
      </c>
      <c r="AB173" s="109">
        <f t="shared" ca="1" si="234"/>
        <v>3763.3664959951775</v>
      </c>
      <c r="AC173" s="109">
        <f t="shared" ca="1" si="234"/>
        <v>4237.5475338788501</v>
      </c>
    </row>
    <row r="174" spans="1:29">
      <c r="A174" s="257"/>
      <c r="D174" s="101" t="s">
        <v>209</v>
      </c>
      <c r="G174" s="141"/>
      <c r="H174" s="141">
        <v>0</v>
      </c>
      <c r="I174" s="141">
        <v>0</v>
      </c>
      <c r="J174" s="141">
        <v>0</v>
      </c>
      <c r="K174" s="141">
        <v>0</v>
      </c>
      <c r="L174" s="141">
        <v>0</v>
      </c>
      <c r="M174" s="141">
        <v>0</v>
      </c>
      <c r="N174" s="141">
        <v>0</v>
      </c>
      <c r="O174" s="141">
        <v>0</v>
      </c>
      <c r="P174" s="141">
        <v>0</v>
      </c>
      <c r="Q174" s="141">
        <v>0</v>
      </c>
      <c r="R174" s="141">
        <f>+Q174</f>
        <v>0</v>
      </c>
      <c r="S174" s="135">
        <f t="shared" ref="S174" si="235">+R174</f>
        <v>0</v>
      </c>
      <c r="T174" s="135">
        <f t="shared" ref="T174" si="236">+S174</f>
        <v>0</v>
      </c>
      <c r="U174" s="135">
        <f t="shared" ref="U174" si="237">+T174</f>
        <v>0</v>
      </c>
      <c r="V174" s="135">
        <f t="shared" ref="V174" si="238">+U174</f>
        <v>0</v>
      </c>
      <c r="W174" s="135">
        <f t="shared" ref="W174" si="239">+V174</f>
        <v>0</v>
      </c>
      <c r="X174" s="135">
        <f t="shared" ref="X174" si="240">+W174</f>
        <v>0</v>
      </c>
      <c r="Y174" s="135">
        <f t="shared" ref="Y174" si="241">+X174</f>
        <v>0</v>
      </c>
      <c r="Z174" s="135">
        <f t="shared" ref="Z174" si="242">+Y174</f>
        <v>0</v>
      </c>
      <c r="AA174" s="135">
        <f t="shared" ref="AA174" si="243">+Z174</f>
        <v>0</v>
      </c>
      <c r="AB174" s="135">
        <f t="shared" ref="AB174:AC174" si="244">+AA174</f>
        <v>0</v>
      </c>
      <c r="AC174" s="135">
        <f t="shared" si="244"/>
        <v>0</v>
      </c>
    </row>
    <row r="175" spans="1:29">
      <c r="A175" s="257" t="s">
        <v>170</v>
      </c>
      <c r="D175" s="101" t="s">
        <v>169</v>
      </c>
      <c r="G175" s="141"/>
      <c r="H175" s="141">
        <v>0</v>
      </c>
      <c r="I175" s="141">
        <v>0</v>
      </c>
      <c r="J175" s="141">
        <v>0</v>
      </c>
      <c r="K175" s="141">
        <v>0</v>
      </c>
      <c r="L175" s="141">
        <v>0</v>
      </c>
      <c r="M175" s="141">
        <v>0</v>
      </c>
      <c r="N175" s="141">
        <v>0</v>
      </c>
      <c r="O175" s="141">
        <v>0</v>
      </c>
      <c r="P175" s="141">
        <v>0</v>
      </c>
      <c r="Q175" s="141">
        <v>0</v>
      </c>
      <c r="R175" s="141">
        <v>0</v>
      </c>
      <c r="S175" s="141">
        <v>0</v>
      </c>
      <c r="T175" s="141">
        <v>0</v>
      </c>
      <c r="U175" s="141">
        <v>0</v>
      </c>
      <c r="V175" s="141">
        <v>0</v>
      </c>
      <c r="W175" s="141">
        <v>0</v>
      </c>
      <c r="X175" s="141">
        <v>0</v>
      </c>
      <c r="Y175" s="141">
        <v>0</v>
      </c>
      <c r="Z175" s="141">
        <v>0</v>
      </c>
      <c r="AA175" s="141">
        <v>0</v>
      </c>
      <c r="AB175" s="141">
        <v>0</v>
      </c>
      <c r="AC175" s="141">
        <v>0</v>
      </c>
    </row>
    <row r="176" spans="1:29">
      <c r="A176" s="257"/>
      <c r="D176" s="101" t="s">
        <v>215</v>
      </c>
      <c r="G176" s="141"/>
      <c r="H176" s="141">
        <v>0</v>
      </c>
      <c r="I176" s="141">
        <v>0</v>
      </c>
      <c r="J176" s="141">
        <v>0</v>
      </c>
      <c r="K176" s="141">
        <v>0</v>
      </c>
      <c r="L176" s="141">
        <v>0</v>
      </c>
      <c r="M176" s="141">
        <v>0</v>
      </c>
      <c r="N176" s="141">
        <v>0</v>
      </c>
      <c r="O176" s="141">
        <v>844.26900000000001</v>
      </c>
      <c r="P176" s="141">
        <v>941.125</v>
      </c>
      <c r="Q176" s="141">
        <v>1120.99</v>
      </c>
      <c r="R176" s="141">
        <v>1227.5070000000001</v>
      </c>
      <c r="S176" s="135">
        <f t="shared" ref="S176:AC176" si="245">S162-R162+R176</f>
        <v>1713.68831147541</v>
      </c>
      <c r="T176" s="135">
        <f t="shared" si="245"/>
        <v>2023.5397253725105</v>
      </c>
      <c r="U176" s="135">
        <f t="shared" ca="1" si="245"/>
        <v>2321.3713508813344</v>
      </c>
      <c r="V176" s="135">
        <f t="shared" ca="1" si="245"/>
        <v>2600.806196697531</v>
      </c>
      <c r="W176" s="135">
        <f t="shared" ca="1" si="245"/>
        <v>2852.6163707439391</v>
      </c>
      <c r="X176" s="135">
        <f t="shared" ca="1" si="245"/>
        <v>3068.3854733421967</v>
      </c>
      <c r="Y176" s="135">
        <f t="shared" ca="1" si="245"/>
        <v>3240.5126746599726</v>
      </c>
      <c r="Z176" s="135">
        <f t="shared" ca="1" si="245"/>
        <v>3362.2625669698245</v>
      </c>
      <c r="AA176" s="135">
        <f t="shared" ca="1" si="245"/>
        <v>3427.8406997644556</v>
      </c>
      <c r="AB176" s="135">
        <f t="shared" ca="1" si="245"/>
        <v>3432.4802280374033</v>
      </c>
      <c r="AC176" s="135">
        <f t="shared" ca="1" si="245"/>
        <v>3373.0483008691317</v>
      </c>
    </row>
    <row r="177" spans="1:34">
      <c r="D177" s="101" t="s">
        <v>89</v>
      </c>
      <c r="G177" s="141"/>
      <c r="H177" s="141">
        <v>37.328000000000003</v>
      </c>
      <c r="I177" s="141">
        <v>39.408000000000001</v>
      </c>
      <c r="J177" s="141">
        <v>33.231999999999999</v>
      </c>
      <c r="K177" s="141">
        <v>33.723999999999997</v>
      </c>
      <c r="L177" s="141">
        <v>28.265000000000001</v>
      </c>
      <c r="M177" s="141">
        <v>27.218</v>
      </c>
      <c r="N177" s="141">
        <v>26.838000000000001</v>
      </c>
      <c r="O177" s="141">
        <v>18.378</v>
      </c>
      <c r="P177" s="141">
        <v>27.99</v>
      </c>
      <c r="Q177" s="141">
        <v>40.957999999999998</v>
      </c>
      <c r="R177" s="141">
        <v>41.52</v>
      </c>
      <c r="S177" s="109">
        <f t="shared" ref="S177:AC178" si="246">+R177</f>
        <v>41.52</v>
      </c>
      <c r="T177" s="109">
        <f t="shared" si="246"/>
        <v>41.52</v>
      </c>
      <c r="U177" s="109">
        <f t="shared" si="246"/>
        <v>41.52</v>
      </c>
      <c r="V177" s="109">
        <f t="shared" si="246"/>
        <v>41.52</v>
      </c>
      <c r="W177" s="109">
        <f t="shared" si="246"/>
        <v>41.52</v>
      </c>
      <c r="X177" s="109">
        <f t="shared" si="246"/>
        <v>41.52</v>
      </c>
      <c r="Y177" s="109">
        <f t="shared" si="246"/>
        <v>41.52</v>
      </c>
      <c r="Z177" s="109">
        <f t="shared" si="246"/>
        <v>41.52</v>
      </c>
      <c r="AA177" s="109">
        <f t="shared" si="246"/>
        <v>41.52</v>
      </c>
      <c r="AB177" s="109">
        <f t="shared" si="246"/>
        <v>41.52</v>
      </c>
      <c r="AC177" s="109">
        <f t="shared" si="246"/>
        <v>41.52</v>
      </c>
    </row>
    <row r="178" spans="1:34">
      <c r="D178" s="101" t="s">
        <v>91</v>
      </c>
      <c r="G178" s="141"/>
      <c r="H178" s="141">
        <f>7.742+0.161+6.373</f>
        <v>14.276</v>
      </c>
      <c r="I178" s="141">
        <f>9.891+0.337+8.484</f>
        <v>18.712</v>
      </c>
      <c r="J178" s="141">
        <f>13.727+0.403+11.025</f>
        <v>25.155000000000001</v>
      </c>
      <c r="K178" s="141">
        <f>16.346+0.482+13.074</f>
        <v>29.902000000000001</v>
      </c>
      <c r="L178" s="141">
        <f>20.319+0.592+16.75</f>
        <v>37.661000000000001</v>
      </c>
      <c r="M178" s="141">
        <f>26.779+0.703+25.57</f>
        <v>53.052</v>
      </c>
      <c r="N178" s="141">
        <f>37.295+2.55+36.98</f>
        <v>76.824999999999989</v>
      </c>
      <c r="O178" s="141">
        <v>2.1789999999999998</v>
      </c>
      <c r="P178" s="141">
        <v>7.9290000000000003</v>
      </c>
      <c r="Q178" s="141">
        <v>17.771000000000001</v>
      </c>
      <c r="R178" s="141">
        <v>12.73</v>
      </c>
      <c r="S178" s="135">
        <f t="shared" si="246"/>
        <v>12.73</v>
      </c>
      <c r="T178" s="135">
        <f t="shared" si="246"/>
        <v>12.73</v>
      </c>
      <c r="U178" s="135">
        <f t="shared" si="246"/>
        <v>12.73</v>
      </c>
      <c r="V178" s="135">
        <f t="shared" si="246"/>
        <v>12.73</v>
      </c>
      <c r="W178" s="135">
        <f t="shared" si="246"/>
        <v>12.73</v>
      </c>
      <c r="X178" s="135">
        <f t="shared" si="246"/>
        <v>12.73</v>
      </c>
      <c r="Y178" s="135">
        <f t="shared" si="246"/>
        <v>12.73</v>
      </c>
      <c r="Z178" s="135">
        <f t="shared" si="246"/>
        <v>12.73</v>
      </c>
      <c r="AA178" s="135">
        <f t="shared" si="246"/>
        <v>12.73</v>
      </c>
      <c r="AB178" s="135">
        <f t="shared" si="246"/>
        <v>12.73</v>
      </c>
      <c r="AC178" s="135">
        <f t="shared" si="246"/>
        <v>12.73</v>
      </c>
    </row>
    <row r="179" spans="1:34" s="103" customFormat="1">
      <c r="A179" s="257" t="s">
        <v>167</v>
      </c>
      <c r="B179" s="101"/>
      <c r="D179" s="138" t="s">
        <v>124</v>
      </c>
      <c r="E179" s="138"/>
      <c r="F179" s="138"/>
      <c r="G179" s="200">
        <f t="shared" ref="G179:N179" si="247">SUM(G172:G178)</f>
        <v>0</v>
      </c>
      <c r="H179" s="200">
        <f t="shared" si="247"/>
        <v>208.25400000000002</v>
      </c>
      <c r="I179" s="200">
        <f t="shared" si="247"/>
        <v>298.20999999999998</v>
      </c>
      <c r="J179" s="200">
        <f t="shared" si="247"/>
        <v>353.26199999999994</v>
      </c>
      <c r="K179" s="200">
        <f t="shared" si="247"/>
        <v>436.52300000000002</v>
      </c>
      <c r="L179" s="200">
        <f t="shared" si="247"/>
        <v>696.88300000000004</v>
      </c>
      <c r="M179" s="200">
        <f t="shared" si="247"/>
        <v>625.13200000000006</v>
      </c>
      <c r="N179" s="200">
        <f t="shared" si="247"/>
        <v>649.78199999999993</v>
      </c>
      <c r="O179" s="200">
        <f>SUM(O172:O178)</f>
        <v>1559.9730000000002</v>
      </c>
      <c r="P179" s="200">
        <f>SUM(P172:P178)</f>
        <v>1883.037</v>
      </c>
      <c r="Q179" s="200">
        <f>SUM(Q172:Q178)</f>
        <v>2407.4960000000001</v>
      </c>
      <c r="R179" s="200">
        <f t="shared" ref="R179:AA179" si="248">SUM(R172:R178)</f>
        <v>2694.0659999999998</v>
      </c>
      <c r="S179" s="200">
        <f t="shared" ca="1" si="248"/>
        <v>3597.3407768793672</v>
      </c>
      <c r="T179" s="200">
        <f t="shared" ca="1" si="248"/>
        <v>4310.9377471746157</v>
      </c>
      <c r="U179" s="200">
        <f t="shared" ca="1" si="248"/>
        <v>5044.0766795859663</v>
      </c>
      <c r="V179" s="200">
        <f t="shared" ca="1" si="248"/>
        <v>5820.4581082991972</v>
      </c>
      <c r="W179" s="200">
        <f t="shared" ca="1" si="248"/>
        <v>6620.9642217441105</v>
      </c>
      <c r="X179" s="200">
        <f t="shared" ca="1" si="248"/>
        <v>7435.0523193662639</v>
      </c>
      <c r="Y179" s="200">
        <f t="shared" ca="1" si="248"/>
        <v>8251.7541634709414</v>
      </c>
      <c r="Z179" s="200">
        <f t="shared" ca="1" si="248"/>
        <v>9059.730555131322</v>
      </c>
      <c r="AA179" s="200">
        <f t="shared" ca="1" si="248"/>
        <v>9847.3763379312313</v>
      </c>
      <c r="AB179" s="200">
        <f ca="1">SUM(AB172:AB178)</f>
        <v>10602.968114376286</v>
      </c>
      <c r="AC179" s="200">
        <f ca="1">SUM(AC172:AC178)</f>
        <v>11321.24271226165</v>
      </c>
    </row>
    <row r="180" spans="1:34">
      <c r="A180" s="257" t="s">
        <v>171</v>
      </c>
      <c r="D180" s="101" t="s">
        <v>125</v>
      </c>
      <c r="G180" s="141"/>
      <c r="H180" s="141">
        <v>0</v>
      </c>
      <c r="I180" s="141">
        <v>0</v>
      </c>
      <c r="J180" s="141">
        <v>0</v>
      </c>
      <c r="K180" s="141">
        <v>8.3000000000000004E-2</v>
      </c>
      <c r="L180" s="141">
        <v>8.3000000000000004E-2</v>
      </c>
      <c r="M180" s="141">
        <v>9.6000000000000002E-2</v>
      </c>
      <c r="N180" s="141">
        <v>9.8000000000000004E-2</v>
      </c>
      <c r="O180" s="141">
        <v>0.10100000000000001</v>
      </c>
      <c r="P180" s="141">
        <v>0.104</v>
      </c>
      <c r="Q180" s="141">
        <v>0.106</v>
      </c>
      <c r="R180" s="141">
        <v>0.106</v>
      </c>
      <c r="S180" s="109">
        <f t="shared" ref="S180:AC180" si="249">+R180+S138</f>
        <v>0.106</v>
      </c>
      <c r="T180" s="109">
        <f t="shared" si="249"/>
        <v>0.106</v>
      </c>
      <c r="U180" s="109">
        <f t="shared" si="249"/>
        <v>0.106</v>
      </c>
      <c r="V180" s="109">
        <f t="shared" si="249"/>
        <v>-499.89400000000001</v>
      </c>
      <c r="W180" s="109">
        <f t="shared" si="249"/>
        <v>-1299.894</v>
      </c>
      <c r="X180" s="109">
        <f t="shared" si="249"/>
        <v>-2399.8940000000002</v>
      </c>
      <c r="Y180" s="109">
        <f t="shared" si="249"/>
        <v>-3799.8940000000002</v>
      </c>
      <c r="Z180" s="109">
        <f t="shared" si="249"/>
        <v>-5499.8940000000002</v>
      </c>
      <c r="AA180" s="109">
        <f t="shared" si="249"/>
        <v>-7499.8940000000002</v>
      </c>
      <c r="AB180" s="109">
        <f t="shared" si="249"/>
        <v>-9799.8940000000002</v>
      </c>
      <c r="AC180" s="109">
        <f t="shared" si="249"/>
        <v>-12399.894</v>
      </c>
    </row>
    <row r="181" spans="1:34">
      <c r="A181" s="257" t="s">
        <v>257</v>
      </c>
      <c r="D181" s="101" t="s">
        <v>257</v>
      </c>
      <c r="G181" s="141"/>
      <c r="H181" s="141">
        <v>0</v>
      </c>
      <c r="I181" s="141">
        <v>0</v>
      </c>
      <c r="J181" s="141">
        <v>0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141">
        <v>0</v>
      </c>
      <c r="Q181" s="141">
        <v>0</v>
      </c>
      <c r="R181" s="141">
        <v>0</v>
      </c>
      <c r="S181" s="141">
        <v>0</v>
      </c>
      <c r="T181" s="141">
        <v>0</v>
      </c>
      <c r="U181" s="141">
        <v>0</v>
      </c>
      <c r="V181" s="141">
        <v>0</v>
      </c>
      <c r="W181" s="141">
        <v>0</v>
      </c>
      <c r="X181" s="141">
        <v>0</v>
      </c>
      <c r="Y181" s="141">
        <v>0</v>
      </c>
      <c r="Z181" s="141">
        <v>0</v>
      </c>
      <c r="AA181" s="141">
        <v>0</v>
      </c>
      <c r="AB181" s="141">
        <v>0</v>
      </c>
      <c r="AC181" s="141">
        <v>0</v>
      </c>
    </row>
    <row r="182" spans="1:34">
      <c r="A182" s="257" t="s">
        <v>126</v>
      </c>
      <c r="D182" s="101" t="s">
        <v>126</v>
      </c>
      <c r="G182" s="141"/>
      <c r="H182" s="141">
        <f>258.997+16.189</f>
        <v>275.18600000000004</v>
      </c>
      <c r="I182" s="141">
        <f>258.1-0.157+6.189</f>
        <v>264.13200000000006</v>
      </c>
      <c r="J182" s="141">
        <f>261.092-0.143+21.287</f>
        <v>282.23599999999999</v>
      </c>
      <c r="K182" s="141">
        <f>264.288-0.1+48.094</f>
        <v>312.28199999999998</v>
      </c>
      <c r="L182" s="141">
        <f>117.27+0.176+16.751</f>
        <v>134.197</v>
      </c>
      <c r="M182" s="141">
        <f>323.419-0.205+119.55</f>
        <v>442.76400000000001</v>
      </c>
      <c r="N182" s="141">
        <f>340.462+0.186+243.563</f>
        <v>584.21100000000001</v>
      </c>
      <c r="O182" s="141">
        <f>370.413-0.193+394.015</f>
        <v>764.23500000000001</v>
      </c>
      <c r="P182" s="141">
        <f>408.124+0.164+588.996</f>
        <v>997.28399999999999</v>
      </c>
      <c r="Q182" s="141">
        <f>450.332+0.535+872.226</f>
        <v>1323.0930000000001</v>
      </c>
      <c r="R182" s="141">
        <f>482.312+4.337+1170.421</f>
        <v>1657.0700000000002</v>
      </c>
      <c r="S182" s="109">
        <f t="shared" ref="S182:AC182" ca="1" si="250">+R182+S105+S140</f>
        <v>1929.29631252124</v>
      </c>
      <c r="T182" s="109">
        <f t="shared" ca="1" si="250"/>
        <v>2266.5895756789646</v>
      </c>
      <c r="U182" s="109">
        <f t="shared" ca="1" si="250"/>
        <v>2667.5492428225416</v>
      </c>
      <c r="V182" s="109">
        <f t="shared" ca="1" si="250"/>
        <v>3139.2747784051885</v>
      </c>
      <c r="W182" s="109">
        <f t="shared" ca="1" si="250"/>
        <v>3685.361880929298</v>
      </c>
      <c r="X182" s="109">
        <f t="shared" ca="1" si="250"/>
        <v>4309.1891246737796</v>
      </c>
      <c r="Y182" s="109">
        <f t="shared" ca="1" si="250"/>
        <v>5013.7826385256631</v>
      </c>
      <c r="Z182" s="109">
        <f t="shared" ca="1" si="250"/>
        <v>5801.7334604446814</v>
      </c>
      <c r="AA182" s="109">
        <f t="shared" ca="1" si="250"/>
        <v>6675.1243690466827</v>
      </c>
      <c r="AB182" s="109">
        <f t="shared" ca="1" si="250"/>
        <v>7635.4666037534971</v>
      </c>
      <c r="AC182" s="109">
        <f t="shared" ca="1" si="250"/>
        <v>8684.7016394453894</v>
      </c>
    </row>
    <row r="183" spans="1:34">
      <c r="A183" s="257" t="s">
        <v>78</v>
      </c>
      <c r="D183" s="101" t="s">
        <v>78</v>
      </c>
      <c r="G183" s="141"/>
      <c r="H183" s="141">
        <v>0</v>
      </c>
      <c r="I183" s="141">
        <v>0</v>
      </c>
      <c r="J183" s="141">
        <v>0</v>
      </c>
      <c r="K183" s="141">
        <v>0</v>
      </c>
      <c r="L183" s="141">
        <v>0</v>
      </c>
      <c r="M183" s="141">
        <v>0</v>
      </c>
      <c r="N183" s="141">
        <v>0</v>
      </c>
      <c r="O183" s="141">
        <v>0</v>
      </c>
      <c r="P183" s="141">
        <v>0</v>
      </c>
      <c r="Q183" s="141">
        <v>0</v>
      </c>
      <c r="R183" s="141">
        <v>0</v>
      </c>
      <c r="S183" s="141">
        <v>0</v>
      </c>
      <c r="T183" s="141">
        <v>0</v>
      </c>
      <c r="U183" s="141">
        <v>0</v>
      </c>
      <c r="V183" s="141">
        <v>0</v>
      </c>
      <c r="W183" s="141">
        <v>0</v>
      </c>
      <c r="X183" s="141">
        <v>0</v>
      </c>
      <c r="Y183" s="141">
        <v>0</v>
      </c>
      <c r="Z183" s="141">
        <v>0</v>
      </c>
      <c r="AA183" s="141">
        <v>0</v>
      </c>
      <c r="AB183" s="141">
        <v>0</v>
      </c>
      <c r="AC183" s="141">
        <v>0</v>
      </c>
      <c r="AD183" s="109"/>
      <c r="AE183" s="109"/>
      <c r="AF183" s="109"/>
      <c r="AG183" s="109"/>
      <c r="AH183" s="109"/>
    </row>
    <row r="184" spans="1:34" s="103" customFormat="1">
      <c r="A184" s="257"/>
      <c r="B184" s="101"/>
      <c r="D184" s="138" t="s">
        <v>127</v>
      </c>
      <c r="E184" s="138"/>
      <c r="F184" s="138"/>
      <c r="G184" s="200">
        <f t="shared" ref="G184:N184" si="251">SUM(G179:G183)</f>
        <v>0</v>
      </c>
      <c r="H184" s="200">
        <f t="shared" si="251"/>
        <v>483.44000000000005</v>
      </c>
      <c r="I184" s="200">
        <f t="shared" si="251"/>
        <v>562.3420000000001</v>
      </c>
      <c r="J184" s="200">
        <f t="shared" si="251"/>
        <v>635.49799999999993</v>
      </c>
      <c r="K184" s="200">
        <f t="shared" si="251"/>
        <v>748.88800000000003</v>
      </c>
      <c r="L184" s="200">
        <f t="shared" si="251"/>
        <v>831.16300000000001</v>
      </c>
      <c r="M184" s="200">
        <f t="shared" si="251"/>
        <v>1067.9920000000002</v>
      </c>
      <c r="N184" s="200">
        <f t="shared" si="251"/>
        <v>1234.0909999999999</v>
      </c>
      <c r="O184" s="200">
        <f>SUM(O179:O183)</f>
        <v>2324.3090000000002</v>
      </c>
      <c r="P184" s="200">
        <f>SUM(P179:P183)</f>
        <v>2880.4250000000002</v>
      </c>
      <c r="Q184" s="200">
        <f>SUM(Q179:Q183)</f>
        <v>3730.6950000000006</v>
      </c>
      <c r="R184" s="200">
        <f t="shared" ref="R184:AA184" si="252">SUM(R179:R183)</f>
        <v>4351.2420000000002</v>
      </c>
      <c r="S184" s="200">
        <f t="shared" ca="1" si="252"/>
        <v>5526.7430894006075</v>
      </c>
      <c r="T184" s="200">
        <f t="shared" ca="1" si="252"/>
        <v>6577.6333228535805</v>
      </c>
      <c r="U184" s="200">
        <f t="shared" ca="1" si="252"/>
        <v>7711.7319224085077</v>
      </c>
      <c r="V184" s="200">
        <f t="shared" ca="1" si="252"/>
        <v>8459.838886704385</v>
      </c>
      <c r="W184" s="200">
        <f t="shared" ca="1" si="252"/>
        <v>9006.4321026734087</v>
      </c>
      <c r="X184" s="200">
        <f t="shared" ca="1" si="252"/>
        <v>9344.3474440400423</v>
      </c>
      <c r="Y184" s="200">
        <f t="shared" ca="1" si="252"/>
        <v>9465.6428019966042</v>
      </c>
      <c r="Z184" s="200">
        <f t="shared" ca="1" si="252"/>
        <v>9361.5700155760023</v>
      </c>
      <c r="AA184" s="200">
        <f t="shared" ca="1" si="252"/>
        <v>9022.6067069779128</v>
      </c>
      <c r="AB184" s="200">
        <f ca="1">SUM(AB179:AB183)</f>
        <v>8438.5407181297833</v>
      </c>
      <c r="AC184" s="200">
        <f ca="1">SUM(AC179:AC183)</f>
        <v>7606.0503517070392</v>
      </c>
    </row>
    <row r="185" spans="1:34" s="146" customFormat="1">
      <c r="A185" s="259"/>
      <c r="B185" s="101"/>
      <c r="D185" s="215" t="s">
        <v>81</v>
      </c>
      <c r="E185" s="216"/>
      <c r="F185" s="216"/>
      <c r="G185" s="217" t="b">
        <f t="shared" ref="G185:AC185" si="253">ABS(G184-G164)&lt;1</f>
        <v>1</v>
      </c>
      <c r="H185" s="217" t="b">
        <f t="shared" si="253"/>
        <v>1</v>
      </c>
      <c r="I185" s="217" t="b">
        <f t="shared" si="253"/>
        <v>1</v>
      </c>
      <c r="J185" s="217" t="b">
        <f t="shared" si="253"/>
        <v>1</v>
      </c>
      <c r="K185" s="217" t="b">
        <f t="shared" si="253"/>
        <v>1</v>
      </c>
      <c r="L185" s="217" t="b">
        <f t="shared" si="253"/>
        <v>1</v>
      </c>
      <c r="M185" s="217" t="b">
        <f t="shared" si="253"/>
        <v>1</v>
      </c>
      <c r="N185" s="217" t="b">
        <f t="shared" si="253"/>
        <v>1</v>
      </c>
      <c r="O185" s="217" t="b">
        <f t="shared" si="253"/>
        <v>1</v>
      </c>
      <c r="P185" s="217" t="b">
        <f t="shared" si="253"/>
        <v>1</v>
      </c>
      <c r="Q185" s="217" t="b">
        <f t="shared" si="253"/>
        <v>1</v>
      </c>
      <c r="R185" s="217" t="b">
        <f t="shared" si="253"/>
        <v>1</v>
      </c>
      <c r="S185" s="217" t="b">
        <f t="shared" ca="1" si="253"/>
        <v>1</v>
      </c>
      <c r="T185" s="217" t="b">
        <f t="shared" ca="1" si="253"/>
        <v>1</v>
      </c>
      <c r="U185" s="217" t="b">
        <f t="shared" ca="1" si="253"/>
        <v>1</v>
      </c>
      <c r="V185" s="217" t="b">
        <f t="shared" ca="1" si="253"/>
        <v>1</v>
      </c>
      <c r="W185" s="217" t="b">
        <f t="shared" ca="1" si="253"/>
        <v>1</v>
      </c>
      <c r="X185" s="217" t="b">
        <f t="shared" ca="1" si="253"/>
        <v>1</v>
      </c>
      <c r="Y185" s="217" t="b">
        <f t="shared" ca="1" si="253"/>
        <v>1</v>
      </c>
      <c r="Z185" s="217" t="b">
        <f t="shared" ca="1" si="253"/>
        <v>1</v>
      </c>
      <c r="AA185" s="217" t="b">
        <f t="shared" ca="1" si="253"/>
        <v>1</v>
      </c>
      <c r="AB185" s="217" t="b">
        <f t="shared" ca="1" si="253"/>
        <v>1</v>
      </c>
      <c r="AC185" s="217" t="b">
        <f t="shared" ca="1" si="253"/>
        <v>1</v>
      </c>
    </row>
    <row r="186" spans="1:34">
      <c r="D186" s="215" t="s">
        <v>239</v>
      </c>
      <c r="G186" s="157"/>
      <c r="H186" s="157"/>
      <c r="I186" s="157"/>
      <c r="J186" s="157"/>
      <c r="K186" s="157"/>
      <c r="L186" s="157"/>
      <c r="M186" s="157"/>
      <c r="N186" s="157"/>
      <c r="O186" s="109"/>
      <c r="P186" s="109"/>
      <c r="Q186" s="109"/>
      <c r="R186" s="205"/>
      <c r="S186" s="205">
        <f t="shared" ref="S186:AA186" ca="1" si="254">+S184-S164</f>
        <v>0</v>
      </c>
      <c r="T186" s="205">
        <f t="shared" ca="1" si="254"/>
        <v>0</v>
      </c>
      <c r="U186" s="205">
        <f t="shared" ca="1" si="254"/>
        <v>0</v>
      </c>
      <c r="V186" s="205">
        <f t="shared" ca="1" si="254"/>
        <v>0</v>
      </c>
      <c r="W186" s="205">
        <f t="shared" ca="1" si="254"/>
        <v>0</v>
      </c>
      <c r="X186" s="205">
        <f t="shared" ca="1" si="254"/>
        <v>0</v>
      </c>
      <c r="Y186" s="205">
        <f t="shared" ca="1" si="254"/>
        <v>0</v>
      </c>
      <c r="Z186" s="205">
        <f t="shared" ca="1" si="254"/>
        <v>0</v>
      </c>
      <c r="AA186" s="205">
        <f t="shared" ca="1" si="254"/>
        <v>0</v>
      </c>
      <c r="AB186" s="205">
        <f ca="1">+AB184-AB164</f>
        <v>0</v>
      </c>
      <c r="AC186" s="205">
        <f ca="1">+AC184-AC164</f>
        <v>0</v>
      </c>
      <c r="AD186" s="157"/>
      <c r="AE186" s="157"/>
      <c r="AF186" s="157"/>
      <c r="AG186" s="157"/>
      <c r="AH186" s="157"/>
    </row>
    <row r="187" spans="1:34">
      <c r="C187" s="95"/>
      <c r="D187" s="96" t="s">
        <v>294</v>
      </c>
      <c r="E187" s="96"/>
      <c r="F187" s="95"/>
      <c r="G187" s="95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9"/>
      <c r="T187" s="99"/>
      <c r="U187" s="99"/>
      <c r="V187" s="95"/>
      <c r="W187" s="95"/>
      <c r="X187" s="95"/>
      <c r="Y187" s="95"/>
      <c r="Z187" s="95"/>
      <c r="AA187" s="95"/>
      <c r="AB187" s="95"/>
      <c r="AC187" s="95"/>
      <c r="AD187" s="157"/>
      <c r="AE187" s="157"/>
      <c r="AF187" s="157"/>
      <c r="AG187" s="157"/>
      <c r="AH187" s="157"/>
    </row>
    <row r="188" spans="1:34">
      <c r="D188" s="101" t="s">
        <v>128</v>
      </c>
      <c r="G188" s="109"/>
      <c r="H188" s="109">
        <f t="shared" ref="H188:Q188" si="255">SUM(H151:H152,H154:H155)-SUM(H167:H168)</f>
        <v>57.437000000000005</v>
      </c>
      <c r="I188" s="109">
        <f t="shared" si="255"/>
        <v>100.29499999999999</v>
      </c>
      <c r="J188" s="109">
        <f t="shared" si="255"/>
        <v>88.045999999999992</v>
      </c>
      <c r="K188" s="109">
        <f t="shared" si="255"/>
        <v>121.71000000000001</v>
      </c>
      <c r="L188" s="109">
        <f t="shared" si="255"/>
        <v>115.79300000000001</v>
      </c>
      <c r="M188" s="109">
        <f t="shared" si="255"/>
        <v>169.37899999999996</v>
      </c>
      <c r="N188" s="109">
        <f t="shared" si="255"/>
        <v>163.27300000000008</v>
      </c>
      <c r="O188" s="109">
        <f t="shared" si="255"/>
        <v>203.18300000000005</v>
      </c>
      <c r="P188" s="109">
        <f t="shared" si="255"/>
        <v>152.50299999999993</v>
      </c>
      <c r="Q188" s="109">
        <f t="shared" si="255"/>
        <v>223.08300000000008</v>
      </c>
      <c r="R188" s="109">
        <f t="shared" ref="R188" si="256">SUM(R151:R152,R154:R155)-SUM(R167:R168)</f>
        <v>558.78899999999999</v>
      </c>
      <c r="S188" s="109">
        <f t="shared" ref="S188:AA188" ca="1" si="257">SUM(S151:S152,S154:S155)-SUM(S167:S168)</f>
        <v>450.47354663199167</v>
      </c>
      <c r="T188" s="109">
        <f t="shared" ca="1" si="257"/>
        <v>524.71360835355904</v>
      </c>
      <c r="U188" s="109">
        <f t="shared" ca="1" si="257"/>
        <v>602.10265484775368</v>
      </c>
      <c r="V188" s="109">
        <f t="shared" ca="1" si="257"/>
        <v>675.08946802345667</v>
      </c>
      <c r="W188" s="109">
        <f t="shared" ca="1" si="257"/>
        <v>738.26200836445537</v>
      </c>
      <c r="X188" s="109">
        <f t="shared" ca="1" si="257"/>
        <v>790.13903762062318</v>
      </c>
      <c r="Y188" s="109">
        <f t="shared" ca="1" si="257"/>
        <v>829.22571178126418</v>
      </c>
      <c r="Z188" s="109">
        <f t="shared" ca="1" si="257"/>
        <v>854.07897532397556</v>
      </c>
      <c r="AA188" s="109">
        <f t="shared" ca="1" si="257"/>
        <v>863.36391638308442</v>
      </c>
      <c r="AB188" s="109">
        <f ca="1">SUM(AB151:AB152,AB154:AB155)-SUM(AB167:AB168)</f>
        <v>855.90358262527479</v>
      </c>
      <c r="AC188" s="109">
        <f t="shared" ref="AC188" ca="1" si="258">SUM(AC151:AC152,AC154:AC155)-SUM(AC167:AC168)</f>
        <v>831.71773998828576</v>
      </c>
    </row>
    <row r="189" spans="1:34">
      <c r="D189" s="101" t="s">
        <v>216</v>
      </c>
      <c r="G189" s="159"/>
      <c r="H189" s="191">
        <f t="shared" ref="H189:Q189" si="259">+H188/H80</f>
        <v>0.17140870457909568</v>
      </c>
      <c r="I189" s="191">
        <f t="shared" si="259"/>
        <v>0.22722329709964337</v>
      </c>
      <c r="J189" s="191">
        <f t="shared" si="259"/>
        <v>0.15061205498573355</v>
      </c>
      <c r="K189" s="191">
        <f t="shared" si="259"/>
        <v>0.15523997081677324</v>
      </c>
      <c r="L189" s="191">
        <f t="shared" si="259"/>
        <v>0.11019938920342344</v>
      </c>
      <c r="M189" s="191">
        <f t="shared" si="259"/>
        <v>0.12231588418845911</v>
      </c>
      <c r="N189" s="191">
        <f t="shared" si="259"/>
        <v>9.5489774529665838E-2</v>
      </c>
      <c r="O189" s="191">
        <f t="shared" si="259"/>
        <v>9.9333840473713464E-2</v>
      </c>
      <c r="P189" s="191">
        <f t="shared" si="259"/>
        <v>6.286740638505918E-2</v>
      </c>
      <c r="Q189" s="191">
        <f t="shared" si="259"/>
        <v>6.4971852607794978E-2</v>
      </c>
      <c r="R189" s="191">
        <f t="shared" ref="R189" si="260">+R188/R80</f>
        <v>0.13103354154194433</v>
      </c>
      <c r="S189" s="191">
        <f t="shared" ref="S189:AB189" ca="1" si="261">+S188/S80</f>
        <v>9.319063925223825E-2</v>
      </c>
      <c r="T189" s="191">
        <f t="shared" ca="1" si="261"/>
        <v>9.3390984258788057E-2</v>
      </c>
      <c r="U189" s="191">
        <f t="shared" ca="1" si="261"/>
        <v>9.3067838380154339E-2</v>
      </c>
      <c r="V189" s="191">
        <f t="shared" ca="1" si="261"/>
        <v>9.1533300951406951E-2</v>
      </c>
      <c r="W189" s="191">
        <f t="shared" ca="1" si="261"/>
        <v>8.892132123082308E-2</v>
      </c>
      <c r="X189" s="191">
        <f t="shared" ca="1" si="261"/>
        <v>8.5462057884383477E-2</v>
      </c>
      <c r="Y189" s="191">
        <f t="shared" ca="1" si="261"/>
        <v>8.1310226125323432E-2</v>
      </c>
      <c r="Z189" s="191">
        <f t="shared" ca="1" si="261"/>
        <v>7.6573388514369428E-2</v>
      </c>
      <c r="AA189" s="191">
        <f t="shared" ca="1" si="261"/>
        <v>7.1328201324769955E-2</v>
      </c>
      <c r="AB189" s="191">
        <f t="shared" ca="1" si="261"/>
        <v>6.5630262125932357E-2</v>
      </c>
      <c r="AC189" s="191">
        <f t="shared" ref="AC189" ca="1" si="262">+AC188/AC80</f>
        <v>5.9536176341112808E-2</v>
      </c>
      <c r="AD189" s="136"/>
      <c r="AE189" s="136">
        <f ca="1">(AC189/S189)^(1/10)-1</f>
        <v>-4.3817337471350304E-2</v>
      </c>
      <c r="AF189" s="136">
        <f t="shared" ref="AF189" si="263">(R189/H189)^(1/10)-1</f>
        <v>-2.6502230832864404E-2</v>
      </c>
      <c r="AG189" s="136">
        <f t="shared" ref="AG189" si="264">+(R189/M189)^(0.1)-1</f>
        <v>6.9083955860487212E-3</v>
      </c>
    </row>
    <row r="190" spans="1:34">
      <c r="D190" s="101" t="s">
        <v>183</v>
      </c>
      <c r="G190" s="109"/>
      <c r="H190" s="109">
        <f t="shared" ref="H190:I190" si="265">+H188-G188</f>
        <v>57.437000000000005</v>
      </c>
      <c r="I190" s="109">
        <f t="shared" si="265"/>
        <v>42.857999999999983</v>
      </c>
      <c r="J190" s="109">
        <f>+J188-I188</f>
        <v>-12.248999999999995</v>
      </c>
      <c r="K190" s="109">
        <f t="shared" ref="K190:AC190" si="266">+K188-J188</f>
        <v>33.664000000000016</v>
      </c>
      <c r="L190" s="109">
        <f t="shared" si="266"/>
        <v>-5.9170000000000016</v>
      </c>
      <c r="M190" s="109">
        <f t="shared" si="266"/>
        <v>53.585999999999956</v>
      </c>
      <c r="N190" s="109">
        <f t="shared" si="266"/>
        <v>-6.1059999999998809</v>
      </c>
      <c r="O190" s="109">
        <f t="shared" si="266"/>
        <v>39.909999999999968</v>
      </c>
      <c r="P190" s="109">
        <f t="shared" si="266"/>
        <v>-50.680000000000121</v>
      </c>
      <c r="Q190" s="109">
        <f t="shared" si="266"/>
        <v>70.580000000000155</v>
      </c>
      <c r="R190" s="109">
        <f t="shared" si="266"/>
        <v>335.7059999999999</v>
      </c>
      <c r="S190" s="109">
        <f t="shared" ca="1" si="266"/>
        <v>-108.31545336800832</v>
      </c>
      <c r="T190" s="109">
        <f t="shared" ca="1" si="266"/>
        <v>74.240061721567372</v>
      </c>
      <c r="U190" s="109">
        <f t="shared" ca="1" si="266"/>
        <v>77.389046494194645</v>
      </c>
      <c r="V190" s="109">
        <f t="shared" ca="1" si="266"/>
        <v>72.986813175702991</v>
      </c>
      <c r="W190" s="109">
        <f t="shared" ca="1" si="266"/>
        <v>63.172540340998694</v>
      </c>
      <c r="X190" s="109">
        <f t="shared" ca="1" si="266"/>
        <v>51.877029256167816</v>
      </c>
      <c r="Y190" s="109">
        <f t="shared" ca="1" si="266"/>
        <v>39.086674160640996</v>
      </c>
      <c r="Z190" s="109">
        <f t="shared" ca="1" si="266"/>
        <v>24.853263542711375</v>
      </c>
      <c r="AA190" s="109">
        <f t="shared" ca="1" si="266"/>
        <v>9.2849410591088599</v>
      </c>
      <c r="AB190" s="109">
        <f t="shared" ca="1" si="266"/>
        <v>-7.4603337578096216</v>
      </c>
      <c r="AC190" s="109">
        <f t="shared" ca="1" si="266"/>
        <v>-24.185842636989037</v>
      </c>
    </row>
    <row r="191" spans="1:34"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</row>
    <row r="192" spans="1:34">
      <c r="D192" s="101" t="s">
        <v>296</v>
      </c>
      <c r="G192" s="109"/>
      <c r="H192" s="109">
        <f>H152/H80*365</f>
        <v>6.5976847872797606</v>
      </c>
      <c r="I192" s="109">
        <f t="shared" ref="I192:Q192" si="267">I152/I80*365</f>
        <v>6.6005201701880862</v>
      </c>
      <c r="J192" s="109">
        <f t="shared" si="267"/>
        <v>9.829478196610264</v>
      </c>
      <c r="K192" s="109">
        <f t="shared" si="267"/>
        <v>11.052254302230068</v>
      </c>
      <c r="L192" s="109">
        <f t="shared" si="267"/>
        <v>11.995657424775803</v>
      </c>
      <c r="M192" s="109">
        <f t="shared" si="267"/>
        <v>14.244248310365569</v>
      </c>
      <c r="N192" s="109">
        <f t="shared" si="267"/>
        <v>14.414939222667746</v>
      </c>
      <c r="O192" s="109">
        <f t="shared" si="267"/>
        <v>12.366369650581582</v>
      </c>
      <c r="P192" s="109">
        <f t="shared" si="267"/>
        <v>7.587577727319947</v>
      </c>
      <c r="Q192" s="109">
        <f t="shared" si="267"/>
        <v>8.6598832747493617</v>
      </c>
      <c r="R192" s="109">
        <f t="shared" ref="R192" si="268">R152/R80*365</f>
        <v>8.108195315106931</v>
      </c>
      <c r="S192" s="214">
        <v>10</v>
      </c>
      <c r="T192" s="214">
        <v>10</v>
      </c>
      <c r="U192" s="214">
        <v>10</v>
      </c>
      <c r="V192" s="214">
        <v>10</v>
      </c>
      <c r="W192" s="214">
        <v>10</v>
      </c>
      <c r="X192" s="214">
        <v>10</v>
      </c>
      <c r="Y192" s="214">
        <v>10</v>
      </c>
      <c r="Z192" s="214">
        <v>10</v>
      </c>
      <c r="AA192" s="214">
        <v>10</v>
      </c>
      <c r="AB192" s="214">
        <v>10</v>
      </c>
      <c r="AC192" s="214">
        <v>10</v>
      </c>
    </row>
    <row r="193" spans="2:33">
      <c r="D193" s="101" t="s">
        <v>297</v>
      </c>
      <c r="G193" s="109"/>
      <c r="H193" s="109">
        <f>-H151/H81*365</f>
        <v>193.95760380190097</v>
      </c>
      <c r="I193" s="109">
        <f t="shared" ref="I193:Q193" si="269">-I151/I81*365</f>
        <v>210.26252947949484</v>
      </c>
      <c r="J193" s="109">
        <f t="shared" si="269"/>
        <v>207.22956701994926</v>
      </c>
      <c r="K193" s="109">
        <f t="shared" si="269"/>
        <v>211.05175120388643</v>
      </c>
      <c r="L193" s="109">
        <f t="shared" si="269"/>
        <v>172.48873284987698</v>
      </c>
      <c r="M193" s="109">
        <f t="shared" si="269"/>
        <v>192.33660498912116</v>
      </c>
      <c r="N193" s="109">
        <f t="shared" si="269"/>
        <v>170.75674430107674</v>
      </c>
      <c r="O193" s="109">
        <f t="shared" si="269"/>
        <v>178.33257761823791</v>
      </c>
      <c r="P193" s="109">
        <f t="shared" si="269"/>
        <v>171.12429038726091</v>
      </c>
      <c r="Q193" s="109">
        <f t="shared" si="269"/>
        <v>183.10444476290846</v>
      </c>
      <c r="R193" s="109">
        <f t="shared" ref="R193" si="270">-R151/R81*365</f>
        <v>185.94711279007015</v>
      </c>
      <c r="S193" s="214">
        <v>180</v>
      </c>
      <c r="T193" s="214">
        <v>180</v>
      </c>
      <c r="U193" s="214">
        <v>180</v>
      </c>
      <c r="V193" s="214">
        <v>180</v>
      </c>
      <c r="W193" s="214">
        <v>180</v>
      </c>
      <c r="X193" s="214">
        <v>180</v>
      </c>
      <c r="Y193" s="214">
        <v>180</v>
      </c>
      <c r="Z193" s="214">
        <v>180</v>
      </c>
      <c r="AA193" s="214">
        <v>180</v>
      </c>
      <c r="AB193" s="214">
        <v>180</v>
      </c>
      <c r="AC193" s="214">
        <v>180</v>
      </c>
    </row>
    <row r="194" spans="2:33">
      <c r="D194" s="101" t="s">
        <v>298</v>
      </c>
      <c r="G194" s="109"/>
      <c r="H194" s="109">
        <f>H167/H80*365</f>
        <v>52.099597717614479</v>
      </c>
      <c r="I194" s="109">
        <f t="shared" ref="I194:Q194" si="271">I167/I80*365</f>
        <v>48.860553156590264</v>
      </c>
      <c r="J194" s="109">
        <f t="shared" si="271"/>
        <v>66.724693288264561</v>
      </c>
      <c r="K194" s="109">
        <f t="shared" si="271"/>
        <v>68.585895368948442</v>
      </c>
      <c r="L194" s="109">
        <f t="shared" si="271"/>
        <v>55.046009598775747</v>
      </c>
      <c r="M194" s="109">
        <f t="shared" si="271"/>
        <v>68.196635246218321</v>
      </c>
      <c r="N194" s="109">
        <f t="shared" si="271"/>
        <v>66.923255751388425</v>
      </c>
      <c r="O194" s="109">
        <f t="shared" si="271"/>
        <v>65.749414800416133</v>
      </c>
      <c r="P194" s="109">
        <f t="shared" si="271"/>
        <v>62.879678685853833</v>
      </c>
      <c r="Q194" s="109">
        <f t="shared" si="271"/>
        <v>70.361139677410989</v>
      </c>
      <c r="R194" s="109">
        <f t="shared" ref="R194" si="272">R167/R80*365</f>
        <v>50.574196389565607</v>
      </c>
      <c r="S194" s="214">
        <v>63</v>
      </c>
      <c r="T194" s="214">
        <f t="shared" ref="T194:AB194" si="273">+S194*(1+$AE$194)</f>
        <v>64.89</v>
      </c>
      <c r="U194" s="214">
        <f t="shared" si="273"/>
        <v>66.836700000000008</v>
      </c>
      <c r="V194" s="214">
        <f t="shared" si="273"/>
        <v>68.841801000000004</v>
      </c>
      <c r="W194" s="214">
        <f t="shared" si="273"/>
        <v>70.907055030000009</v>
      </c>
      <c r="X194" s="214">
        <f t="shared" si="273"/>
        <v>73.034266680900018</v>
      </c>
      <c r="Y194" s="214">
        <f t="shared" si="273"/>
        <v>75.225294681327014</v>
      </c>
      <c r="Z194" s="214">
        <f t="shared" si="273"/>
        <v>77.482053521766829</v>
      </c>
      <c r="AA194" s="214">
        <f t="shared" si="273"/>
        <v>79.806515127419843</v>
      </c>
      <c r="AB194" s="214">
        <f t="shared" si="273"/>
        <v>82.200710581242447</v>
      </c>
      <c r="AC194" s="214">
        <f>+AB194*(1+$AE$194)</f>
        <v>84.666731898679728</v>
      </c>
      <c r="AD194" s="105"/>
      <c r="AE194" s="105">
        <v>0.03</v>
      </c>
      <c r="AG194" s="136"/>
    </row>
    <row r="195" spans="2:33">
      <c r="D195" s="101" t="s">
        <v>295</v>
      </c>
      <c r="G195" s="163">
        <v>365</v>
      </c>
      <c r="H195" s="163">
        <v>365</v>
      </c>
      <c r="I195" s="163">
        <f>+H195</f>
        <v>365</v>
      </c>
      <c r="J195" s="163">
        <f t="shared" ref="J195:AC195" si="274">+I195</f>
        <v>365</v>
      </c>
      <c r="K195" s="163">
        <f t="shared" si="274"/>
        <v>365</v>
      </c>
      <c r="L195" s="163">
        <f t="shared" si="274"/>
        <v>365</v>
      </c>
      <c r="M195" s="163">
        <f t="shared" si="274"/>
        <v>365</v>
      </c>
      <c r="N195" s="163">
        <f t="shared" si="274"/>
        <v>365</v>
      </c>
      <c r="O195" s="163">
        <f t="shared" si="274"/>
        <v>365</v>
      </c>
      <c r="P195" s="163">
        <f t="shared" si="274"/>
        <v>365</v>
      </c>
      <c r="Q195" s="163">
        <f t="shared" si="274"/>
        <v>365</v>
      </c>
      <c r="R195" s="163">
        <f t="shared" si="274"/>
        <v>365</v>
      </c>
      <c r="S195" s="163">
        <f t="shared" si="274"/>
        <v>365</v>
      </c>
      <c r="T195" s="163">
        <f t="shared" si="274"/>
        <v>365</v>
      </c>
      <c r="U195" s="163">
        <f t="shared" si="274"/>
        <v>365</v>
      </c>
      <c r="V195" s="163">
        <f t="shared" si="274"/>
        <v>365</v>
      </c>
      <c r="W195" s="163">
        <f t="shared" si="274"/>
        <v>365</v>
      </c>
      <c r="X195" s="163">
        <f t="shared" si="274"/>
        <v>365</v>
      </c>
      <c r="Y195" s="163">
        <f t="shared" si="274"/>
        <v>365</v>
      </c>
      <c r="Z195" s="163">
        <f t="shared" si="274"/>
        <v>365</v>
      </c>
      <c r="AA195" s="163">
        <f t="shared" si="274"/>
        <v>365</v>
      </c>
      <c r="AB195" s="163">
        <f t="shared" si="274"/>
        <v>365</v>
      </c>
      <c r="AC195" s="163">
        <f t="shared" si="274"/>
        <v>365</v>
      </c>
    </row>
    <row r="196" spans="2:33"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</row>
    <row r="197" spans="2:33">
      <c r="D197" s="101" t="s">
        <v>299</v>
      </c>
      <c r="G197" s="163"/>
      <c r="H197" s="109">
        <f t="shared" ref="H197:P197" si="275">+H152</f>
        <v>6.0570000000000004</v>
      </c>
      <c r="I197" s="109">
        <f t="shared" si="275"/>
        <v>7.9820000000000002</v>
      </c>
      <c r="J197" s="109">
        <f t="shared" si="275"/>
        <v>15.743</v>
      </c>
      <c r="K197" s="109">
        <f t="shared" si="275"/>
        <v>23.74</v>
      </c>
      <c r="L197" s="109">
        <f t="shared" si="275"/>
        <v>34.533000000000001</v>
      </c>
      <c r="M197" s="109">
        <f t="shared" si="275"/>
        <v>54.040999999999997</v>
      </c>
      <c r="N197" s="109">
        <f t="shared" si="275"/>
        <v>67.527000000000001</v>
      </c>
      <c r="O197" s="109">
        <f t="shared" si="275"/>
        <v>69.301000000000002</v>
      </c>
      <c r="P197" s="109">
        <f t="shared" si="275"/>
        <v>50.427</v>
      </c>
      <c r="Q197" s="109">
        <f>+Q152</f>
        <v>81.462999999999994</v>
      </c>
      <c r="R197" s="109">
        <f>+R152</f>
        <v>94.731999999999999</v>
      </c>
      <c r="S197" s="214">
        <f t="shared" ref="S197:AB197" ca="1" si="276">+S80/S195*S192</f>
        <v>132.43541521601685</v>
      </c>
      <c r="T197" s="214">
        <f t="shared" ca="1" si="276"/>
        <v>153.93043998254075</v>
      </c>
      <c r="U197" s="214">
        <f t="shared" ca="1" si="276"/>
        <v>177.24665613412782</v>
      </c>
      <c r="V197" s="214">
        <f t="shared" ca="1" si="276"/>
        <v>202.06418507156496</v>
      </c>
      <c r="W197" s="214">
        <f t="shared" ca="1" si="276"/>
        <v>227.46351621387737</v>
      </c>
      <c r="X197" s="214">
        <f t="shared" ca="1" si="276"/>
        <v>253.30123568524704</v>
      </c>
      <c r="Y197" s="214">
        <f t="shared" ca="1" si="276"/>
        <v>279.40535568706258</v>
      </c>
      <c r="Z197" s="214">
        <f t="shared" ca="1" si="276"/>
        <v>305.58167054456197</v>
      </c>
      <c r="AA197" s="214">
        <f t="shared" ca="1" si="276"/>
        <v>331.61926824151516</v>
      </c>
      <c r="AB197" s="214">
        <f t="shared" ca="1" si="276"/>
        <v>357.29574228448416</v>
      </c>
      <c r="AC197" s="214">
        <f t="shared" ref="AC197" ca="1" si="277">+AC80/AC195*AC192</f>
        <v>382.73850954724281</v>
      </c>
    </row>
    <row r="198" spans="2:33">
      <c r="D198" s="101" t="s">
        <v>300</v>
      </c>
      <c r="G198" s="163"/>
      <c r="H198" s="109">
        <f t="shared" ref="H198:P198" si="278">+H151</f>
        <v>106.22499999999999</v>
      </c>
      <c r="I198" s="109">
        <f t="shared" si="278"/>
        <v>155.596</v>
      </c>
      <c r="J198" s="109">
        <f t="shared" si="278"/>
        <v>201.58099999999999</v>
      </c>
      <c r="K198" s="109">
        <f t="shared" si="278"/>
        <v>272.56900000000002</v>
      </c>
      <c r="L198" s="109">
        <f t="shared" si="278"/>
        <v>293.702</v>
      </c>
      <c r="M198" s="109">
        <f t="shared" si="278"/>
        <v>427.95</v>
      </c>
      <c r="N198" s="109">
        <f t="shared" si="278"/>
        <v>471.01400000000001</v>
      </c>
      <c r="O198" s="109">
        <f t="shared" si="278"/>
        <v>581.86500000000001</v>
      </c>
      <c r="P198" s="109">
        <f t="shared" si="278"/>
        <v>654</v>
      </c>
      <c r="Q198" s="109">
        <f>+Q151</f>
        <v>1008.151</v>
      </c>
      <c r="R198" s="109">
        <f>+R151</f>
        <v>1292.336</v>
      </c>
      <c r="S198" s="214">
        <f t="shared" ref="S198:AB198" ca="1" si="279">-S81/S195*S193</f>
        <v>1389.7772472768809</v>
      </c>
      <c r="T198" s="214">
        <f t="shared" ca="1" si="279"/>
        <v>1607.0337934177251</v>
      </c>
      <c r="U198" s="214">
        <f t="shared" ca="1" si="279"/>
        <v>1846.9101569176123</v>
      </c>
      <c r="V198" s="214">
        <f t="shared" ca="1" si="279"/>
        <v>2101.467524744276</v>
      </c>
      <c r="W198" s="214">
        <f t="shared" ca="1" si="279"/>
        <v>2361.0712983000481</v>
      </c>
      <c r="X198" s="214">
        <f t="shared" ca="1" si="279"/>
        <v>2624.2008016991604</v>
      </c>
      <c r="Y198" s="214">
        <f t="shared" ca="1" si="279"/>
        <v>2889.0513778042287</v>
      </c>
      <c r="Z198" s="214">
        <f t="shared" ca="1" si="279"/>
        <v>3153.6028400198807</v>
      </c>
      <c r="AA198" s="214">
        <f t="shared" ca="1" si="279"/>
        <v>3415.6784628876071</v>
      </c>
      <c r="AB198" s="214">
        <f t="shared" ca="1" si="279"/>
        <v>3673.0002306844972</v>
      </c>
      <c r="AC198" s="214">
        <f t="shared" ref="AC198" ca="1" si="280">-AC81/AC195*AC193</f>
        <v>3926.8971079547109</v>
      </c>
    </row>
    <row r="199" spans="2:33">
      <c r="D199" s="101" t="s">
        <v>301</v>
      </c>
      <c r="G199" s="163"/>
      <c r="H199" s="109">
        <f t="shared" ref="H199:P199" si="281">H167</f>
        <v>47.83</v>
      </c>
      <c r="I199" s="109">
        <f t="shared" si="281"/>
        <v>59.087000000000003</v>
      </c>
      <c r="J199" s="109">
        <f t="shared" si="281"/>
        <v>106.867</v>
      </c>
      <c r="K199" s="109">
        <f t="shared" si="281"/>
        <v>147.321</v>
      </c>
      <c r="L199" s="109">
        <f t="shared" si="281"/>
        <v>158.46600000000001</v>
      </c>
      <c r="M199" s="109">
        <f t="shared" si="281"/>
        <v>258.73</v>
      </c>
      <c r="N199" s="109">
        <f t="shared" si="281"/>
        <v>313.50299999999999</v>
      </c>
      <c r="O199" s="109">
        <f t="shared" si="281"/>
        <v>368.459</v>
      </c>
      <c r="P199" s="109">
        <f t="shared" si="281"/>
        <v>417.89800000000002</v>
      </c>
      <c r="Q199" s="109">
        <f>Q167</f>
        <v>661.88300000000004</v>
      </c>
      <c r="R199" s="109">
        <f>R167</f>
        <v>590.88300000000004</v>
      </c>
      <c r="S199" s="214">
        <f t="shared" ref="S199:AB199" ca="1" si="282">+S80/S195*S194</f>
        <v>834.34311586090621</v>
      </c>
      <c r="T199" s="214">
        <f t="shared" ca="1" si="282"/>
        <v>998.85462504670681</v>
      </c>
      <c r="U199" s="214">
        <f t="shared" ca="1" si="282"/>
        <v>1184.6581582039862</v>
      </c>
      <c r="V199" s="214">
        <f t="shared" ca="1" si="282"/>
        <v>1391.0462417923845</v>
      </c>
      <c r="W199" s="214">
        <f t="shared" ca="1" si="282"/>
        <v>1612.8768061494702</v>
      </c>
      <c r="X199" s="214">
        <f t="shared" ca="1" si="282"/>
        <v>1849.9669997637841</v>
      </c>
      <c r="Y199" s="214">
        <f t="shared" ca="1" si="282"/>
        <v>2101.8350217100274</v>
      </c>
      <c r="Z199" s="214">
        <f t="shared" ca="1" si="282"/>
        <v>2367.7095352404667</v>
      </c>
      <c r="AA199" s="214">
        <f t="shared" ca="1" si="282"/>
        <v>2646.5378147460378</v>
      </c>
      <c r="AB199" s="214">
        <f t="shared" ca="1" si="282"/>
        <v>2936.9963903437069</v>
      </c>
      <c r="AC199" s="214">
        <f t="shared" ref="AC199" ca="1" si="283">+AC80/AC195*AC194</f>
        <v>3240.5218775136677</v>
      </c>
    </row>
    <row r="200" spans="2:33"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</row>
    <row r="201" spans="2:33">
      <c r="C201" s="95"/>
      <c r="D201" s="96" t="s">
        <v>309</v>
      </c>
      <c r="E201" s="95"/>
      <c r="F201" s="95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9"/>
      <c r="S201" s="99"/>
      <c r="T201" s="99"/>
      <c r="U201" s="95"/>
      <c r="V201" s="95"/>
      <c r="W201" s="95"/>
      <c r="X201" s="95"/>
      <c r="Y201" s="95"/>
      <c r="Z201" s="95"/>
      <c r="AA201" s="95"/>
      <c r="AB201" s="95"/>
      <c r="AC201" s="95"/>
    </row>
    <row r="202" spans="2:33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33"/>
      <c r="AE202" s="133"/>
    </row>
    <row r="203" spans="2:33">
      <c r="D203" s="101" t="s">
        <v>103</v>
      </c>
      <c r="G203" s="109">
        <f t="shared" ref="G203:N203" si="284">+G211*G215</f>
        <v>0</v>
      </c>
      <c r="H203" s="109">
        <f t="shared" si="284"/>
        <v>0</v>
      </c>
      <c r="I203" s="109">
        <f t="shared" si="284"/>
        <v>0</v>
      </c>
      <c r="J203" s="109">
        <f t="shared" si="284"/>
        <v>0</v>
      </c>
      <c r="K203" s="109">
        <f t="shared" si="284"/>
        <v>0</v>
      </c>
      <c r="L203" s="109">
        <f t="shared" si="284"/>
        <v>0</v>
      </c>
      <c r="M203" s="109">
        <f t="shared" si="284"/>
        <v>0</v>
      </c>
      <c r="N203" s="109">
        <f t="shared" si="284"/>
        <v>0</v>
      </c>
      <c r="O203" s="109">
        <f>+O211*O215</f>
        <v>0</v>
      </c>
      <c r="P203" s="109">
        <f>+P211*P215</f>
        <v>0</v>
      </c>
      <c r="Q203" s="109">
        <f>+Q211*Q215</f>
        <v>0</v>
      </c>
      <c r="R203" s="109">
        <f>+R211*R215</f>
        <v>0</v>
      </c>
      <c r="S203" s="109">
        <f t="shared" ref="S203:Z203" ca="1" si="285">+S211*S215</f>
        <v>0</v>
      </c>
      <c r="T203" s="109">
        <f t="shared" ca="1" si="285"/>
        <v>0</v>
      </c>
      <c r="U203" s="109">
        <f t="shared" ca="1" si="285"/>
        <v>0</v>
      </c>
      <c r="V203" s="109">
        <f t="shared" ca="1" si="285"/>
        <v>0</v>
      </c>
      <c r="W203" s="109">
        <f t="shared" ca="1" si="285"/>
        <v>0</v>
      </c>
      <c r="X203" s="109">
        <f t="shared" ca="1" si="285"/>
        <v>0</v>
      </c>
      <c r="Y203" s="109">
        <f t="shared" ca="1" si="285"/>
        <v>0</v>
      </c>
      <c r="Z203" s="109">
        <f t="shared" ca="1" si="285"/>
        <v>0</v>
      </c>
      <c r="AA203" s="109">
        <f ca="1">+AA211*AA215</f>
        <v>0</v>
      </c>
      <c r="AB203" s="109">
        <f ca="1">+AB211*AB215</f>
        <v>0</v>
      </c>
      <c r="AC203" s="109">
        <f ca="1">+AC211*AC215</f>
        <v>0</v>
      </c>
    </row>
    <row r="204" spans="2:33">
      <c r="D204" s="101" t="s">
        <v>104</v>
      </c>
      <c r="G204" s="109">
        <f t="shared" ref="G204:R204" si="286">+G140</f>
        <v>0</v>
      </c>
      <c r="H204" s="109">
        <f t="shared" si="286"/>
        <v>0</v>
      </c>
      <c r="I204" s="109">
        <f t="shared" si="286"/>
        <v>-25</v>
      </c>
      <c r="J204" s="109">
        <f t="shared" si="286"/>
        <v>0</v>
      </c>
      <c r="K204" s="109">
        <f t="shared" si="286"/>
        <v>0</v>
      </c>
      <c r="L204" s="109">
        <f t="shared" si="286"/>
        <v>-225</v>
      </c>
      <c r="M204" s="109">
        <f t="shared" si="286"/>
        <v>0</v>
      </c>
      <c r="N204" s="109">
        <f t="shared" si="286"/>
        <v>0</v>
      </c>
      <c r="O204" s="109">
        <f t="shared" si="286"/>
        <v>0</v>
      </c>
      <c r="P204" s="109">
        <f t="shared" si="286"/>
        <v>0</v>
      </c>
      <c r="Q204" s="109">
        <f t="shared" si="286"/>
        <v>0</v>
      </c>
      <c r="R204" s="109">
        <f t="shared" si="286"/>
        <v>0</v>
      </c>
      <c r="S204" s="197">
        <f t="shared" ref="S204:AA204" ca="1" si="287">+S203-S205</f>
        <v>0</v>
      </c>
      <c r="T204" s="197">
        <f t="shared" ca="1" si="287"/>
        <v>0</v>
      </c>
      <c r="U204" s="197">
        <f t="shared" ca="1" si="287"/>
        <v>0</v>
      </c>
      <c r="V204" s="197">
        <f t="shared" ca="1" si="287"/>
        <v>0</v>
      </c>
      <c r="W204" s="197">
        <f t="shared" ca="1" si="287"/>
        <v>0</v>
      </c>
      <c r="X204" s="197">
        <f t="shared" ca="1" si="287"/>
        <v>0</v>
      </c>
      <c r="Y204" s="197">
        <f t="shared" ca="1" si="287"/>
        <v>0</v>
      </c>
      <c r="Z204" s="197">
        <f t="shared" ca="1" si="287"/>
        <v>0</v>
      </c>
      <c r="AA204" s="197">
        <f t="shared" ca="1" si="287"/>
        <v>0</v>
      </c>
      <c r="AB204" s="197">
        <f ca="1">+AB203-AB205</f>
        <v>0</v>
      </c>
      <c r="AC204" s="197">
        <f ca="1">+AC203-AC205</f>
        <v>0</v>
      </c>
    </row>
    <row r="205" spans="2:33">
      <c r="D205" s="101" t="s">
        <v>105</v>
      </c>
      <c r="G205" s="109">
        <f t="shared" ref="G205:N205" si="288">+G203-G204</f>
        <v>0</v>
      </c>
      <c r="H205" s="109">
        <f t="shared" si="288"/>
        <v>0</v>
      </c>
      <c r="I205" s="109">
        <f t="shared" si="288"/>
        <v>25</v>
      </c>
      <c r="J205" s="109">
        <f t="shared" si="288"/>
        <v>0</v>
      </c>
      <c r="K205" s="109">
        <f t="shared" si="288"/>
        <v>0</v>
      </c>
      <c r="L205" s="109">
        <f t="shared" si="288"/>
        <v>225</v>
      </c>
      <c r="M205" s="109">
        <f t="shared" si="288"/>
        <v>0</v>
      </c>
      <c r="N205" s="109">
        <f t="shared" si="288"/>
        <v>0</v>
      </c>
      <c r="O205" s="109">
        <f>+O203-O204</f>
        <v>0</v>
      </c>
      <c r="P205" s="109">
        <f>+P203-P204</f>
        <v>0</v>
      </c>
      <c r="Q205" s="109">
        <f>+Q203-Q204</f>
        <v>0</v>
      </c>
      <c r="R205" s="109">
        <f>+R203-R204</f>
        <v>0</v>
      </c>
      <c r="S205" s="109">
        <f t="shared" ref="S205:AA205" ca="1" si="289">+S206*S203</f>
        <v>0</v>
      </c>
      <c r="T205" s="109">
        <f t="shared" ca="1" si="289"/>
        <v>0</v>
      </c>
      <c r="U205" s="109">
        <f t="shared" ca="1" si="289"/>
        <v>0</v>
      </c>
      <c r="V205" s="109">
        <f t="shared" ca="1" si="289"/>
        <v>0</v>
      </c>
      <c r="W205" s="109">
        <f t="shared" ca="1" si="289"/>
        <v>0</v>
      </c>
      <c r="X205" s="109">
        <f t="shared" ca="1" si="289"/>
        <v>0</v>
      </c>
      <c r="Y205" s="109">
        <f t="shared" ca="1" si="289"/>
        <v>0</v>
      </c>
      <c r="Z205" s="109">
        <f t="shared" ca="1" si="289"/>
        <v>0</v>
      </c>
      <c r="AA205" s="109">
        <f t="shared" ca="1" si="289"/>
        <v>0</v>
      </c>
      <c r="AB205" s="109">
        <f ca="1">+AB206*AB203</f>
        <v>0</v>
      </c>
      <c r="AC205" s="109">
        <f ca="1">+AC206*AC203</f>
        <v>0</v>
      </c>
    </row>
    <row r="206" spans="2:33">
      <c r="D206" s="101" t="s">
        <v>106</v>
      </c>
      <c r="G206" s="203" t="str">
        <f t="shared" ref="G206:N206" si="290">IFERROR(G205/G203,"na")</f>
        <v>na</v>
      </c>
      <c r="H206" s="203" t="str">
        <f t="shared" si="290"/>
        <v>na</v>
      </c>
      <c r="I206" s="203" t="str">
        <f t="shared" si="290"/>
        <v>na</v>
      </c>
      <c r="J206" s="203" t="str">
        <f t="shared" si="290"/>
        <v>na</v>
      </c>
      <c r="K206" s="203" t="str">
        <f t="shared" si="290"/>
        <v>na</v>
      </c>
      <c r="L206" s="203" t="str">
        <f t="shared" si="290"/>
        <v>na</v>
      </c>
      <c r="M206" s="203" t="str">
        <f t="shared" si="290"/>
        <v>na</v>
      </c>
      <c r="N206" s="203" t="str">
        <f t="shared" si="290"/>
        <v>na</v>
      </c>
      <c r="O206" s="203" t="str">
        <f>IFERROR(O205/O203,"na")</f>
        <v>na</v>
      </c>
      <c r="P206" s="203" t="str">
        <f>IFERROR(P205/P203,"na")</f>
        <v>na</v>
      </c>
      <c r="Q206" s="203" t="str">
        <f>IFERROR(Q205/Q203,"na")</f>
        <v>na</v>
      </c>
      <c r="R206" s="203" t="str">
        <f>IFERROR(R205/R203,"na")</f>
        <v>na</v>
      </c>
      <c r="S206" s="204">
        <v>0</v>
      </c>
      <c r="T206" s="204">
        <v>0</v>
      </c>
      <c r="U206" s="204">
        <v>0</v>
      </c>
      <c r="V206" s="204">
        <v>0</v>
      </c>
      <c r="W206" s="204">
        <v>0</v>
      </c>
      <c r="X206" s="204">
        <v>0</v>
      </c>
      <c r="Y206" s="204">
        <v>0</v>
      </c>
      <c r="Z206" s="204">
        <v>0</v>
      </c>
      <c r="AA206" s="204">
        <v>0</v>
      </c>
      <c r="AB206" s="204">
        <v>0</v>
      </c>
      <c r="AC206" s="204">
        <v>0</v>
      </c>
    </row>
    <row r="207" spans="2:33">
      <c r="D207" s="101" t="s">
        <v>107</v>
      </c>
      <c r="G207" s="218"/>
      <c r="H207" s="218"/>
      <c r="I207" s="218"/>
      <c r="J207" s="218">
        <f t="shared" ref="J207:R207" si="291">+J208/J108</f>
        <v>0</v>
      </c>
      <c r="K207" s="218">
        <f t="shared" si="291"/>
        <v>0</v>
      </c>
      <c r="L207" s="218">
        <f t="shared" si="291"/>
        <v>0</v>
      </c>
      <c r="M207" s="218">
        <f t="shared" si="291"/>
        <v>168.15578558891016</v>
      </c>
      <c r="N207" s="218">
        <f t="shared" si="291"/>
        <v>63.059156390355461</v>
      </c>
      <c r="O207" s="218">
        <f t="shared" si="291"/>
        <v>36.79024939127261</v>
      </c>
      <c r="P207" s="218">
        <f t="shared" si="291"/>
        <v>27.999837074039014</v>
      </c>
      <c r="Q207" s="218">
        <f t="shared" si="291"/>
        <v>15.885042851755795</v>
      </c>
      <c r="R207" s="218">
        <f t="shared" si="291"/>
        <v>25.088469256694452</v>
      </c>
      <c r="S207" s="219">
        <v>31</v>
      </c>
      <c r="T207" s="219">
        <f t="shared" ref="T207:AB207" ca="1" si="292">+AVERAGE(S207,U207)</f>
        <v>29.499999999999993</v>
      </c>
      <c r="U207" s="219">
        <f t="shared" ca="1" si="292"/>
        <v>27.999999999999986</v>
      </c>
      <c r="V207" s="219">
        <f t="shared" ca="1" si="292"/>
        <v>26.499999999999982</v>
      </c>
      <c r="W207" s="219">
        <f t="shared" ca="1" si="292"/>
        <v>24.999999999999979</v>
      </c>
      <c r="X207" s="219">
        <f t="shared" ca="1" si="292"/>
        <v>23.499999999999979</v>
      </c>
      <c r="Y207" s="219">
        <f t="shared" ca="1" si="292"/>
        <v>21.999999999999979</v>
      </c>
      <c r="Z207" s="219">
        <f t="shared" ca="1" si="292"/>
        <v>20.499999999999982</v>
      </c>
      <c r="AA207" s="219">
        <f t="shared" ca="1" si="292"/>
        <v>18.999999999999986</v>
      </c>
      <c r="AB207" s="219">
        <f t="shared" ca="1" si="292"/>
        <v>17.499999999999993</v>
      </c>
      <c r="AC207" s="219">
        <v>16</v>
      </c>
    </row>
    <row r="208" spans="2:33">
      <c r="D208" s="101" t="s">
        <v>108</v>
      </c>
      <c r="G208" s="220"/>
      <c r="H208" s="220"/>
      <c r="I208" s="220"/>
      <c r="J208" s="220"/>
      <c r="K208" s="220"/>
      <c r="L208" s="220"/>
      <c r="M208" s="220">
        <v>112.47</v>
      </c>
      <c r="N208" s="220">
        <v>61.23</v>
      </c>
      <c r="O208" s="220">
        <v>42.19</v>
      </c>
      <c r="P208" s="220">
        <v>42.13</v>
      </c>
      <c r="Q208" s="220">
        <v>38.81</v>
      </c>
      <c r="R208" s="220">
        <v>69.63</v>
      </c>
      <c r="S208" s="221">
        <f>+DCF!C20</f>
        <v>86.75</v>
      </c>
      <c r="T208" s="222">
        <f t="shared" ref="T208:AC208" ca="1" si="293">+T207*T108</f>
        <v>91.754666167045073</v>
      </c>
      <c r="U208" s="222">
        <f t="shared" ca="1" si="293"/>
        <v>103.52785039163574</v>
      </c>
      <c r="V208" s="222">
        <f t="shared" ca="1" si="293"/>
        <v>120.07744865717633</v>
      </c>
      <c r="W208" s="222">
        <f t="shared" ca="1" si="293"/>
        <v>139.30071026000124</v>
      </c>
      <c r="X208" s="222">
        <f t="shared" ca="1" si="293"/>
        <v>161.71787523439815</v>
      </c>
      <c r="Y208" s="222">
        <f t="shared" ca="1" si="293"/>
        <v>187.97357149594009</v>
      </c>
      <c r="Z208" s="222">
        <f t="shared" ca="1" si="293"/>
        <v>218.91910371529951</v>
      </c>
      <c r="AA208" s="222">
        <f t="shared" ca="1" si="293"/>
        <v>255.7220437991696</v>
      </c>
      <c r="AB208" s="222">
        <f t="shared" ca="1" si="293"/>
        <v>300.04521648554487</v>
      </c>
      <c r="AC208" s="222">
        <f t="shared" ca="1" si="293"/>
        <v>354.64538444048992</v>
      </c>
      <c r="AD208" s="206"/>
    </row>
    <row r="209" spans="1:33">
      <c r="D209" s="101" t="s">
        <v>245</v>
      </c>
      <c r="G209" s="223">
        <f t="shared" ref="G209:P209" si="294">+G211-F211</f>
        <v>0</v>
      </c>
      <c r="H209" s="223">
        <f t="shared" si="294"/>
        <v>0</v>
      </c>
      <c r="I209" s="223">
        <f t="shared" si="294"/>
        <v>0</v>
      </c>
      <c r="J209" s="223">
        <f t="shared" si="294"/>
        <v>83.222329999999999</v>
      </c>
      <c r="K209" s="223">
        <f t="shared" si="294"/>
        <v>0.14288799999999924</v>
      </c>
      <c r="L209" s="223">
        <f t="shared" si="294"/>
        <v>6.6939000000004967E-2</v>
      </c>
      <c r="M209" s="223">
        <f t="shared" si="294"/>
        <v>7.5188429999999897</v>
      </c>
      <c r="N209" s="223">
        <f t="shared" si="294"/>
        <v>5.8190000000000026</v>
      </c>
      <c r="O209" s="223">
        <f t="shared" si="294"/>
        <v>2.4052499999999952</v>
      </c>
      <c r="P209" s="223">
        <f t="shared" si="294"/>
        <v>3.4942500000000081</v>
      </c>
      <c r="Q209" s="223">
        <f>+Q211-P211</f>
        <v>2.0135000000000076</v>
      </c>
      <c r="R209" s="223">
        <f>+R211-Q211</f>
        <v>0.94299999999999784</v>
      </c>
      <c r="S209" s="224">
        <f t="shared" ref="S209:AC209" si="295">+S138/S208</f>
        <v>0</v>
      </c>
      <c r="T209" s="224">
        <f t="shared" ca="1" si="295"/>
        <v>0</v>
      </c>
      <c r="U209" s="224">
        <f t="shared" ca="1" si="295"/>
        <v>0</v>
      </c>
      <c r="V209" s="224">
        <f t="shared" ca="1" si="295"/>
        <v>-4.1639792116795435</v>
      </c>
      <c r="W209" s="224">
        <f t="shared" ca="1" si="295"/>
        <v>-5.742971435729368</v>
      </c>
      <c r="X209" s="224">
        <f t="shared" ca="1" si="295"/>
        <v>-6.8019691602157835</v>
      </c>
      <c r="Y209" s="224">
        <f t="shared" ca="1" si="295"/>
        <v>-7.4478555089338059</v>
      </c>
      <c r="Z209" s="224">
        <f t="shared" ca="1" si="295"/>
        <v>-7.7654255437242261</v>
      </c>
      <c r="AA209" s="224">
        <f t="shared" ca="1" si="295"/>
        <v>-7.8209917701529594</v>
      </c>
      <c r="AB209" s="224">
        <f t="shared" ca="1" si="295"/>
        <v>-7.6655113083957662</v>
      </c>
      <c r="AC209" s="224">
        <f t="shared" ca="1" si="295"/>
        <v>-7.3312669897055551</v>
      </c>
    </row>
    <row r="210" spans="1:33"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225"/>
      <c r="AE210" s="225"/>
    </row>
    <row r="211" spans="1:33" s="103" customFormat="1">
      <c r="A211" s="257"/>
      <c r="B211" s="101"/>
      <c r="C211" s="101"/>
      <c r="D211" s="226" t="s">
        <v>138</v>
      </c>
      <c r="E211" s="101"/>
      <c r="F211" s="101"/>
      <c r="G211" s="141"/>
      <c r="H211" s="141"/>
      <c r="I211" s="141"/>
      <c r="J211" s="141">
        <v>83.222329999999999</v>
      </c>
      <c r="K211" s="141">
        <v>83.365217999999999</v>
      </c>
      <c r="L211" s="141">
        <v>83.432157000000004</v>
      </c>
      <c r="M211" s="141">
        <v>90.950999999999993</v>
      </c>
      <c r="N211" s="141">
        <v>96.77</v>
      </c>
      <c r="O211" s="141">
        <v>99.175249999999991</v>
      </c>
      <c r="P211" s="141">
        <v>102.6695</v>
      </c>
      <c r="Q211" s="141">
        <v>104.68300000000001</v>
      </c>
      <c r="R211" s="141">
        <v>105.626</v>
      </c>
      <c r="S211" s="109">
        <f ca="1">+R211+S138/(S105*S207/R211)+1</f>
        <v>106.626</v>
      </c>
      <c r="T211" s="109">
        <f t="shared" ref="T211:AC211" ca="1" si="296">+S211+T138/(T105*T207/S211)</f>
        <v>106.626</v>
      </c>
      <c r="U211" s="109">
        <f t="shared" ca="1" si="296"/>
        <v>106.626</v>
      </c>
      <c r="V211" s="109">
        <f t="shared" ca="1" si="296"/>
        <v>102.36120793554275</v>
      </c>
      <c r="W211" s="109">
        <f t="shared" ca="1" si="296"/>
        <v>96.362973150657396</v>
      </c>
      <c r="X211" s="109">
        <f t="shared" ca="1" si="296"/>
        <v>89.132434088615241</v>
      </c>
      <c r="Y211" s="109">
        <f t="shared" ca="1" si="296"/>
        <v>81.082311747225503</v>
      </c>
      <c r="Z211" s="109">
        <f t="shared" ca="1" si="296"/>
        <v>72.548912408209773</v>
      </c>
      <c r="AA211" s="109">
        <f t="shared" ca="1" si="296"/>
        <v>63.805144243573615</v>
      </c>
      <c r="AB211" s="109">
        <f t="shared" ca="1" si="296"/>
        <v>55.073029113505477</v>
      </c>
      <c r="AC211" s="109">
        <f t="shared" ca="1" si="296"/>
        <v>46.543608224463966</v>
      </c>
    </row>
    <row r="212" spans="1:33" s="103" customFormat="1">
      <c r="A212" s="257"/>
      <c r="B212" s="101"/>
      <c r="C212" s="101"/>
      <c r="D212" s="226" t="s">
        <v>139</v>
      </c>
      <c r="E212" s="101"/>
      <c r="F212" s="101"/>
      <c r="G212" s="141"/>
      <c r="H212" s="141"/>
      <c r="I212" s="141"/>
      <c r="J212" s="141">
        <v>85.651748999999995</v>
      </c>
      <c r="K212" s="141">
        <v>86.280906999999999</v>
      </c>
      <c r="L212" s="141">
        <v>88.430987000000002</v>
      </c>
      <c r="M212" s="141">
        <v>99.66</v>
      </c>
      <c r="N212" s="141">
        <v>104.56100000000001</v>
      </c>
      <c r="O212" s="141">
        <v>104.932</v>
      </c>
      <c r="P212" s="141">
        <v>106.0385</v>
      </c>
      <c r="Q212" s="141">
        <v>107.4555</v>
      </c>
      <c r="R212" s="141">
        <v>107.443</v>
      </c>
      <c r="S212" s="109">
        <f ca="1">+R212+S138/(S105*S207/R212)+1</f>
        <v>108.443</v>
      </c>
      <c r="T212" s="109">
        <f t="shared" ref="T212:AC212" ca="1" si="297">+S212+T138/(T105*T207/S212)</f>
        <v>108.443</v>
      </c>
      <c r="U212" s="109">
        <f t="shared" ca="1" si="297"/>
        <v>108.443</v>
      </c>
      <c r="V212" s="109">
        <f t="shared" ca="1" si="297"/>
        <v>104.10553216058055</v>
      </c>
      <c r="W212" s="109">
        <f t="shared" ca="1" si="297"/>
        <v>98.005082225505404</v>
      </c>
      <c r="X212" s="109">
        <f t="shared" ca="1" si="297"/>
        <v>90.651328474027935</v>
      </c>
      <c r="Y212" s="109">
        <f t="shared" ca="1" si="297"/>
        <v>82.464025029583553</v>
      </c>
      <c r="Z212" s="109">
        <f t="shared" ca="1" si="297"/>
        <v>73.78520912613709</v>
      </c>
      <c r="AA212" s="109">
        <f t="shared" ca="1" si="297"/>
        <v>64.892439528875272</v>
      </c>
      <c r="AB212" s="109">
        <f t="shared" ca="1" si="297"/>
        <v>56.011521544049998</v>
      </c>
      <c r="AC212" s="109">
        <f t="shared" ca="1" si="297"/>
        <v>47.336751886833852</v>
      </c>
    </row>
    <row r="213" spans="1:33" s="103" customFormat="1">
      <c r="A213" s="257"/>
      <c r="B213" s="101"/>
      <c r="C213" s="101"/>
      <c r="D213" s="226"/>
      <c r="E213" s="101"/>
      <c r="F213" s="101"/>
      <c r="G213" s="109"/>
      <c r="H213" s="109"/>
      <c r="I213" s="109"/>
      <c r="J213" s="109"/>
      <c r="K213" s="109"/>
      <c r="L213" s="157"/>
      <c r="M213" s="157"/>
      <c r="N213" s="157"/>
      <c r="O213" s="157"/>
      <c r="P213" s="157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</row>
    <row r="214" spans="1:33" s="103" customFormat="1">
      <c r="A214" s="257"/>
      <c r="B214" s="101"/>
      <c r="C214" s="101"/>
      <c r="D214" s="226" t="s">
        <v>140</v>
      </c>
      <c r="E214" s="101"/>
      <c r="F214" s="101"/>
      <c r="G214" s="208">
        <f t="shared" ref="G214:AC214" si="298">+G108</f>
        <v>0</v>
      </c>
      <c r="H214" s="208">
        <f t="shared" si="298"/>
        <v>0</v>
      </c>
      <c r="I214" s="208">
        <f t="shared" si="298"/>
        <v>0</v>
      </c>
      <c r="J214" s="208">
        <f t="shared" si="298"/>
        <v>0.21157769936490164</v>
      </c>
      <c r="K214" s="208">
        <f t="shared" si="298"/>
        <v>0.31396285623191178</v>
      </c>
      <c r="L214" s="208">
        <f t="shared" si="298"/>
        <v>0.56448538791046199</v>
      </c>
      <c r="M214" s="208">
        <f t="shared" si="298"/>
        <v>0.66884406983744826</v>
      </c>
      <c r="N214" s="208">
        <f t="shared" si="298"/>
        <v>0.97099300886563678</v>
      </c>
      <c r="O214" s="208">
        <f t="shared" si="298"/>
        <v>1.1467712423283631</v>
      </c>
      <c r="P214" s="208">
        <f t="shared" si="298"/>
        <v>1.5046516123860678</v>
      </c>
      <c r="Q214" s="208">
        <f t="shared" si="298"/>
        <v>2.4431788042491984</v>
      </c>
      <c r="R214" s="208">
        <f t="shared" si="298"/>
        <v>2.7753785728246596</v>
      </c>
      <c r="S214" s="208">
        <f t="shared" ca="1" si="298"/>
        <v>2.5103170561607464</v>
      </c>
      <c r="T214" s="208">
        <f t="shared" ca="1" si="298"/>
        <v>3.1103276666794946</v>
      </c>
      <c r="U214" s="208">
        <f t="shared" ca="1" si="298"/>
        <v>3.6974232282727066</v>
      </c>
      <c r="V214" s="208">
        <f t="shared" ca="1" si="298"/>
        <v>4.5312244776292987</v>
      </c>
      <c r="W214" s="208">
        <f t="shared" ca="1" si="298"/>
        <v>5.5720284104000539</v>
      </c>
      <c r="X214" s="208">
        <f t="shared" ca="1" si="298"/>
        <v>6.881611712102055</v>
      </c>
      <c r="Y214" s="208">
        <f t="shared" ca="1" si="298"/>
        <v>8.5442532498154673</v>
      </c>
      <c r="Z214" s="208">
        <f t="shared" ca="1" si="298"/>
        <v>10.67898066903901</v>
      </c>
      <c r="AA214" s="208">
        <f t="shared" ca="1" si="298"/>
        <v>13.45905493679841</v>
      </c>
      <c r="AB214" s="208">
        <f t="shared" ca="1" si="298"/>
        <v>17.145440942031144</v>
      </c>
      <c r="AC214" s="208">
        <f t="shared" ca="1" si="298"/>
        <v>22.16533652753062</v>
      </c>
      <c r="AD214" s="136"/>
      <c r="AE214" s="136">
        <f ca="1">(AC214/S214)^(1/10)-1</f>
        <v>0.24335336840377186</v>
      </c>
      <c r="AF214" s="136"/>
      <c r="AG214" s="136">
        <f t="shared" ref="AG214" si="299">+(R214/M214)^(0.1)-1</f>
        <v>0.15292149180723658</v>
      </c>
    </row>
    <row r="215" spans="1:33" s="103" customFormat="1">
      <c r="A215" s="257"/>
      <c r="B215" s="101"/>
      <c r="C215" s="101"/>
      <c r="D215" s="226" t="s">
        <v>85</v>
      </c>
      <c r="E215" s="101"/>
      <c r="F215" s="101"/>
      <c r="G215" s="129">
        <v>0</v>
      </c>
      <c r="H215" s="129">
        <v>0</v>
      </c>
      <c r="I215" s="129">
        <v>0</v>
      </c>
      <c r="J215" s="129">
        <v>0</v>
      </c>
      <c r="K215" s="129">
        <v>0</v>
      </c>
      <c r="L215" s="129">
        <v>0</v>
      </c>
      <c r="M215" s="129">
        <v>0</v>
      </c>
      <c r="N215" s="129">
        <v>0</v>
      </c>
      <c r="O215" s="129">
        <v>0</v>
      </c>
      <c r="P215" s="129">
        <v>0</v>
      </c>
      <c r="Q215" s="129">
        <v>0</v>
      </c>
      <c r="R215" s="129">
        <v>0</v>
      </c>
      <c r="S215" s="129">
        <v>0</v>
      </c>
      <c r="T215" s="129">
        <v>0</v>
      </c>
      <c r="U215" s="129">
        <v>0</v>
      </c>
      <c r="V215" s="129">
        <v>0</v>
      </c>
      <c r="W215" s="129">
        <v>0</v>
      </c>
      <c r="X215" s="129">
        <v>0</v>
      </c>
      <c r="Y215" s="129">
        <v>0</v>
      </c>
      <c r="Z215" s="129">
        <v>0</v>
      </c>
      <c r="AA215" s="129">
        <v>0</v>
      </c>
      <c r="AB215" s="129">
        <v>0</v>
      </c>
      <c r="AC215" s="129">
        <v>0</v>
      </c>
    </row>
    <row r="216" spans="1:33" s="103" customFormat="1">
      <c r="A216" s="257"/>
      <c r="B216" s="101"/>
      <c r="C216" s="101"/>
      <c r="D216" s="226" t="s">
        <v>141</v>
      </c>
      <c r="E216" s="101"/>
      <c r="F216" s="101"/>
      <c r="G216" s="159" t="str">
        <f t="shared" ref="G216:M216" si="300">IFERROR(G215/G214,"na")</f>
        <v>na</v>
      </c>
      <c r="H216" s="159" t="str">
        <f t="shared" si="300"/>
        <v>na</v>
      </c>
      <c r="I216" s="159" t="str">
        <f t="shared" si="300"/>
        <v>na</v>
      </c>
      <c r="J216" s="159">
        <f t="shared" si="300"/>
        <v>0</v>
      </c>
      <c r="K216" s="159">
        <f t="shared" si="300"/>
        <v>0</v>
      </c>
      <c r="L216" s="159">
        <f t="shared" si="300"/>
        <v>0</v>
      </c>
      <c r="M216" s="159">
        <f t="shared" si="300"/>
        <v>0</v>
      </c>
      <c r="N216" s="159">
        <f t="shared" ref="N216:AB216" si="301">IFERROR(N215/N214,"na")</f>
        <v>0</v>
      </c>
      <c r="O216" s="159">
        <f t="shared" si="301"/>
        <v>0</v>
      </c>
      <c r="P216" s="159">
        <f t="shared" si="301"/>
        <v>0</v>
      </c>
      <c r="Q216" s="159">
        <f t="shared" si="301"/>
        <v>0</v>
      </c>
      <c r="R216" s="159">
        <f t="shared" si="301"/>
        <v>0</v>
      </c>
      <c r="S216" s="159">
        <f t="shared" ca="1" si="301"/>
        <v>0</v>
      </c>
      <c r="T216" s="159">
        <f t="shared" ca="1" si="301"/>
        <v>0</v>
      </c>
      <c r="U216" s="159">
        <f t="shared" ca="1" si="301"/>
        <v>0</v>
      </c>
      <c r="V216" s="159">
        <f t="shared" ca="1" si="301"/>
        <v>0</v>
      </c>
      <c r="W216" s="159">
        <f t="shared" ca="1" si="301"/>
        <v>0</v>
      </c>
      <c r="X216" s="159">
        <f t="shared" ca="1" si="301"/>
        <v>0</v>
      </c>
      <c r="Y216" s="159">
        <f t="shared" ca="1" si="301"/>
        <v>0</v>
      </c>
      <c r="Z216" s="159">
        <f t="shared" ca="1" si="301"/>
        <v>0</v>
      </c>
      <c r="AA216" s="159">
        <f t="shared" ca="1" si="301"/>
        <v>0</v>
      </c>
      <c r="AB216" s="159">
        <f t="shared" ca="1" si="301"/>
        <v>0</v>
      </c>
      <c r="AC216" s="159">
        <f t="shared" ref="AC216" ca="1" si="302">IFERROR(AC215/AC214,"na")</f>
        <v>0</v>
      </c>
    </row>
    <row r="217" spans="1:33" s="103" customFormat="1">
      <c r="A217" s="257"/>
      <c r="B217" s="101"/>
      <c r="C217" s="101"/>
      <c r="D217" s="226"/>
      <c r="E217" s="101"/>
      <c r="F217" s="101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</row>
    <row r="218" spans="1:33">
      <c r="B218" s="132" t="s">
        <v>173</v>
      </c>
      <c r="C218" s="110" t="s">
        <v>173</v>
      </c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</row>
    <row r="219" spans="1:33">
      <c r="C219" s="95"/>
      <c r="D219" s="96" t="s">
        <v>132</v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</row>
    <row r="220" spans="1:33" ht="5.0999999999999996" customHeight="1">
      <c r="G220" s="109"/>
      <c r="H220" s="109"/>
      <c r="I220" s="109"/>
      <c r="J220" s="109"/>
      <c r="K220" s="109"/>
      <c r="L220" s="106"/>
      <c r="M220" s="106"/>
      <c r="N220" s="106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</row>
    <row r="221" spans="1:33" s="103" customFormat="1">
      <c r="A221" s="257"/>
      <c r="B221" s="101"/>
      <c r="C221" s="101"/>
      <c r="D221" s="226" t="s">
        <v>133</v>
      </c>
      <c r="E221" s="101"/>
      <c r="F221" s="101"/>
      <c r="G221" s="135">
        <f t="shared" ref="G221:P221" si="303">+G238</f>
        <v>0</v>
      </c>
      <c r="H221" s="135">
        <f t="shared" si="303"/>
        <v>90.678000000000011</v>
      </c>
      <c r="I221" s="135">
        <f t="shared" si="303"/>
        <v>159.667</v>
      </c>
      <c r="J221" s="135">
        <f t="shared" si="303"/>
        <v>152.41999999999999</v>
      </c>
      <c r="K221" s="135">
        <f t="shared" si="303"/>
        <v>177.59</v>
      </c>
      <c r="L221" s="135">
        <f t="shared" si="303"/>
        <v>390.74299999999999</v>
      </c>
      <c r="M221" s="135">
        <f t="shared" si="303"/>
        <v>189.06200000000001</v>
      </c>
      <c r="N221" s="135">
        <f t="shared" si="303"/>
        <v>145.334</v>
      </c>
      <c r="O221" s="135">
        <f t="shared" si="303"/>
        <v>142.60599999999999</v>
      </c>
      <c r="P221" s="135">
        <f t="shared" si="303"/>
        <v>208.804</v>
      </c>
      <c r="Q221" s="135">
        <f>+Q238</f>
        <v>197.86500000000001</v>
      </c>
      <c r="R221" s="135">
        <f>+R238</f>
        <v>407.654</v>
      </c>
      <c r="S221" s="227">
        <f ca="1">+S223*S224</f>
        <v>581.28734954305105</v>
      </c>
      <c r="T221" s="227">
        <f t="shared" ref="T221:Z221" ca="1" si="304">+T223*T224</f>
        <v>820.52139675539865</v>
      </c>
      <c r="U221" s="227">
        <f t="shared" ca="1" si="304"/>
        <v>1070.0251705006456</v>
      </c>
      <c r="V221" s="227">
        <f t="shared" ca="1" si="304"/>
        <v>1360.5836698092819</v>
      </c>
      <c r="W221" s="227">
        <f t="shared" ca="1" si="304"/>
        <v>1687.4490448507008</v>
      </c>
      <c r="X221" s="227">
        <f t="shared" ca="1" si="304"/>
        <v>2048.6778462602829</v>
      </c>
      <c r="Y221" s="227">
        <f t="shared" ca="1" si="304"/>
        <v>2441.384467100941</v>
      </c>
      <c r="Z221" s="227">
        <f t="shared" ca="1" si="304"/>
        <v>2861.7364529210308</v>
      </c>
      <c r="AA221" s="227">
        <f ca="1">+AA223*AA224</f>
        <v>3304.975823420737</v>
      </c>
      <c r="AB221" s="227">
        <f ca="1">+AB223*AB224</f>
        <v>3765.4694959951776</v>
      </c>
      <c r="AC221" s="227">
        <f ca="1">+AC223*AC224</f>
        <v>4239.6505338788502</v>
      </c>
      <c r="AF221" s="101"/>
    </row>
    <row r="222" spans="1:33" s="103" customFormat="1">
      <c r="A222" s="257"/>
      <c r="B222" s="101"/>
      <c r="C222" s="101"/>
      <c r="D222" s="226" t="s">
        <v>134</v>
      </c>
      <c r="E222" s="101"/>
      <c r="F222" s="101"/>
      <c r="G222" s="109">
        <f t="shared" ref="G222:AC222" si="305">+G221-G150-G153-G160</f>
        <v>0</v>
      </c>
      <c r="H222" s="109">
        <f t="shared" si="305"/>
        <v>90.506000000000014</v>
      </c>
      <c r="I222" s="109">
        <f t="shared" si="305"/>
        <v>159.49199999999999</v>
      </c>
      <c r="J222" s="109">
        <f t="shared" si="305"/>
        <v>152.14099999999999</v>
      </c>
      <c r="K222" s="109">
        <f t="shared" si="305"/>
        <v>177.27199999999999</v>
      </c>
      <c r="L222" s="109">
        <f t="shared" si="305"/>
        <v>390.29199999999997</v>
      </c>
      <c r="M222" s="109">
        <f t="shared" si="305"/>
        <v>188.506</v>
      </c>
      <c r="N222" s="109">
        <f t="shared" si="305"/>
        <v>144.69</v>
      </c>
      <c r="O222" s="109">
        <f t="shared" si="305"/>
        <v>115.56899999999999</v>
      </c>
      <c r="P222" s="109">
        <f t="shared" si="305"/>
        <v>-98.967999999999989</v>
      </c>
      <c r="Q222" s="109">
        <f t="shared" si="305"/>
        <v>58.421000000000021</v>
      </c>
      <c r="R222" s="109">
        <f t="shared" si="305"/>
        <v>397.86</v>
      </c>
      <c r="S222" s="109">
        <f t="shared" ca="1" si="305"/>
        <v>451.07954558616154</v>
      </c>
      <c r="T222" s="109">
        <f t="shared" ca="1" si="305"/>
        <v>497.87775804710509</v>
      </c>
      <c r="U222" s="109">
        <f t="shared" ca="1" si="305"/>
        <v>472.13876290654673</v>
      </c>
      <c r="V222" s="109">
        <f t="shared" ca="1" si="305"/>
        <v>852.83488631579917</v>
      </c>
      <c r="W222" s="109">
        <f t="shared" ca="1" si="305"/>
        <v>1421.7304981790965</v>
      </c>
      <c r="X222" s="109">
        <f t="shared" ca="1" si="305"/>
        <v>2165.5493862890412</v>
      </c>
      <c r="Y222" s="109">
        <f t="shared" ca="1" si="305"/>
        <v>3072.1697479155746</v>
      </c>
      <c r="Z222" s="109">
        <f t="shared" ca="1" si="305"/>
        <v>4130.8220818491209</v>
      </c>
      <c r="AA222" s="109">
        <f t="shared" ca="1" si="305"/>
        <v>5332.2942471008591</v>
      </c>
      <c r="AB222" s="109">
        <f t="shared" ca="1" si="305"/>
        <v>6669.1312069091819</v>
      </c>
      <c r="AC222" s="109">
        <f t="shared" ca="1" si="305"/>
        <v>8136.2784014120298</v>
      </c>
      <c r="AF222" s="101"/>
    </row>
    <row r="223" spans="1:33" s="103" customFormat="1">
      <c r="A223" s="257"/>
      <c r="B223" s="101"/>
      <c r="C223" s="101"/>
      <c r="D223" s="226" t="s">
        <v>63</v>
      </c>
      <c r="E223" s="101"/>
      <c r="F223" s="101"/>
      <c r="G223" s="228">
        <f t="shared" ref="G223:AC223" si="306">+G87</f>
        <v>25.080999999999989</v>
      </c>
      <c r="H223" s="228">
        <f t="shared" si="306"/>
        <v>30.687999999999988</v>
      </c>
      <c r="I223" s="228">
        <f t="shared" si="306"/>
        <v>33.615999999999985</v>
      </c>
      <c r="J223" s="228">
        <f t="shared" si="306"/>
        <v>47.729000000000013</v>
      </c>
      <c r="K223" s="228">
        <f t="shared" si="306"/>
        <v>69.481999999999942</v>
      </c>
      <c r="L223" s="228">
        <f t="shared" si="306"/>
        <v>104.71800000000002</v>
      </c>
      <c r="M223" s="228">
        <f t="shared" si="306"/>
        <v>153.59400000000011</v>
      </c>
      <c r="N223" s="228">
        <f t="shared" si="306"/>
        <v>185.42399999999986</v>
      </c>
      <c r="O223" s="228">
        <f t="shared" si="306"/>
        <v>236.3929999999998</v>
      </c>
      <c r="P223" s="228">
        <f t="shared" si="306"/>
        <v>306.45900000000006</v>
      </c>
      <c r="Q223" s="228">
        <f t="shared" si="306"/>
        <v>464.47399999999971</v>
      </c>
      <c r="R223" s="228">
        <f t="shared" si="306"/>
        <v>550.2059999999999</v>
      </c>
      <c r="S223" s="228">
        <f t="shared" ca="1" si="306"/>
        <v>581.2873495430515</v>
      </c>
      <c r="T223" s="228">
        <f t="shared" ca="1" si="306"/>
        <v>745.92854250490836</v>
      </c>
      <c r="U223" s="228">
        <f t="shared" ca="1" si="306"/>
        <v>891.68764208387188</v>
      </c>
      <c r="V223" s="228">
        <f t="shared" ca="1" si="306"/>
        <v>1046.6028229302174</v>
      </c>
      <c r="W223" s="228">
        <f t="shared" ca="1" si="306"/>
        <v>1205.3207463219296</v>
      </c>
      <c r="X223" s="228">
        <f t="shared" ca="1" si="306"/>
        <v>1365.7852308401889</v>
      </c>
      <c r="Y223" s="228">
        <f t="shared" ca="1" si="306"/>
        <v>1525.8652919380884</v>
      </c>
      <c r="Z223" s="228">
        <f t="shared" ca="1" si="306"/>
        <v>1683.374384071195</v>
      </c>
      <c r="AA223" s="228">
        <f t="shared" ca="1" si="306"/>
        <v>1836.0976796781874</v>
      </c>
      <c r="AB223" s="228">
        <f t="shared" ca="1" si="306"/>
        <v>1981.8260505237777</v>
      </c>
      <c r="AC223" s="228">
        <f t="shared" ca="1" si="306"/>
        <v>2119.8252669394251</v>
      </c>
      <c r="AF223" s="101"/>
    </row>
    <row r="224" spans="1:33" s="103" customFormat="1">
      <c r="A224" s="257"/>
      <c r="B224" s="101"/>
      <c r="C224" s="101"/>
      <c r="D224" s="226" t="s">
        <v>135</v>
      </c>
      <c r="E224" s="101"/>
      <c r="F224" s="101"/>
      <c r="G224" s="229">
        <f t="shared" ref="G224:J224" si="307">+G221/G223</f>
        <v>0</v>
      </c>
      <c r="H224" s="229">
        <f t="shared" si="307"/>
        <v>2.9548357664233591</v>
      </c>
      <c r="I224" s="229">
        <f t="shared" si="307"/>
        <v>4.7497322703474554</v>
      </c>
      <c r="J224" s="229">
        <f t="shared" si="307"/>
        <v>3.1934463324184446</v>
      </c>
      <c r="K224" s="229">
        <f t="shared" ref="K224:P224" si="308">+K221/K223</f>
        <v>2.5559137618376004</v>
      </c>
      <c r="L224" s="229">
        <f t="shared" si="308"/>
        <v>3.7313833342882785</v>
      </c>
      <c r="M224" s="229">
        <f t="shared" si="308"/>
        <v>1.2309204786645305</v>
      </c>
      <c r="N224" s="229">
        <f t="shared" si="308"/>
        <v>0.78379282077832491</v>
      </c>
      <c r="O224" s="229">
        <f t="shared" si="308"/>
        <v>0.60325813370108305</v>
      </c>
      <c r="P224" s="229">
        <f t="shared" si="308"/>
        <v>0.68134399707628091</v>
      </c>
      <c r="Q224" s="229">
        <f>+Q221/Q223</f>
        <v>0.42599801065291087</v>
      </c>
      <c r="R224" s="229">
        <f>+R221/R223</f>
        <v>0.74091158584239369</v>
      </c>
      <c r="S224" s="253">
        <f t="shared" ref="S224:AB224" si="309">+T224-0.1</f>
        <v>0.99999999999999922</v>
      </c>
      <c r="T224" s="253">
        <f t="shared" si="309"/>
        <v>1.0999999999999992</v>
      </c>
      <c r="U224" s="253">
        <f t="shared" si="309"/>
        <v>1.1999999999999993</v>
      </c>
      <c r="V224" s="253">
        <f t="shared" si="309"/>
        <v>1.2999999999999994</v>
      </c>
      <c r="W224" s="253">
        <f t="shared" si="309"/>
        <v>1.3999999999999995</v>
      </c>
      <c r="X224" s="253">
        <f t="shared" si="309"/>
        <v>1.4999999999999996</v>
      </c>
      <c r="Y224" s="253">
        <f t="shared" si="309"/>
        <v>1.5999999999999996</v>
      </c>
      <c r="Z224" s="253">
        <f t="shared" si="309"/>
        <v>1.6999999999999997</v>
      </c>
      <c r="AA224" s="253">
        <f t="shared" si="309"/>
        <v>1.7999999999999998</v>
      </c>
      <c r="AB224" s="253">
        <f t="shared" si="309"/>
        <v>1.9</v>
      </c>
      <c r="AC224" s="253">
        <v>2</v>
      </c>
      <c r="AF224" s="101"/>
    </row>
    <row r="225" spans="1:32" s="103" customFormat="1">
      <c r="A225" s="257"/>
      <c r="B225" s="101"/>
      <c r="C225" s="101"/>
      <c r="D225" s="226" t="s">
        <v>49</v>
      </c>
      <c r="E225" s="101"/>
      <c r="F225" s="101"/>
      <c r="G225" s="230">
        <f t="shared" ref="G225:Q225" si="310">+G222/G223</f>
        <v>0</v>
      </c>
      <c r="H225" s="230">
        <f t="shared" si="310"/>
        <v>2.9492309697601686</v>
      </c>
      <c r="I225" s="230">
        <f t="shared" si="310"/>
        <v>4.7445264159923868</v>
      </c>
      <c r="J225" s="230">
        <f t="shared" si="310"/>
        <v>3.187600829684258</v>
      </c>
      <c r="K225" s="230">
        <f t="shared" si="310"/>
        <v>2.55133703693043</v>
      </c>
      <c r="L225" s="230">
        <f t="shared" si="310"/>
        <v>3.7270765293454793</v>
      </c>
      <c r="M225" s="230">
        <f t="shared" si="310"/>
        <v>1.2273005455942281</v>
      </c>
      <c r="N225" s="230">
        <f t="shared" si="310"/>
        <v>0.78031969971524773</v>
      </c>
      <c r="O225" s="230">
        <f t="shared" si="310"/>
        <v>0.48888503466684752</v>
      </c>
      <c r="P225" s="230">
        <f t="shared" si="310"/>
        <v>-0.32294042596236355</v>
      </c>
      <c r="Q225" s="230">
        <f t="shared" si="310"/>
        <v>0.12577883799739073</v>
      </c>
      <c r="R225" s="230">
        <f>+R222/R223</f>
        <v>0.72311098025103338</v>
      </c>
      <c r="S225" s="230">
        <f t="shared" ref="S225:Y225" ca="1" si="311">+S222/S223</f>
        <v>0.77600096740580027</v>
      </c>
      <c r="T225" s="230">
        <f t="shared" ca="1" si="311"/>
        <v>0.66746039288854397</v>
      </c>
      <c r="U225" s="230">
        <f t="shared" ca="1" si="311"/>
        <v>0.52948896073423157</v>
      </c>
      <c r="V225" s="230">
        <f t="shared" ca="1" si="311"/>
        <v>0.81486010512381568</v>
      </c>
      <c r="W225" s="230">
        <f t="shared" ca="1" si="311"/>
        <v>1.1795453637693927</v>
      </c>
      <c r="X225" s="230">
        <f t="shared" ca="1" si="311"/>
        <v>1.5855709502414681</v>
      </c>
      <c r="Y225" s="230">
        <f t="shared" ca="1" si="311"/>
        <v>2.0133951300598998</v>
      </c>
      <c r="Z225" s="230">
        <f ca="1">+Z222/Z223</f>
        <v>2.4538938699178972</v>
      </c>
      <c r="AA225" s="230">
        <f ca="1">+AA222/AA223</f>
        <v>2.9041451912490022</v>
      </c>
      <c r="AB225" s="230">
        <f ca="1">+AB222/AB223</f>
        <v>3.3651445873095645</v>
      </c>
      <c r="AC225" s="230">
        <f ca="1">+AC222/AC223</f>
        <v>3.8381835183798323</v>
      </c>
      <c r="AF225" s="101"/>
    </row>
    <row r="226" spans="1:32" s="103" customFormat="1">
      <c r="A226" s="257"/>
      <c r="B226" s="101"/>
      <c r="C226" s="101"/>
      <c r="D226" s="226" t="s">
        <v>272</v>
      </c>
      <c r="E226" s="101"/>
      <c r="F226" s="101"/>
      <c r="G226" s="230"/>
      <c r="H226" s="230"/>
      <c r="I226" s="230"/>
      <c r="J226" s="230"/>
      <c r="K226" s="230"/>
      <c r="L226" s="230"/>
      <c r="M226" s="230"/>
      <c r="N226" s="230"/>
      <c r="O226" s="230">
        <f>(O222+O176)/(O223+O227)</f>
        <v>2.7189645795091457</v>
      </c>
      <c r="P226" s="230">
        <f>(P222+P176)/(P223+P227)</f>
        <v>1.862058672657162</v>
      </c>
      <c r="Q226" s="230">
        <f>(Q222+Q176)/(Q223+Q227)</f>
        <v>1.8810022774683748</v>
      </c>
      <c r="R226" s="230">
        <f>(R222+R176)/(R223+R227)</f>
        <v>2.2269358663975769</v>
      </c>
      <c r="S226" s="230">
        <f t="shared" ref="S226:AC226" ca="1" si="312">(S222+S176)/(S223+S227)*0.95</f>
        <v>2.6544244881544139</v>
      </c>
      <c r="T226" s="230">
        <f t="shared" ca="1" si="312"/>
        <v>2.4963124330094999</v>
      </c>
      <c r="U226" s="230">
        <f t="shared" ca="1" si="312"/>
        <v>2.3581837238285912</v>
      </c>
      <c r="V226" s="230">
        <f t="shared" ca="1" si="312"/>
        <v>2.5244223512602306</v>
      </c>
      <c r="W226" s="230">
        <f t="shared" ca="1" si="312"/>
        <v>2.7511549967640385</v>
      </c>
      <c r="X226" s="230">
        <f t="shared" ca="1" si="312"/>
        <v>3.0096273733305554</v>
      </c>
      <c r="Y226" s="230">
        <f t="shared" ca="1" si="312"/>
        <v>3.284421995667778</v>
      </c>
      <c r="Z226" s="230">
        <f t="shared" ca="1" si="312"/>
        <v>3.567924662627092</v>
      </c>
      <c r="AA226" s="230">
        <f t="shared" ca="1" si="312"/>
        <v>3.8573221009074192</v>
      </c>
      <c r="AB226" s="230">
        <f t="shared" ca="1" si="312"/>
        <v>4.1529263287190137</v>
      </c>
      <c r="AC226" s="230">
        <f t="shared" ca="1" si="312"/>
        <v>4.4544500697073195</v>
      </c>
      <c r="AF226" s="101"/>
    </row>
    <row r="227" spans="1:32" s="103" customFormat="1">
      <c r="A227" s="257"/>
      <c r="B227" s="101"/>
      <c r="C227" s="101"/>
      <c r="D227" s="107" t="s">
        <v>273</v>
      </c>
      <c r="E227" s="101"/>
      <c r="F227" s="101"/>
      <c r="G227" s="141"/>
      <c r="H227" s="141"/>
      <c r="I227" s="141"/>
      <c r="J227" s="141"/>
      <c r="K227" s="141"/>
      <c r="L227" s="141"/>
      <c r="M227" s="141"/>
      <c r="N227" s="141"/>
      <c r="O227" s="141">
        <v>116.623</v>
      </c>
      <c r="P227" s="141">
        <v>145.81299999999999</v>
      </c>
      <c r="Q227" s="141">
        <v>162.53800000000001</v>
      </c>
      <c r="R227" s="141">
        <v>179.661</v>
      </c>
      <c r="S227" s="231">
        <f t="shared" ref="S227:AC227" ca="1" si="313">+R227*S7/R7*0.95</f>
        <v>193.46795933309991</v>
      </c>
      <c r="T227" s="231">
        <f t="shared" ca="1" si="313"/>
        <v>213.62546907402563</v>
      </c>
      <c r="U227" s="231">
        <f t="shared" ca="1" si="313"/>
        <v>233.68464391846575</v>
      </c>
      <c r="V227" s="231">
        <f t="shared" ca="1" si="313"/>
        <v>253.08422318738585</v>
      </c>
      <c r="W227" s="231">
        <f t="shared" ca="1" si="313"/>
        <v>270.65190162159752</v>
      </c>
      <c r="X227" s="231">
        <f t="shared" ca="1" si="313"/>
        <v>286.32564531363511</v>
      </c>
      <c r="Y227" s="231">
        <f t="shared" ca="1" si="313"/>
        <v>300.04146101783607</v>
      </c>
      <c r="Z227" s="231">
        <f t="shared" ca="1" si="313"/>
        <v>311.74353165761983</v>
      </c>
      <c r="AA227" s="231">
        <f t="shared" ca="1" si="313"/>
        <v>321.39085299174519</v>
      </c>
      <c r="AB227" s="231">
        <f t="shared" ca="1" si="313"/>
        <v>328.96159741394592</v>
      </c>
      <c r="AC227" s="231">
        <f t="shared" ca="1" si="313"/>
        <v>334.76737548871512</v>
      </c>
      <c r="AF227" s="101"/>
    </row>
    <row r="228" spans="1:32" s="103" customFormat="1">
      <c r="A228" s="257"/>
      <c r="B228" s="101"/>
      <c r="C228" s="101"/>
      <c r="D228" s="107" t="s">
        <v>274</v>
      </c>
      <c r="E228" s="101"/>
      <c r="F228" s="101"/>
      <c r="G228" s="109"/>
      <c r="H228" s="109"/>
      <c r="I228" s="109"/>
      <c r="J228" s="109"/>
      <c r="K228" s="109"/>
      <c r="L228" s="109"/>
      <c r="M228" s="109"/>
      <c r="N228" s="157"/>
      <c r="O228" s="191">
        <f t="shared" ref="O228:AC228" si="314">+O227/O7</f>
        <v>5.7015648344427843E-2</v>
      </c>
      <c r="P228" s="191">
        <f t="shared" si="314"/>
        <v>6.0109539662987856E-2</v>
      </c>
      <c r="Q228" s="191">
        <f t="shared" si="314"/>
        <v>4.7338412067104062E-2</v>
      </c>
      <c r="R228" s="191">
        <f t="shared" si="314"/>
        <v>4.2129707469129245E-2</v>
      </c>
      <c r="S228" s="191">
        <f t="shared" ca="1" si="314"/>
        <v>4.0023222095672786E-2</v>
      </c>
      <c r="T228" s="191">
        <f t="shared" ca="1" si="314"/>
        <v>3.8022060990889145E-2</v>
      </c>
      <c r="U228" s="191">
        <f t="shared" ca="1" si="314"/>
        <v>3.6120957941344685E-2</v>
      </c>
      <c r="V228" s="191">
        <f t="shared" ca="1" si="314"/>
        <v>3.4314910044277447E-2</v>
      </c>
      <c r="W228" s="191">
        <f t="shared" ca="1" si="314"/>
        <v>3.2599164542063575E-2</v>
      </c>
      <c r="X228" s="191">
        <f t="shared" ca="1" si="314"/>
        <v>3.0969206314960397E-2</v>
      </c>
      <c r="Y228" s="191">
        <f t="shared" ca="1" si="314"/>
        <v>2.9420745999212381E-2</v>
      </c>
      <c r="Z228" s="191">
        <f t="shared" ca="1" si="314"/>
        <v>2.7949708699251761E-2</v>
      </c>
      <c r="AA228" s="191">
        <f t="shared" ca="1" si="314"/>
        <v>2.655222326428917E-2</v>
      </c>
      <c r="AB228" s="191">
        <f t="shared" ca="1" si="314"/>
        <v>2.5224612101074708E-2</v>
      </c>
      <c r="AC228" s="191">
        <f t="shared" ca="1" si="314"/>
        <v>2.3963381496020973E-2</v>
      </c>
    </row>
    <row r="229" spans="1:32" s="103" customFormat="1">
      <c r="A229" s="257"/>
      <c r="B229" s="101"/>
      <c r="C229" s="101"/>
      <c r="D229" s="101"/>
      <c r="E229" s="101"/>
      <c r="F229" s="101"/>
      <c r="G229" s="109"/>
      <c r="H229" s="109"/>
      <c r="I229" s="109"/>
      <c r="J229" s="109"/>
      <c r="K229" s="109"/>
      <c r="L229" s="109"/>
      <c r="M229" s="109"/>
      <c r="N229" s="157"/>
      <c r="O229" s="191"/>
      <c r="P229" s="191"/>
      <c r="Q229" s="191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</row>
    <row r="230" spans="1:32" s="103" customFormat="1">
      <c r="A230" s="257"/>
      <c r="B230" s="101"/>
      <c r="C230" s="101"/>
      <c r="D230" s="226" t="s">
        <v>187</v>
      </c>
      <c r="E230" s="232">
        <v>46432</v>
      </c>
      <c r="F230" s="233">
        <v>6.0900000000000003E-2</v>
      </c>
      <c r="G230" s="141"/>
      <c r="H230" s="141">
        <v>81.668000000000006</v>
      </c>
      <c r="I230" s="141">
        <v>158.19999999999999</v>
      </c>
      <c r="J230" s="141">
        <v>150.75299999999999</v>
      </c>
      <c r="K230" s="141">
        <v>176.32300000000001</v>
      </c>
      <c r="L230" s="141">
        <v>387.24299999999999</v>
      </c>
      <c r="M230" s="141">
        <v>185.56200000000001</v>
      </c>
      <c r="N230" s="141">
        <v>141.834</v>
      </c>
      <c r="O230" s="141">
        <v>142.60599999999999</v>
      </c>
      <c r="P230" s="141">
        <v>207.15700000000001</v>
      </c>
      <c r="Q230" s="141">
        <v>195.762</v>
      </c>
      <c r="R230" s="141">
        <f>204.499-7.045</f>
        <v>197.45400000000001</v>
      </c>
      <c r="S230" s="141">
        <v>0</v>
      </c>
      <c r="T230" s="141">
        <v>0</v>
      </c>
      <c r="U230" s="141">
        <v>0</v>
      </c>
      <c r="V230" s="141">
        <v>0</v>
      </c>
      <c r="W230" s="141">
        <v>0</v>
      </c>
      <c r="X230" s="141">
        <v>0</v>
      </c>
      <c r="Y230" s="141">
        <v>0</v>
      </c>
      <c r="Z230" s="141">
        <v>0</v>
      </c>
      <c r="AA230" s="141">
        <v>0</v>
      </c>
      <c r="AB230" s="141">
        <v>0</v>
      </c>
      <c r="AC230" s="141">
        <v>0</v>
      </c>
    </row>
    <row r="231" spans="1:32" s="103" customFormat="1">
      <c r="A231" s="257"/>
      <c r="B231" s="101"/>
      <c r="C231" s="101"/>
      <c r="D231" s="226" t="s">
        <v>217</v>
      </c>
      <c r="E231" s="232">
        <v>46603</v>
      </c>
      <c r="F231" s="233">
        <v>5.45E-2</v>
      </c>
      <c r="G231" s="141">
        <v>0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141">
        <v>0</v>
      </c>
      <c r="Q231" s="141">
        <v>0</v>
      </c>
      <c r="R231" s="141">
        <v>210.2</v>
      </c>
      <c r="S231" s="135">
        <f t="shared" ref="S231:AC231" si="315">+R231</f>
        <v>210.2</v>
      </c>
      <c r="T231" s="135">
        <f t="shared" si="315"/>
        <v>210.2</v>
      </c>
      <c r="U231" s="135">
        <f t="shared" si="315"/>
        <v>210.2</v>
      </c>
      <c r="V231" s="135">
        <f t="shared" si="315"/>
        <v>210.2</v>
      </c>
      <c r="W231" s="135">
        <f t="shared" si="315"/>
        <v>210.2</v>
      </c>
      <c r="X231" s="135">
        <f t="shared" si="315"/>
        <v>210.2</v>
      </c>
      <c r="Y231" s="135">
        <f t="shared" si="315"/>
        <v>210.2</v>
      </c>
      <c r="Z231" s="135">
        <f t="shared" si="315"/>
        <v>210.2</v>
      </c>
      <c r="AA231" s="135">
        <f t="shared" si="315"/>
        <v>210.2</v>
      </c>
      <c r="AB231" s="135">
        <f t="shared" si="315"/>
        <v>210.2</v>
      </c>
      <c r="AC231" s="135">
        <f t="shared" si="315"/>
        <v>210.2</v>
      </c>
    </row>
    <row r="232" spans="1:32" s="103" customFormat="1">
      <c r="A232" s="257"/>
      <c r="B232" s="101"/>
      <c r="C232" s="101"/>
      <c r="D232" s="226" t="s">
        <v>267</v>
      </c>
      <c r="E232" s="101"/>
      <c r="F232" s="233">
        <v>0</v>
      </c>
      <c r="G232" s="141">
        <v>0</v>
      </c>
      <c r="H232" s="141">
        <v>0</v>
      </c>
      <c r="I232" s="141">
        <v>0</v>
      </c>
      <c r="J232" s="141">
        <v>0</v>
      </c>
      <c r="K232" s="141">
        <v>0</v>
      </c>
      <c r="L232" s="141">
        <v>0</v>
      </c>
      <c r="M232" s="141">
        <v>0</v>
      </c>
      <c r="N232" s="141">
        <v>0</v>
      </c>
      <c r="O232" s="141">
        <v>0</v>
      </c>
      <c r="P232" s="141">
        <v>0</v>
      </c>
      <c r="Q232" s="141">
        <v>0</v>
      </c>
      <c r="R232" s="135">
        <f t="shared" ref="R232:S235" si="316">+Q232</f>
        <v>0</v>
      </c>
      <c r="S232" s="135">
        <f t="shared" si="316"/>
        <v>0</v>
      </c>
      <c r="T232" s="141">
        <v>0</v>
      </c>
      <c r="U232" s="141">
        <v>0</v>
      </c>
      <c r="V232" s="141">
        <v>0</v>
      </c>
      <c r="W232" s="141">
        <v>0</v>
      </c>
      <c r="X232" s="141">
        <v>0</v>
      </c>
      <c r="Y232" s="141">
        <v>0</v>
      </c>
      <c r="Z232" s="141">
        <v>0</v>
      </c>
      <c r="AA232" s="141">
        <v>0</v>
      </c>
      <c r="AB232" s="141">
        <v>0</v>
      </c>
      <c r="AC232" s="141">
        <v>0</v>
      </c>
    </row>
    <row r="233" spans="1:32" s="103" customFormat="1">
      <c r="A233" s="257"/>
      <c r="B233" s="101"/>
      <c r="C233" s="101"/>
      <c r="D233" s="226" t="s">
        <v>267</v>
      </c>
      <c r="E233" s="101"/>
      <c r="F233" s="233">
        <v>0</v>
      </c>
      <c r="G233" s="141">
        <v>0</v>
      </c>
      <c r="H233" s="141">
        <v>0</v>
      </c>
      <c r="I233" s="141">
        <v>0</v>
      </c>
      <c r="J233" s="141">
        <v>0</v>
      </c>
      <c r="K233" s="141">
        <v>0</v>
      </c>
      <c r="L233" s="141">
        <v>0</v>
      </c>
      <c r="M233" s="141">
        <v>0</v>
      </c>
      <c r="N233" s="141">
        <v>0</v>
      </c>
      <c r="O233" s="141">
        <v>0</v>
      </c>
      <c r="P233" s="141">
        <v>0</v>
      </c>
      <c r="Q233" s="141">
        <v>0</v>
      </c>
      <c r="R233" s="135">
        <f t="shared" si="316"/>
        <v>0</v>
      </c>
      <c r="S233" s="135">
        <f t="shared" si="316"/>
        <v>0</v>
      </c>
      <c r="T233" s="135">
        <f t="shared" ref="T233:V234" si="317">+S233</f>
        <v>0</v>
      </c>
      <c r="U233" s="135">
        <f t="shared" si="317"/>
        <v>0</v>
      </c>
      <c r="V233" s="135">
        <f t="shared" si="317"/>
        <v>0</v>
      </c>
      <c r="W233" s="141">
        <v>0</v>
      </c>
      <c r="X233" s="141">
        <v>0</v>
      </c>
      <c r="Y233" s="141">
        <v>0</v>
      </c>
      <c r="Z233" s="141">
        <v>0</v>
      </c>
      <c r="AA233" s="141">
        <v>0</v>
      </c>
      <c r="AB233" s="141">
        <v>0</v>
      </c>
      <c r="AC233" s="141">
        <v>0</v>
      </c>
    </row>
    <row r="234" spans="1:32" s="103" customFormat="1">
      <c r="A234" s="257"/>
      <c r="B234" s="101"/>
      <c r="C234" s="101"/>
      <c r="D234" s="226" t="s">
        <v>267</v>
      </c>
      <c r="E234" s="101"/>
      <c r="F234" s="233">
        <v>0</v>
      </c>
      <c r="G234" s="141">
        <v>0</v>
      </c>
      <c r="H234" s="141">
        <v>0</v>
      </c>
      <c r="I234" s="141">
        <v>0</v>
      </c>
      <c r="J234" s="141">
        <v>0</v>
      </c>
      <c r="K234" s="141">
        <v>0</v>
      </c>
      <c r="L234" s="141">
        <v>0</v>
      </c>
      <c r="M234" s="141">
        <v>0</v>
      </c>
      <c r="N234" s="141">
        <v>0</v>
      </c>
      <c r="O234" s="141">
        <v>0</v>
      </c>
      <c r="P234" s="141">
        <v>0</v>
      </c>
      <c r="Q234" s="141">
        <v>0</v>
      </c>
      <c r="R234" s="135">
        <f t="shared" si="316"/>
        <v>0</v>
      </c>
      <c r="S234" s="135">
        <f t="shared" si="316"/>
        <v>0</v>
      </c>
      <c r="T234" s="135">
        <f t="shared" si="317"/>
        <v>0</v>
      </c>
      <c r="U234" s="135">
        <f t="shared" si="317"/>
        <v>0</v>
      </c>
      <c r="V234" s="135">
        <f t="shared" si="317"/>
        <v>0</v>
      </c>
      <c r="W234" s="135">
        <f>+V234</f>
        <v>0</v>
      </c>
      <c r="X234" s="135">
        <f>+W234</f>
        <v>0</v>
      </c>
      <c r="Y234" s="141">
        <v>0</v>
      </c>
      <c r="Z234" s="141">
        <v>0</v>
      </c>
      <c r="AA234" s="141">
        <v>0</v>
      </c>
      <c r="AB234" s="141">
        <v>0</v>
      </c>
      <c r="AC234" s="141">
        <v>0</v>
      </c>
    </row>
    <row r="235" spans="1:32" s="103" customFormat="1">
      <c r="A235" s="257"/>
      <c r="B235" s="101"/>
      <c r="C235" s="101"/>
      <c r="D235" s="226" t="s">
        <v>218</v>
      </c>
      <c r="E235" s="101"/>
      <c r="F235" s="233">
        <v>0</v>
      </c>
      <c r="G235" s="141">
        <v>0</v>
      </c>
      <c r="H235" s="141">
        <v>0</v>
      </c>
      <c r="I235" s="141">
        <v>0</v>
      </c>
      <c r="J235" s="141">
        <v>0</v>
      </c>
      <c r="K235" s="141">
        <v>0</v>
      </c>
      <c r="L235" s="141">
        <v>0</v>
      </c>
      <c r="M235" s="141">
        <v>0</v>
      </c>
      <c r="N235" s="141">
        <v>0</v>
      </c>
      <c r="O235" s="141">
        <v>0</v>
      </c>
      <c r="P235" s="141">
        <v>0</v>
      </c>
      <c r="Q235" s="141">
        <v>0</v>
      </c>
      <c r="R235" s="135">
        <f t="shared" si="316"/>
        <v>0</v>
      </c>
      <c r="S235" s="135">
        <f t="shared" si="316"/>
        <v>0</v>
      </c>
      <c r="T235" s="135">
        <f t="shared" ref="T235" si="318">+S235</f>
        <v>0</v>
      </c>
      <c r="U235" s="135">
        <f t="shared" ref="U235" si="319">+T235</f>
        <v>0</v>
      </c>
      <c r="V235" s="135">
        <f t="shared" ref="V235" si="320">+U235</f>
        <v>0</v>
      </c>
      <c r="W235" s="135">
        <f>+V235</f>
        <v>0</v>
      </c>
      <c r="X235" s="135">
        <f>+W235</f>
        <v>0</v>
      </c>
      <c r="Y235" s="141">
        <v>0</v>
      </c>
      <c r="Z235" s="141">
        <v>0</v>
      </c>
      <c r="AA235" s="141">
        <v>0</v>
      </c>
      <c r="AB235" s="141">
        <v>0</v>
      </c>
      <c r="AC235" s="141">
        <v>0</v>
      </c>
    </row>
    <row r="236" spans="1:32" s="103" customFormat="1">
      <c r="A236" s="257"/>
      <c r="B236" s="101"/>
      <c r="C236" s="101"/>
      <c r="D236" s="226" t="s">
        <v>91</v>
      </c>
      <c r="E236" s="101"/>
      <c r="F236" s="233">
        <v>0</v>
      </c>
      <c r="G236" s="135">
        <f t="shared" ref="G236:N236" si="321">+SUM(G173,G166,G176)-SUM(G230:G235)</f>
        <v>0</v>
      </c>
      <c r="H236" s="135">
        <f t="shared" si="321"/>
        <v>9.0100000000000051</v>
      </c>
      <c r="I236" s="135">
        <f t="shared" si="321"/>
        <v>1.467000000000013</v>
      </c>
      <c r="J236" s="135">
        <f t="shared" si="321"/>
        <v>1.6670000000000016</v>
      </c>
      <c r="K236" s="135">
        <f t="shared" si="321"/>
        <v>1.2669999999999959</v>
      </c>
      <c r="L236" s="135">
        <f t="shared" si="321"/>
        <v>3.5</v>
      </c>
      <c r="M236" s="135">
        <f t="shared" si="321"/>
        <v>3.5</v>
      </c>
      <c r="N236" s="135">
        <f t="shared" si="321"/>
        <v>3.5</v>
      </c>
      <c r="O236" s="135">
        <f>+SUM(O173,O166,O175)-SUM(O230:O235)</f>
        <v>0</v>
      </c>
      <c r="P236" s="135">
        <f>+SUM(P173,P166,P175)-SUM(P230:P235)</f>
        <v>1.6469999999999914</v>
      </c>
      <c r="Q236" s="135">
        <f>+SUM(Q173,Q166,Q175)-SUM(Q230:Q235)</f>
        <v>2.1030000000000086</v>
      </c>
      <c r="R236" s="135">
        <f>+SUM(R173,R166,R175)-SUM(R230:R235)</f>
        <v>0</v>
      </c>
      <c r="S236" s="141">
        <v>0</v>
      </c>
      <c r="T236" s="141">
        <v>0</v>
      </c>
      <c r="U236" s="141">
        <v>0</v>
      </c>
      <c r="V236" s="141">
        <v>0</v>
      </c>
      <c r="W236" s="141">
        <v>0</v>
      </c>
      <c r="X236" s="141">
        <v>0</v>
      </c>
      <c r="Y236" s="141">
        <v>0</v>
      </c>
      <c r="Z236" s="141">
        <v>0</v>
      </c>
      <c r="AA236" s="141">
        <v>0</v>
      </c>
      <c r="AB236" s="141">
        <v>0</v>
      </c>
      <c r="AC236" s="141">
        <v>0</v>
      </c>
    </row>
    <row r="237" spans="1:32" s="103" customFormat="1">
      <c r="A237" s="257"/>
      <c r="B237" s="101"/>
      <c r="C237" s="101"/>
      <c r="D237" s="226" t="s">
        <v>219</v>
      </c>
      <c r="E237" s="101"/>
      <c r="F237" s="234">
        <f>+DCF!C16</f>
        <v>0.05</v>
      </c>
      <c r="G237" s="141">
        <v>0</v>
      </c>
      <c r="H237" s="141">
        <v>0</v>
      </c>
      <c r="I237" s="141">
        <v>0</v>
      </c>
      <c r="J237" s="141">
        <v>0</v>
      </c>
      <c r="K237" s="141">
        <v>0</v>
      </c>
      <c r="L237" s="141">
        <v>0</v>
      </c>
      <c r="M237" s="141">
        <v>0</v>
      </c>
      <c r="N237" s="141">
        <v>0</v>
      </c>
      <c r="O237" s="141">
        <v>0</v>
      </c>
      <c r="P237" s="141">
        <v>0</v>
      </c>
      <c r="Q237" s="141">
        <v>0</v>
      </c>
      <c r="R237" s="141">
        <v>0</v>
      </c>
      <c r="S237" s="135">
        <f t="shared" ref="S237:AB237" ca="1" si="322">+S238-SUM(S230:S236)</f>
        <v>371.08734954305106</v>
      </c>
      <c r="T237" s="135">
        <f t="shared" ca="1" si="322"/>
        <v>610.32139675539861</v>
      </c>
      <c r="U237" s="135">
        <f t="shared" ca="1" si="322"/>
        <v>859.82517050064553</v>
      </c>
      <c r="V237" s="135">
        <f t="shared" ca="1" si="322"/>
        <v>1150.3836698092819</v>
      </c>
      <c r="W237" s="135">
        <f t="shared" ca="1" si="322"/>
        <v>1477.2490448507008</v>
      </c>
      <c r="X237" s="135">
        <f t="shared" ca="1" si="322"/>
        <v>1838.4778462602828</v>
      </c>
      <c r="Y237" s="135">
        <f t="shared" ca="1" si="322"/>
        <v>2231.1844671009412</v>
      </c>
      <c r="Z237" s="135">
        <f t="shared" ca="1" si="322"/>
        <v>2651.536452921031</v>
      </c>
      <c r="AA237" s="135">
        <f t="shared" ca="1" si="322"/>
        <v>3094.7758234207372</v>
      </c>
      <c r="AB237" s="135">
        <f t="shared" ca="1" si="322"/>
        <v>3555.2694959951777</v>
      </c>
      <c r="AC237" s="135">
        <f t="shared" ref="AC237" ca="1" si="323">+AC238-SUM(AC230:AC236)</f>
        <v>4029.4505338788504</v>
      </c>
    </row>
    <row r="238" spans="1:32" s="103" customFormat="1">
      <c r="A238" s="257"/>
      <c r="B238" s="101"/>
      <c r="C238" s="101"/>
      <c r="D238" s="235" t="s">
        <v>136</v>
      </c>
      <c r="E238" s="138"/>
      <c r="F238" s="138"/>
      <c r="G238" s="200">
        <f t="shared" ref="G238:M238" si="324">SUM(G230:G237)</f>
        <v>0</v>
      </c>
      <c r="H238" s="200">
        <f t="shared" si="324"/>
        <v>90.678000000000011</v>
      </c>
      <c r="I238" s="200">
        <f t="shared" si="324"/>
        <v>159.667</v>
      </c>
      <c r="J238" s="200">
        <f t="shared" si="324"/>
        <v>152.41999999999999</v>
      </c>
      <c r="K238" s="200">
        <f t="shared" si="324"/>
        <v>177.59</v>
      </c>
      <c r="L238" s="200">
        <f t="shared" si="324"/>
        <v>390.74299999999999</v>
      </c>
      <c r="M238" s="200">
        <f t="shared" si="324"/>
        <v>189.06200000000001</v>
      </c>
      <c r="N238" s="200">
        <f>SUM(N230:N237)</f>
        <v>145.334</v>
      </c>
      <c r="O238" s="200">
        <f>SUM(O230:O237)</f>
        <v>142.60599999999999</v>
      </c>
      <c r="P238" s="200">
        <f>SUM(P230:P237)</f>
        <v>208.804</v>
      </c>
      <c r="Q238" s="200">
        <f>SUM(Q230:Q237)</f>
        <v>197.86500000000001</v>
      </c>
      <c r="R238" s="200">
        <f>SUM(R230:R237)</f>
        <v>407.654</v>
      </c>
      <c r="S238" s="210">
        <f t="shared" ref="S238:AB238" ca="1" si="325">+S221</f>
        <v>581.28734954305105</v>
      </c>
      <c r="T238" s="210">
        <f t="shared" ca="1" si="325"/>
        <v>820.52139675539865</v>
      </c>
      <c r="U238" s="210">
        <f t="shared" ca="1" si="325"/>
        <v>1070.0251705006456</v>
      </c>
      <c r="V238" s="210">
        <f t="shared" ca="1" si="325"/>
        <v>1360.5836698092819</v>
      </c>
      <c r="W238" s="210">
        <f t="shared" ca="1" si="325"/>
        <v>1687.4490448507008</v>
      </c>
      <c r="X238" s="210">
        <f t="shared" ca="1" si="325"/>
        <v>2048.6778462602829</v>
      </c>
      <c r="Y238" s="210">
        <f t="shared" ca="1" si="325"/>
        <v>2441.384467100941</v>
      </c>
      <c r="Z238" s="210">
        <f t="shared" ca="1" si="325"/>
        <v>2861.7364529210308</v>
      </c>
      <c r="AA238" s="210">
        <f t="shared" ca="1" si="325"/>
        <v>3304.975823420737</v>
      </c>
      <c r="AB238" s="210">
        <f t="shared" ca="1" si="325"/>
        <v>3765.4694959951776</v>
      </c>
      <c r="AC238" s="210">
        <f t="shared" ref="AC238" ca="1" si="326">+AC221</f>
        <v>4239.6505338788502</v>
      </c>
    </row>
    <row r="239" spans="1:32" s="146" customFormat="1">
      <c r="A239" s="259"/>
      <c r="B239" s="115"/>
      <c r="C239" s="115"/>
      <c r="D239" s="236" t="s">
        <v>81</v>
      </c>
      <c r="E239" s="216"/>
      <c r="F239" s="216"/>
      <c r="G239" s="237" t="b">
        <f t="shared" ref="G239:N239" si="327">ABS(G238-SUM(G173,G166,G176))&lt;1</f>
        <v>1</v>
      </c>
      <c r="H239" s="237" t="b">
        <f t="shared" si="327"/>
        <v>1</v>
      </c>
      <c r="I239" s="237" t="b">
        <f t="shared" si="327"/>
        <v>1</v>
      </c>
      <c r="J239" s="237" t="b">
        <f t="shared" si="327"/>
        <v>1</v>
      </c>
      <c r="K239" s="237" t="b">
        <f t="shared" si="327"/>
        <v>1</v>
      </c>
      <c r="L239" s="237" t="b">
        <f t="shared" si="327"/>
        <v>1</v>
      </c>
      <c r="M239" s="237" t="b">
        <f t="shared" si="327"/>
        <v>1</v>
      </c>
      <c r="N239" s="237" t="b">
        <f t="shared" si="327"/>
        <v>1</v>
      </c>
      <c r="O239" s="237" t="b">
        <f t="shared" ref="O239:AC239" si="328">ABS(O238-SUM(O173,O166,O175))&lt;1</f>
        <v>1</v>
      </c>
      <c r="P239" s="237" t="b">
        <f t="shared" si="328"/>
        <v>1</v>
      </c>
      <c r="Q239" s="237" t="b">
        <f t="shared" si="328"/>
        <v>1</v>
      </c>
      <c r="R239" s="237" t="b">
        <f t="shared" si="328"/>
        <v>1</v>
      </c>
      <c r="S239" s="237" t="b">
        <f t="shared" ca="1" si="328"/>
        <v>1</v>
      </c>
      <c r="T239" s="237" t="b">
        <f t="shared" ca="1" si="328"/>
        <v>1</v>
      </c>
      <c r="U239" s="237" t="b">
        <f t="shared" ca="1" si="328"/>
        <v>1</v>
      </c>
      <c r="V239" s="237" t="b">
        <f t="shared" ca="1" si="328"/>
        <v>1</v>
      </c>
      <c r="W239" s="237" t="b">
        <f t="shared" ca="1" si="328"/>
        <v>1</v>
      </c>
      <c r="X239" s="237" t="b">
        <f t="shared" ca="1" si="328"/>
        <v>1</v>
      </c>
      <c r="Y239" s="237" t="b">
        <f t="shared" ca="1" si="328"/>
        <v>1</v>
      </c>
      <c r="Z239" s="237" t="b">
        <f t="shared" ca="1" si="328"/>
        <v>1</v>
      </c>
      <c r="AA239" s="237" t="b">
        <f t="shared" ca="1" si="328"/>
        <v>1</v>
      </c>
      <c r="AB239" s="237" t="b">
        <f t="shared" ca="1" si="328"/>
        <v>1</v>
      </c>
      <c r="AC239" s="237" t="b">
        <f t="shared" ca="1" si="328"/>
        <v>1</v>
      </c>
    </row>
    <row r="240" spans="1:32" s="103" customFormat="1">
      <c r="A240" s="257"/>
      <c r="B240" s="101"/>
      <c r="C240" s="101"/>
      <c r="D240" s="226" t="s">
        <v>243</v>
      </c>
      <c r="E240" s="101"/>
      <c r="F240" s="101"/>
      <c r="G240" s="109">
        <f>AVERAGE(G238:G238)</f>
        <v>0</v>
      </c>
      <c r="H240" s="109">
        <f t="shared" ref="H240:R240" si="329">AVERAGE(G238:H238)</f>
        <v>45.339000000000006</v>
      </c>
      <c r="I240" s="109">
        <f t="shared" si="329"/>
        <v>125.17250000000001</v>
      </c>
      <c r="J240" s="109">
        <f t="shared" si="329"/>
        <v>156.04349999999999</v>
      </c>
      <c r="K240" s="109">
        <f t="shared" si="329"/>
        <v>165.005</v>
      </c>
      <c r="L240" s="109">
        <f t="shared" si="329"/>
        <v>284.16649999999998</v>
      </c>
      <c r="M240" s="109">
        <f t="shared" si="329"/>
        <v>289.90250000000003</v>
      </c>
      <c r="N240" s="109">
        <f t="shared" si="329"/>
        <v>167.19800000000001</v>
      </c>
      <c r="O240" s="109">
        <f t="shared" si="329"/>
        <v>143.97</v>
      </c>
      <c r="P240" s="109">
        <f t="shared" si="329"/>
        <v>175.70499999999998</v>
      </c>
      <c r="Q240" s="109">
        <f t="shared" si="329"/>
        <v>203.33449999999999</v>
      </c>
      <c r="R240" s="109">
        <f t="shared" si="329"/>
        <v>302.7595</v>
      </c>
      <c r="S240" s="214">
        <f t="shared" ref="S240" ca="1" si="330">AVERAGE(R238:S238)</f>
        <v>494.47067477152552</v>
      </c>
      <c r="T240" s="214">
        <f t="shared" ref="T240" ca="1" si="331">AVERAGE(S238:T238)</f>
        <v>700.90437314922485</v>
      </c>
      <c r="U240" s="214">
        <f t="shared" ref="U240" ca="1" si="332">AVERAGE(T238:U238)</f>
        <v>945.27328362802211</v>
      </c>
      <c r="V240" s="214">
        <f t="shared" ref="V240" ca="1" si="333">AVERAGE(U238:V238)</f>
        <v>1215.3044201549637</v>
      </c>
      <c r="W240" s="214">
        <f t="shared" ref="W240" ca="1" si="334">AVERAGE(V238:W238)</f>
        <v>1524.0163573299915</v>
      </c>
      <c r="X240" s="214">
        <f t="shared" ref="X240" ca="1" si="335">AVERAGE(W238:X238)</f>
        <v>1868.0634455554919</v>
      </c>
      <c r="Y240" s="214">
        <f t="shared" ref="Y240" ca="1" si="336">AVERAGE(X238:Y238)</f>
        <v>2245.0311566806122</v>
      </c>
      <c r="Z240" s="214">
        <f t="shared" ref="Z240" ca="1" si="337">AVERAGE(Y238:Z238)</f>
        <v>2651.5604600109859</v>
      </c>
      <c r="AA240" s="214">
        <f t="shared" ref="AA240" ca="1" si="338">AVERAGE(Z238:AA238)</f>
        <v>3083.3561381708842</v>
      </c>
      <c r="AB240" s="214">
        <f t="shared" ref="AB240:AC240" ca="1" si="339">AVERAGE(AA238:AB238)</f>
        <v>3535.2226597079571</v>
      </c>
      <c r="AC240" s="214">
        <f t="shared" ca="1" si="339"/>
        <v>4002.5600149370139</v>
      </c>
      <c r="AD240" s="214"/>
      <c r="AE240" s="214"/>
    </row>
    <row r="241" spans="1:33" s="103" customFormat="1">
      <c r="A241" s="257"/>
      <c r="B241" s="101"/>
      <c r="C241" s="101"/>
      <c r="D241" s="226" t="s">
        <v>238</v>
      </c>
      <c r="E241" s="101"/>
      <c r="F241" s="101"/>
      <c r="G241" s="238"/>
      <c r="H241" s="238">
        <f>IFERROR((AVERAGE(SUMPRODUCT(H230:H234,$F$230:$F$234),SUMPRODUCT(G230:G234,$F$230:$F$234))+AVERAGE(SUMPRODUCT(H236:H237,$F$236:$F$237),SUMPRODUCT(G236:G237,$F$236:$F$237))+#REF!)/H240,0)</f>
        <v>0</v>
      </c>
      <c r="I241" s="238">
        <f>IFERROR((AVERAGE(SUMPRODUCT(I230:I234,$F$230:$F$234),SUMPRODUCT(H230:H234,$F$230:$F$234))+AVERAGE(SUMPRODUCT(I236:I237,$F$236:$F$237),SUMPRODUCT(H236:H237,$F$236:$F$237))+#REF!)/I240,0)</f>
        <v>0</v>
      </c>
      <c r="J241" s="238">
        <f>IFERROR((AVERAGE(SUMPRODUCT(J230:J234,$F$230:$F$234),SUMPRODUCT(I230:I234,$F$230:$F$234))+AVERAGE(SUMPRODUCT(J236:J237,$F$236:$F$237),SUMPRODUCT(I236:I237,$F$236:$F$237))+#REF!)/J240,0)</f>
        <v>0</v>
      </c>
      <c r="K241" s="238">
        <f>IFERROR((AVERAGE(SUMPRODUCT(K230:K234,$F$230:$F$234),SUMPRODUCT(J230:J234,$F$230:$F$234))+AVERAGE(SUMPRODUCT(K236:K237,$F$236:$F$237),SUMPRODUCT(J236:J237,$F$236:$F$237))+#REF!)/K240,0)</f>
        <v>0</v>
      </c>
      <c r="L241" s="238">
        <f>IFERROR((AVERAGE(SUMPRODUCT(L230:L234,$F$230:$F$234),SUMPRODUCT(K230:K234,$F$230:$F$234))+AVERAGE(SUMPRODUCT(L236:L237,$F$236:$F$237),SUMPRODUCT(K236:K237,$F$236:$F$237))+#REF!)/L240,0)</f>
        <v>0</v>
      </c>
      <c r="M241" s="238">
        <f>IFERROR((AVERAGE(SUMPRODUCT(M230:M234,$F$230:$F$234),SUMPRODUCT(L230:L234,$F$230:$F$234))+AVERAGE(SUMPRODUCT(M236:M237,$F$236:$F$237),SUMPRODUCT(L236:L237,$F$236:$F$237))+#REF!)/M240,0)</f>
        <v>0</v>
      </c>
      <c r="N241" s="238">
        <f>IFERROR((AVERAGE(SUMPRODUCT(N230:N234,$F$230:$F$234),SUMPRODUCT(M230:M234,$F$230:$F$234))+AVERAGE(SUMPRODUCT(N236:N237,$F$236:$F$237),SUMPRODUCT(M236:M237,$F$236:$F$237))+#REF!)/N240,0)</f>
        <v>0</v>
      </c>
      <c r="O241" s="238">
        <f>IFERROR((AVERAGE(SUMPRODUCT(O230:O234,$F$230:$F$234),SUMPRODUCT(N230:N234,$F$230:$F$234))+AVERAGE(SUMPRODUCT(O236:O237,$F$236:$F$237),SUMPRODUCT(N236:N237,$F$236:$F$237))+#REF!)/O240,0)</f>
        <v>0</v>
      </c>
      <c r="P241" s="238">
        <f>IFERROR((AVERAGE(SUMPRODUCT(P230:P234,$F$230:$F$234),SUMPRODUCT(O230:O234,$F$230:$F$234))+AVERAGE(SUMPRODUCT(P236:P237,$F$236:$F$237),SUMPRODUCT(O236:O237,$F$236:$F$237))+#REF!)/P240,0)</f>
        <v>0</v>
      </c>
      <c r="Q241" s="238">
        <f>IFERROR((AVERAGE(SUMPRODUCT(Q230:Q234,$F$230:$F$234),SUMPRODUCT(P230:P234,$F$230:$F$234))+AVERAGE(SUMPRODUCT(Q236:Q237,$F$236:$F$237),SUMPRODUCT(P236:P237,$F$236:$F$237))+#REF!)/Q240,0)</f>
        <v>0</v>
      </c>
      <c r="R241" s="238">
        <f>IFERROR((AVERAGE(SUMPRODUCT(R230:R234,$F$230:$F$234),SUMPRODUCT(Q230:Q234,$F$230:$F$234))+AVERAGE(SUMPRODUCT(R236:R237,$F$236:$F$237),SUMPRODUCT(Q236:Q237,$F$236:$F$237))+#REF!)/R240,0)</f>
        <v>0</v>
      </c>
      <c r="S241" s="238">
        <f ca="1">IFERROR((AVERAGE(SUMPRODUCT(S230:S234,$F$230:$F$234),SUMPRODUCT(R230:R234,$F$230:$F$234))+AVERAGE(SUMPRODUCT(S236:S237,$F$236:$F$237),SUMPRODUCT(R236:R237,$F$236:$F$237)))/S240,0)</f>
        <v>5.4089270412111486E-2</v>
      </c>
      <c r="T241" s="238">
        <f t="shared" ref="T241:AC241" ca="1" si="340">IFERROR((AVERAGE(SUMPRODUCT(T230:T234,$F$230:$F$234),SUMPRODUCT(S230:S234,$F$230:$F$234))+AVERAGE(SUMPRODUCT(T236:T237,$F$236:$F$237),SUMPRODUCT(S236:S237,$F$236:$F$237)))/T240,0)</f>
        <v>5.1349542157584194E-2</v>
      </c>
      <c r="U241" s="238">
        <f t="shared" ca="1" si="340"/>
        <v>5.1000663000195637E-2</v>
      </c>
      <c r="V241" s="238">
        <f t="shared" ca="1" si="340"/>
        <v>5.0778323508343194E-2</v>
      </c>
      <c r="W241" s="238">
        <f t="shared" ca="1" si="340"/>
        <v>5.0620662629669654E-2</v>
      </c>
      <c r="X241" s="238">
        <f t="shared" ca="1" si="340"/>
        <v>5.0506353251679161E-2</v>
      </c>
      <c r="Y241" s="238">
        <f t="shared" ca="1" si="340"/>
        <v>5.042133045556417E-2</v>
      </c>
      <c r="Z241" s="238">
        <f t="shared" ca="1" si="340"/>
        <v>5.0356733332792301E-2</v>
      </c>
      <c r="AA241" s="238">
        <f t="shared" ca="1" si="340"/>
        <v>5.0306776109412102E-2</v>
      </c>
      <c r="AB241" s="238">
        <f t="shared" ca="1" si="340"/>
        <v>5.0267564476427676E-2</v>
      </c>
      <c r="AC241" s="238">
        <f t="shared" ca="1" si="340"/>
        <v>5.0236323751916286E-2</v>
      </c>
    </row>
    <row r="242" spans="1:33" s="103" customFormat="1">
      <c r="A242" s="257"/>
      <c r="B242" s="101"/>
      <c r="C242" s="101"/>
      <c r="D242" s="226" t="s">
        <v>137</v>
      </c>
      <c r="E242" s="101"/>
      <c r="F242" s="101"/>
      <c r="G242" s="238"/>
      <c r="H242" s="238">
        <f t="shared" ref="H242:Q242" si="341">H244/H240</f>
        <v>0.14336443238712807</v>
      </c>
      <c r="I242" s="238">
        <f t="shared" si="341"/>
        <v>6.1515109149373859E-2</v>
      </c>
      <c r="J242" s="238">
        <f t="shared" si="341"/>
        <v>5.7035377955505999E-2</v>
      </c>
      <c r="K242" s="238">
        <f t="shared" si="341"/>
        <v>5.6967970667555531E-2</v>
      </c>
      <c r="L242" s="238">
        <f t="shared" si="341"/>
        <v>4.5044014688571672E-2</v>
      </c>
      <c r="M242" s="238">
        <f t="shared" si="341"/>
        <v>4.7602211088210687E-2</v>
      </c>
      <c r="N242" s="238">
        <f t="shared" si="341"/>
        <v>5.3230301797868397E-2</v>
      </c>
      <c r="O242" s="238">
        <f t="shared" si="341"/>
        <v>6.1123845245537267E-2</v>
      </c>
      <c r="P242" s="238">
        <f t="shared" si="341"/>
        <v>4.7807404456333066E-2</v>
      </c>
      <c r="Q242" s="238">
        <f t="shared" si="341"/>
        <v>2.40982223872486E-2</v>
      </c>
      <c r="R242" s="238">
        <f>R244/R240</f>
        <v>3.6788275842706837E-2</v>
      </c>
      <c r="S242" s="234">
        <f t="shared" ref="S242:AB242" ca="1" si="342">S241+S243</f>
        <v>3.4089270412111489E-2</v>
      </c>
      <c r="T242" s="234">
        <f t="shared" ca="1" si="342"/>
        <v>3.134954215758419E-2</v>
      </c>
      <c r="U242" s="234">
        <f t="shared" ca="1" si="342"/>
        <v>3.1000663000195636E-2</v>
      </c>
      <c r="V242" s="234">
        <f t="shared" ca="1" si="342"/>
        <v>3.0778323508343194E-2</v>
      </c>
      <c r="W242" s="234">
        <f t="shared" ca="1" si="342"/>
        <v>3.0620662629669653E-2</v>
      </c>
      <c r="X242" s="234">
        <f t="shared" ca="1" si="342"/>
        <v>3.050635325167916E-2</v>
      </c>
      <c r="Y242" s="234">
        <f t="shared" ca="1" si="342"/>
        <v>3.042133045556417E-2</v>
      </c>
      <c r="Z242" s="234">
        <f t="shared" ca="1" si="342"/>
        <v>3.0356733332792301E-2</v>
      </c>
      <c r="AA242" s="234">
        <f t="shared" ca="1" si="342"/>
        <v>3.0306776109412101E-2</v>
      </c>
      <c r="AB242" s="234">
        <f t="shared" ca="1" si="342"/>
        <v>3.0267564476427675E-2</v>
      </c>
      <c r="AC242" s="234">
        <f t="shared" ref="AC242" ca="1" si="343">AC241+AC243</f>
        <v>3.0236323751916285E-2</v>
      </c>
    </row>
    <row r="243" spans="1:33" s="103" customFormat="1">
      <c r="A243" s="257"/>
      <c r="B243" s="101"/>
      <c r="C243" s="101"/>
      <c r="D243" s="226" t="s">
        <v>239</v>
      </c>
      <c r="E243" s="101"/>
      <c r="F243" s="101"/>
      <c r="G243" s="238"/>
      <c r="H243" s="238">
        <f t="shared" ref="H243:P243" si="344">H242-H241</f>
        <v>0.14336443238712807</v>
      </c>
      <c r="I243" s="238">
        <f t="shared" si="344"/>
        <v>6.1515109149373859E-2</v>
      </c>
      <c r="J243" s="238">
        <f t="shared" si="344"/>
        <v>5.7035377955505999E-2</v>
      </c>
      <c r="K243" s="238">
        <f t="shared" si="344"/>
        <v>5.6967970667555531E-2</v>
      </c>
      <c r="L243" s="238">
        <f t="shared" si="344"/>
        <v>4.5044014688571672E-2</v>
      </c>
      <c r="M243" s="238">
        <f t="shared" si="344"/>
        <v>4.7602211088210687E-2</v>
      </c>
      <c r="N243" s="238">
        <f t="shared" si="344"/>
        <v>5.3230301797868397E-2</v>
      </c>
      <c r="O243" s="238">
        <f t="shared" si="344"/>
        <v>6.1123845245537267E-2</v>
      </c>
      <c r="P243" s="238">
        <f t="shared" si="344"/>
        <v>4.7807404456333066E-2</v>
      </c>
      <c r="Q243" s="238">
        <f>Q242-Q241</f>
        <v>2.40982223872486E-2</v>
      </c>
      <c r="R243" s="238">
        <f>R242-R241</f>
        <v>3.6788275842706837E-2</v>
      </c>
      <c r="S243" s="233">
        <v>-0.02</v>
      </c>
      <c r="T243" s="233">
        <v>-0.02</v>
      </c>
      <c r="U243" s="233">
        <v>-0.02</v>
      </c>
      <c r="V243" s="233">
        <v>-0.02</v>
      </c>
      <c r="W243" s="233">
        <v>-0.02</v>
      </c>
      <c r="X243" s="233">
        <v>-0.02</v>
      </c>
      <c r="Y243" s="233">
        <v>-0.02</v>
      </c>
      <c r="Z243" s="233">
        <v>-0.02</v>
      </c>
      <c r="AA243" s="233">
        <v>-0.02</v>
      </c>
      <c r="AB243" s="233">
        <v>-0.02</v>
      </c>
      <c r="AC243" s="233">
        <v>-0.02</v>
      </c>
    </row>
    <row r="244" spans="1:33" s="103" customFormat="1">
      <c r="A244" s="257"/>
      <c r="B244" s="101"/>
      <c r="C244" s="101"/>
      <c r="D244" s="226" t="s">
        <v>70</v>
      </c>
      <c r="E244" s="101"/>
      <c r="F244" s="101"/>
      <c r="G244" s="135">
        <f t="shared" ref="G244:R244" si="345">-G15</f>
        <v>7</v>
      </c>
      <c r="H244" s="135">
        <f t="shared" si="345"/>
        <v>6.5</v>
      </c>
      <c r="I244" s="135">
        <f t="shared" si="345"/>
        <v>7.7</v>
      </c>
      <c r="J244" s="135">
        <f t="shared" si="345"/>
        <v>8.9</v>
      </c>
      <c r="K244" s="135">
        <f t="shared" si="345"/>
        <v>9.4</v>
      </c>
      <c r="L244" s="135">
        <f t="shared" si="345"/>
        <v>12.8</v>
      </c>
      <c r="M244" s="135">
        <f t="shared" si="345"/>
        <v>13.8</v>
      </c>
      <c r="N244" s="135">
        <f t="shared" si="345"/>
        <v>8.9</v>
      </c>
      <c r="O244" s="135">
        <f t="shared" si="345"/>
        <v>8.8000000000000007</v>
      </c>
      <c r="P244" s="135">
        <f t="shared" si="345"/>
        <v>8.4</v>
      </c>
      <c r="Q244" s="135">
        <f t="shared" si="345"/>
        <v>4.9000000000000004</v>
      </c>
      <c r="R244" s="135">
        <f t="shared" si="345"/>
        <v>11.138</v>
      </c>
      <c r="S244" s="197">
        <f t="shared" ref="S244:AB244" ca="1" si="346">S242*S240</f>
        <v>16.856144543145767</v>
      </c>
      <c r="T244" s="197">
        <f t="shared" ca="1" si="346"/>
        <v>21.973031194476743</v>
      </c>
      <c r="U244" s="197">
        <f t="shared" ca="1" si="346"/>
        <v>29.30409850884066</v>
      </c>
      <c r="V244" s="197">
        <f t="shared" ca="1" si="346"/>
        <v>37.405032604648916</v>
      </c>
      <c r="W244" s="197">
        <f t="shared" ca="1" si="346"/>
        <v>46.666390719899745</v>
      </c>
      <c r="X244" s="197">
        <f t="shared" ca="1" si="346"/>
        <v>56.987803366664757</v>
      </c>
      <c r="Y244" s="197">
        <f t="shared" ca="1" si="346"/>
        <v>68.296834700418358</v>
      </c>
      <c r="Z244" s="197">
        <f t="shared" ca="1" si="346"/>
        <v>80.492713800329582</v>
      </c>
      <c r="AA244" s="197">
        <f t="shared" ca="1" si="346"/>
        <v>93.446584145126508</v>
      </c>
      <c r="AB244" s="197">
        <f t="shared" ca="1" si="346"/>
        <v>107.00257979123873</v>
      </c>
      <c r="AC244" s="197">
        <f t="shared" ref="AC244" ca="1" si="347">AC242*AC240</f>
        <v>121.02270044811043</v>
      </c>
    </row>
    <row r="245" spans="1:33" s="103" customFormat="1">
      <c r="A245" s="257"/>
      <c r="B245" s="101"/>
      <c r="C245" s="101"/>
      <c r="D245" s="226"/>
      <c r="E245" s="101"/>
      <c r="F245" s="101"/>
      <c r="G245" s="10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  <c r="AA245" s="239"/>
      <c r="AB245" s="239"/>
      <c r="AC245" s="239"/>
    </row>
    <row r="246" spans="1:33">
      <c r="C246" s="95"/>
      <c r="D246" s="96" t="s">
        <v>142</v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/>
      <c r="AE246"/>
      <c r="AF246"/>
      <c r="AG246"/>
    </row>
    <row r="247" spans="1:33" ht="5.0999999999999996" customHeight="1">
      <c r="G247" s="109"/>
      <c r="H247" s="109"/>
      <c r="I247" s="109"/>
      <c r="J247" s="109"/>
      <c r="K247" s="109"/>
      <c r="L247" s="106"/>
      <c r="M247" s="106"/>
      <c r="N247" s="106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</row>
    <row r="248" spans="1:33" s="103" customFormat="1">
      <c r="A248" s="257"/>
      <c r="B248" s="101"/>
      <c r="C248" s="101"/>
      <c r="D248" s="102" t="s">
        <v>224</v>
      </c>
      <c r="E248" s="101"/>
      <c r="F248" s="101"/>
      <c r="G248" s="141"/>
      <c r="H248" s="198"/>
      <c r="I248" s="198"/>
      <c r="J248" s="198"/>
      <c r="K248" s="198"/>
      <c r="L248" s="198"/>
      <c r="M248" s="198"/>
      <c r="N248" s="198"/>
      <c r="O248" s="198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</row>
    <row r="249" spans="1:33" s="103" customFormat="1">
      <c r="A249" s="257"/>
      <c r="B249" s="101"/>
      <c r="C249" s="101"/>
      <c r="D249" s="102" t="s">
        <v>261</v>
      </c>
      <c r="E249" s="101"/>
      <c r="F249" s="101"/>
      <c r="G249" s="141"/>
      <c r="H249" s="198"/>
      <c r="I249" s="198"/>
      <c r="J249" s="198"/>
      <c r="K249" s="198"/>
      <c r="L249" s="198"/>
      <c r="M249" s="198"/>
      <c r="N249" s="198"/>
      <c r="O249" s="198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</row>
    <row r="250" spans="1:33" s="103" customFormat="1">
      <c r="A250" s="257"/>
      <c r="B250" s="101"/>
      <c r="C250" s="101"/>
      <c r="D250" s="102" t="s">
        <v>262</v>
      </c>
      <c r="E250" s="101"/>
      <c r="F250" s="101"/>
      <c r="G250" s="141"/>
      <c r="H250" s="198"/>
      <c r="I250" s="198"/>
      <c r="J250" s="198"/>
      <c r="K250" s="198"/>
      <c r="L250" s="198"/>
      <c r="M250" s="198"/>
      <c r="N250" s="198"/>
      <c r="O250" s="198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</row>
    <row r="251" spans="1:33" s="103" customFormat="1">
      <c r="A251" s="257"/>
      <c r="B251" s="101"/>
      <c r="C251" s="101"/>
      <c r="D251" s="102" t="s">
        <v>263</v>
      </c>
      <c r="E251" s="101"/>
      <c r="F251" s="101"/>
      <c r="G251" s="141"/>
      <c r="H251" s="198"/>
      <c r="I251" s="198"/>
      <c r="J251" s="198"/>
      <c r="K251" s="198"/>
      <c r="L251" s="198"/>
      <c r="M251" s="198"/>
      <c r="N251" s="198"/>
      <c r="O251" s="198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</row>
    <row r="252" spans="1:33" s="103" customFormat="1">
      <c r="A252" s="257"/>
      <c r="B252" s="101"/>
      <c r="C252" s="101"/>
      <c r="D252" s="102" t="s">
        <v>264</v>
      </c>
      <c r="E252" s="101"/>
      <c r="F252" s="101"/>
      <c r="G252" s="141"/>
      <c r="H252" s="198"/>
      <c r="I252" s="198"/>
      <c r="J252" s="198"/>
      <c r="K252" s="198"/>
      <c r="L252" s="198"/>
      <c r="M252" s="198"/>
      <c r="N252" s="198"/>
      <c r="O252" s="198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</row>
    <row r="253" spans="1:33" s="103" customFormat="1">
      <c r="A253" s="257"/>
      <c r="B253" s="101"/>
      <c r="C253" s="101"/>
      <c r="D253" s="102" t="s">
        <v>265</v>
      </c>
      <c r="E253" s="101"/>
      <c r="F253" s="101"/>
      <c r="G253" s="141"/>
      <c r="H253" s="240"/>
      <c r="I253" s="240"/>
      <c r="J253" s="240"/>
      <c r="K253" s="240"/>
      <c r="L253" s="240"/>
      <c r="M253" s="240"/>
      <c r="N253" s="240"/>
      <c r="O253" s="240">
        <v>822.25599999999997</v>
      </c>
      <c r="P253" s="240">
        <v>916.32500000000005</v>
      </c>
      <c r="Q253" s="240">
        <v>1103.75</v>
      </c>
      <c r="R253" s="141">
        <v>1205.636</v>
      </c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</row>
    <row r="254" spans="1:33" s="103" customFormat="1">
      <c r="A254" s="257"/>
      <c r="B254" s="101"/>
      <c r="C254" s="101"/>
      <c r="D254" s="102" t="s">
        <v>266</v>
      </c>
      <c r="E254" s="101"/>
      <c r="F254" s="101"/>
      <c r="G254" s="141"/>
      <c r="H254" s="240">
        <v>35.39</v>
      </c>
      <c r="I254" s="240">
        <v>60.723999999999997</v>
      </c>
      <c r="J254" s="240">
        <v>101.27500000000001</v>
      </c>
      <c r="K254" s="240">
        <v>149.387</v>
      </c>
      <c r="L254" s="240">
        <v>220.71199999999999</v>
      </c>
      <c r="M254" s="240">
        <v>324.73900000000003</v>
      </c>
      <c r="N254" s="240">
        <v>478.49900000000002</v>
      </c>
      <c r="O254" s="240">
        <v>679.44100000000003</v>
      </c>
      <c r="P254" s="240">
        <v>893.03100000000006</v>
      </c>
      <c r="Q254" s="240">
        <v>1357.9780000000001</v>
      </c>
      <c r="R254" s="141">
        <v>1710.2049999999999</v>
      </c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</row>
    <row r="255" spans="1:33" s="103" customFormat="1">
      <c r="A255" s="257"/>
      <c r="D255" s="235" t="s">
        <v>225</v>
      </c>
      <c r="E255" s="138"/>
      <c r="F255" s="138"/>
      <c r="G255" s="140">
        <f t="shared" ref="G255:R255" si="348">SUM(G248:G254)</f>
        <v>0</v>
      </c>
      <c r="H255" s="140">
        <f t="shared" si="348"/>
        <v>35.39</v>
      </c>
      <c r="I255" s="140">
        <f t="shared" si="348"/>
        <v>60.723999999999997</v>
      </c>
      <c r="J255" s="140">
        <f t="shared" si="348"/>
        <v>101.27500000000001</v>
      </c>
      <c r="K255" s="140">
        <f t="shared" si="348"/>
        <v>149.387</v>
      </c>
      <c r="L255" s="140">
        <f t="shared" si="348"/>
        <v>220.71199999999999</v>
      </c>
      <c r="M255" s="140">
        <f t="shared" si="348"/>
        <v>324.73900000000003</v>
      </c>
      <c r="N255" s="140">
        <f t="shared" si="348"/>
        <v>478.49900000000002</v>
      </c>
      <c r="O255" s="140">
        <f t="shared" si="348"/>
        <v>1501.6970000000001</v>
      </c>
      <c r="P255" s="140">
        <f t="shared" si="348"/>
        <v>1809.3560000000002</v>
      </c>
      <c r="Q255" s="140">
        <f t="shared" si="348"/>
        <v>2461.7280000000001</v>
      </c>
      <c r="R255" s="140">
        <f t="shared" si="348"/>
        <v>2915.8409999999999</v>
      </c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  <c r="AC255" s="210"/>
    </row>
    <row r="256" spans="1:33" s="103" customFormat="1">
      <c r="A256" s="257"/>
      <c r="B256" s="101"/>
      <c r="C256" s="101"/>
      <c r="D256" s="102" t="s">
        <v>226</v>
      </c>
      <c r="E256" s="101"/>
      <c r="F256" s="101"/>
      <c r="G256" s="141"/>
      <c r="H256" s="141">
        <v>-9.5210000000000008</v>
      </c>
      <c r="I256" s="141">
        <v>-16.739000000000001</v>
      </c>
      <c r="J256" s="141">
        <v>-28.343</v>
      </c>
      <c r="K256" s="141">
        <v>-46.404000000000003</v>
      </c>
      <c r="L256" s="141">
        <v>-70.241</v>
      </c>
      <c r="M256" s="141">
        <v>-103.78700000000001</v>
      </c>
      <c r="N256" s="141">
        <v>-150.13300000000001</v>
      </c>
      <c r="O256" s="141">
        <v>-223.15200000000002</v>
      </c>
      <c r="P256" s="141">
        <v>-313.67200000000003</v>
      </c>
      <c r="Q256" s="141">
        <v>-428.89500000000004</v>
      </c>
      <c r="R256" s="141">
        <v>-452.149</v>
      </c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</row>
    <row r="257" spans="1:32" s="103" customFormat="1">
      <c r="A257" s="257"/>
      <c r="D257" s="235" t="s">
        <v>227</v>
      </c>
      <c r="E257" s="138"/>
      <c r="F257" s="138"/>
      <c r="G257" s="140">
        <f t="shared" ref="G257:R257" si="349">+G256+G255</f>
        <v>0</v>
      </c>
      <c r="H257" s="140">
        <f t="shared" si="349"/>
        <v>25.869</v>
      </c>
      <c r="I257" s="140">
        <f t="shared" si="349"/>
        <v>43.984999999999999</v>
      </c>
      <c r="J257" s="140">
        <f t="shared" si="349"/>
        <v>72.932000000000002</v>
      </c>
      <c r="K257" s="140">
        <f t="shared" si="349"/>
        <v>102.983</v>
      </c>
      <c r="L257" s="140">
        <f t="shared" si="349"/>
        <v>150.471</v>
      </c>
      <c r="M257" s="140">
        <f t="shared" si="349"/>
        <v>220.95200000000003</v>
      </c>
      <c r="N257" s="140">
        <f t="shared" si="349"/>
        <v>328.36599999999999</v>
      </c>
      <c r="O257" s="140">
        <f t="shared" si="349"/>
        <v>1278.5450000000001</v>
      </c>
      <c r="P257" s="140">
        <f t="shared" si="349"/>
        <v>1495.6840000000002</v>
      </c>
      <c r="Q257" s="140">
        <f t="shared" si="349"/>
        <v>2032.8330000000001</v>
      </c>
      <c r="R257" s="140">
        <f t="shared" si="349"/>
        <v>2463.692</v>
      </c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  <c r="AC257" s="210"/>
    </row>
    <row r="258" spans="1:32"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205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F258" s="133"/>
    </row>
    <row r="259" spans="1:32">
      <c r="D259" s="101" t="s">
        <v>221</v>
      </c>
      <c r="G259" s="109"/>
      <c r="H259" s="109">
        <f t="shared" ref="H259:AC259" si="350">+G263</f>
        <v>0</v>
      </c>
      <c r="I259" s="109">
        <f t="shared" si="350"/>
        <v>25.869</v>
      </c>
      <c r="J259" s="109">
        <f t="shared" si="350"/>
        <v>43.984999999999999</v>
      </c>
      <c r="K259" s="109">
        <f t="shared" si="350"/>
        <v>72.932000000000002</v>
      </c>
      <c r="L259" s="109">
        <f t="shared" si="350"/>
        <v>102.983</v>
      </c>
      <c r="M259" s="109">
        <f t="shared" si="350"/>
        <v>150.471</v>
      </c>
      <c r="N259" s="109">
        <f t="shared" si="350"/>
        <v>220.952</v>
      </c>
      <c r="O259" s="109">
        <f t="shared" si="350"/>
        <v>328.36599999999999</v>
      </c>
      <c r="P259" s="109">
        <f t="shared" si="350"/>
        <v>456.28899999999999</v>
      </c>
      <c r="Q259" s="109">
        <f t="shared" si="350"/>
        <v>579.35900000000004</v>
      </c>
      <c r="R259" s="109">
        <f t="shared" si="350"/>
        <v>929.08300000000008</v>
      </c>
      <c r="S259" s="109">
        <f t="shared" si="350"/>
        <v>1258.056</v>
      </c>
      <c r="T259" s="109">
        <f t="shared" si="350"/>
        <v>1691.81731147541</v>
      </c>
      <c r="U259" s="109">
        <f t="shared" si="350"/>
        <v>2001.6687253725104</v>
      </c>
      <c r="V259" s="109">
        <f t="shared" ca="1" si="350"/>
        <v>2299.5003508813343</v>
      </c>
      <c r="W259" s="109">
        <f t="shared" ca="1" si="350"/>
        <v>2578.935196697531</v>
      </c>
      <c r="X259" s="109">
        <f t="shared" ca="1" si="350"/>
        <v>2830.745370743939</v>
      </c>
      <c r="Y259" s="109">
        <f t="shared" ca="1" si="350"/>
        <v>3046.5144733421967</v>
      </c>
      <c r="Z259" s="109">
        <f t="shared" ca="1" si="350"/>
        <v>3218.6416746599725</v>
      </c>
      <c r="AA259" s="109">
        <f t="shared" ca="1" si="350"/>
        <v>3340.3915669698245</v>
      </c>
      <c r="AB259" s="109">
        <f t="shared" ca="1" si="350"/>
        <v>3405.9696997644555</v>
      </c>
      <c r="AC259" s="109">
        <f t="shared" ca="1" si="350"/>
        <v>3410.6092280374032</v>
      </c>
      <c r="AF259" s="133"/>
    </row>
    <row r="260" spans="1:32">
      <c r="D260" s="102" t="s">
        <v>210</v>
      </c>
      <c r="G260" s="109">
        <f t="shared" ref="G260:R260" si="351">-(+G128+G129)</f>
        <v>9.5609999999999999</v>
      </c>
      <c r="H260" s="109">
        <f t="shared" si="351"/>
        <v>10.709</v>
      </c>
      <c r="I260" s="109">
        <f t="shared" si="351"/>
        <v>25.056000000000001</v>
      </c>
      <c r="J260" s="109">
        <f t="shared" si="351"/>
        <v>39.069000000000003</v>
      </c>
      <c r="K260" s="109">
        <f t="shared" si="351"/>
        <v>45.036999999999999</v>
      </c>
      <c r="L260" s="109">
        <f t="shared" si="351"/>
        <v>74.647999999999996</v>
      </c>
      <c r="M260" s="109">
        <f t="shared" si="351"/>
        <v>102.253</v>
      </c>
      <c r="N260" s="109">
        <f t="shared" si="351"/>
        <v>151.39699999999999</v>
      </c>
      <c r="O260" s="109">
        <f t="shared" si="351"/>
        <v>196.00800000000001</v>
      </c>
      <c r="P260" s="109">
        <f t="shared" si="351"/>
        <v>212.44800000000001</v>
      </c>
      <c r="Q260" s="109">
        <f t="shared" si="351"/>
        <v>471.238</v>
      </c>
      <c r="R260" s="109">
        <f t="shared" si="351"/>
        <v>460.41</v>
      </c>
      <c r="S260" s="197">
        <v>640</v>
      </c>
      <c r="T260" s="197">
        <v>590</v>
      </c>
      <c r="U260" s="197">
        <f t="shared" ref="U260:AC260" ca="1" si="352">+U268*U7</f>
        <v>632.6366596844116</v>
      </c>
      <c r="V260" s="197">
        <f t="shared" ca="1" si="352"/>
        <v>667.94114195407212</v>
      </c>
      <c r="W260" s="197">
        <f t="shared" ca="1" si="352"/>
        <v>691.92886843250449</v>
      </c>
      <c r="X260" s="197">
        <f t="shared" ca="1" si="352"/>
        <v>703.74120935535927</v>
      </c>
      <c r="Y260" s="197">
        <f t="shared" ca="1" si="352"/>
        <v>702.5989298029682</v>
      </c>
      <c r="Z260" s="197">
        <f t="shared" ca="1" si="352"/>
        <v>687.85416531885085</v>
      </c>
      <c r="AA260" s="197">
        <f t="shared" ca="1" si="352"/>
        <v>659.03066437769064</v>
      </c>
      <c r="AB260" s="197">
        <f t="shared" ca="1" si="352"/>
        <v>615.85479544388841</v>
      </c>
      <c r="AC260" s="197">
        <f t="shared" ca="1" si="352"/>
        <v>558.7982239389745</v>
      </c>
      <c r="AF260" s="133"/>
    </row>
    <row r="261" spans="1:32">
      <c r="D261" s="102" t="s">
        <v>6</v>
      </c>
      <c r="G261" s="141">
        <f t="shared" ref="G261:R261" si="353">+G13</f>
        <v>-4.0599999999999996</v>
      </c>
      <c r="H261" s="141">
        <f t="shared" si="353"/>
        <v>-4.641</v>
      </c>
      <c r="I261" s="141">
        <f t="shared" si="353"/>
        <v>-6.3539999999999992</v>
      </c>
      <c r="J261" s="141">
        <f t="shared" si="353"/>
        <v>-11.072999999999999</v>
      </c>
      <c r="K261" s="141">
        <f t="shared" si="353"/>
        <v>-16.794</v>
      </c>
      <c r="L261" s="141">
        <f t="shared" si="353"/>
        <v>-25.088999999999999</v>
      </c>
      <c r="M261" s="141">
        <f t="shared" si="353"/>
        <v>-33.546000000000006</v>
      </c>
      <c r="N261" s="141">
        <f t="shared" si="353"/>
        <v>-46.346000000000004</v>
      </c>
      <c r="O261" s="141">
        <f t="shared" si="353"/>
        <v>-73.018999999999991</v>
      </c>
      <c r="P261" s="141">
        <f t="shared" si="353"/>
        <v>-90.52000000000001</v>
      </c>
      <c r="Q261" s="141">
        <f t="shared" si="353"/>
        <v>-115.2</v>
      </c>
      <c r="R261" s="141">
        <f t="shared" si="353"/>
        <v>-153.446</v>
      </c>
      <c r="S261" s="109">
        <f t="shared" ref="S261:AC261" si="354">-S259/S265</f>
        <v>-206.23868852459017</v>
      </c>
      <c r="T261" s="109">
        <f t="shared" si="354"/>
        <v>-280.14858610289951</v>
      </c>
      <c r="U261" s="109">
        <f t="shared" si="354"/>
        <v>-334.80503417558771</v>
      </c>
      <c r="V261" s="109">
        <f t="shared" ca="1" si="354"/>
        <v>-388.50629613787538</v>
      </c>
      <c r="W261" s="109">
        <f t="shared" ca="1" si="354"/>
        <v>-440.11869438609642</v>
      </c>
      <c r="X261" s="109">
        <f t="shared" ca="1" si="354"/>
        <v>-487.97210675710153</v>
      </c>
      <c r="Y261" s="109">
        <f t="shared" ca="1" si="354"/>
        <v>-530.4717284851921</v>
      </c>
      <c r="Z261" s="109">
        <f t="shared" ca="1" si="354"/>
        <v>-566.10427300899869</v>
      </c>
      <c r="AA261" s="109">
        <f t="shared" ca="1" si="354"/>
        <v>-593.45253158305968</v>
      </c>
      <c r="AB261" s="109">
        <f t="shared" ca="1" si="354"/>
        <v>-611.21526717094116</v>
      </c>
      <c r="AC261" s="109">
        <f t="shared" ca="1" si="354"/>
        <v>-618.23015110724577</v>
      </c>
      <c r="AF261" s="133"/>
    </row>
    <row r="262" spans="1:32">
      <c r="D262" s="102" t="s">
        <v>91</v>
      </c>
      <c r="G262" s="109">
        <f t="shared" ref="G262:R262" si="355">+G263-SUM(G259:G261)</f>
        <v>-5.5010000000000003</v>
      </c>
      <c r="H262" s="109">
        <f t="shared" si="355"/>
        <v>19.801000000000002</v>
      </c>
      <c r="I262" s="109">
        <f t="shared" si="355"/>
        <v>-0.58599999999999852</v>
      </c>
      <c r="J262" s="109">
        <f t="shared" si="355"/>
        <v>0.95099999999999341</v>
      </c>
      <c r="K262" s="109">
        <f t="shared" si="355"/>
        <v>1.8080000000000069</v>
      </c>
      <c r="L262" s="109">
        <f t="shared" si="355"/>
        <v>-2.070999999999998</v>
      </c>
      <c r="M262" s="109">
        <f t="shared" si="355"/>
        <v>1.7740000000000009</v>
      </c>
      <c r="N262" s="109">
        <f t="shared" si="355"/>
        <v>2.3629999999999995</v>
      </c>
      <c r="O262" s="109">
        <f t="shared" si="355"/>
        <v>4.9339999999999691</v>
      </c>
      <c r="P262" s="109">
        <f t="shared" si="355"/>
        <v>1.1420000000000528</v>
      </c>
      <c r="Q262" s="109">
        <f t="shared" si="355"/>
        <v>-6.3139999999998508</v>
      </c>
      <c r="R262" s="109">
        <f t="shared" si="355"/>
        <v>22.008999999999787</v>
      </c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F262" s="133"/>
    </row>
    <row r="263" spans="1:32" s="103" customFormat="1">
      <c r="A263" s="257"/>
      <c r="D263" s="235" t="s">
        <v>220</v>
      </c>
      <c r="E263" s="138"/>
      <c r="F263" s="138"/>
      <c r="G263" s="140">
        <f t="shared" ref="G263:R263" si="356">+G157</f>
        <v>0</v>
      </c>
      <c r="H263" s="140">
        <f t="shared" si="356"/>
        <v>25.869</v>
      </c>
      <c r="I263" s="140">
        <f t="shared" si="356"/>
        <v>43.984999999999999</v>
      </c>
      <c r="J263" s="140">
        <f t="shared" si="356"/>
        <v>72.932000000000002</v>
      </c>
      <c r="K263" s="140">
        <f t="shared" si="356"/>
        <v>102.983</v>
      </c>
      <c r="L263" s="140">
        <f t="shared" si="356"/>
        <v>150.471</v>
      </c>
      <c r="M263" s="140">
        <f t="shared" si="356"/>
        <v>220.952</v>
      </c>
      <c r="N263" s="140">
        <f t="shared" si="356"/>
        <v>328.36599999999999</v>
      </c>
      <c r="O263" s="140">
        <f t="shared" si="356"/>
        <v>456.28899999999999</v>
      </c>
      <c r="P263" s="140">
        <f t="shared" si="356"/>
        <v>579.35900000000004</v>
      </c>
      <c r="Q263" s="140">
        <f t="shared" si="356"/>
        <v>929.08300000000008</v>
      </c>
      <c r="R263" s="140">
        <f t="shared" si="356"/>
        <v>1258.056</v>
      </c>
      <c r="S263" s="210">
        <f t="shared" ref="S263:AC263" si="357">SUM(S259:S262)</f>
        <v>1691.81731147541</v>
      </c>
      <c r="T263" s="210">
        <f t="shared" si="357"/>
        <v>2001.6687253725104</v>
      </c>
      <c r="U263" s="210">
        <f t="shared" ca="1" si="357"/>
        <v>2299.5003508813343</v>
      </c>
      <c r="V263" s="210">
        <f t="shared" ca="1" si="357"/>
        <v>2578.935196697531</v>
      </c>
      <c r="W263" s="210">
        <f t="shared" ca="1" si="357"/>
        <v>2830.745370743939</v>
      </c>
      <c r="X263" s="210">
        <f t="shared" ca="1" si="357"/>
        <v>3046.5144733421967</v>
      </c>
      <c r="Y263" s="210">
        <f t="shared" ca="1" si="357"/>
        <v>3218.6416746599725</v>
      </c>
      <c r="Z263" s="210">
        <f t="shared" ca="1" si="357"/>
        <v>3340.3915669698245</v>
      </c>
      <c r="AA263" s="210">
        <f t="shared" ca="1" si="357"/>
        <v>3405.9696997644555</v>
      </c>
      <c r="AB263" s="210">
        <f t="shared" ca="1" si="357"/>
        <v>3410.6092280374032</v>
      </c>
      <c r="AC263" s="210">
        <f t="shared" ca="1" si="357"/>
        <v>3351.1773008691316</v>
      </c>
    </row>
    <row r="264" spans="1:32">
      <c r="D264" s="101" t="s">
        <v>222</v>
      </c>
      <c r="G264" s="143">
        <f t="shared" ref="G264:AC264" si="358">+G263/G7</f>
        <v>0</v>
      </c>
      <c r="H264" s="143">
        <f t="shared" si="358"/>
        <v>7.7200615957599208E-2</v>
      </c>
      <c r="I264" s="143">
        <f t="shared" si="358"/>
        <v>9.9650199141809809E-2</v>
      </c>
      <c r="J264" s="143">
        <f t="shared" si="358"/>
        <v>0.12475794918814619</v>
      </c>
      <c r="K264" s="143">
        <f t="shared" si="358"/>
        <v>0.13135385682872203</v>
      </c>
      <c r="L264" s="143">
        <f t="shared" si="358"/>
        <v>0.14320219955289462</v>
      </c>
      <c r="M264" s="143">
        <f t="shared" si="358"/>
        <v>0.15955897273692973</v>
      </c>
      <c r="N264" s="143">
        <f t="shared" si="358"/>
        <v>0.19204397116000954</v>
      </c>
      <c r="O264" s="143">
        <f t="shared" si="358"/>
        <v>0.22307446359149255</v>
      </c>
      <c r="P264" s="143">
        <f t="shared" si="358"/>
        <v>0.23883331931726928</v>
      </c>
      <c r="Q264" s="143">
        <f t="shared" si="358"/>
        <v>0.27059096271974087</v>
      </c>
      <c r="R264" s="143">
        <f t="shared" si="358"/>
        <v>0.29500855088073019</v>
      </c>
      <c r="S264" s="143">
        <f t="shared" ca="1" si="358"/>
        <v>0.34999066634027237</v>
      </c>
      <c r="T264" s="143">
        <f t="shared" ca="1" si="358"/>
        <v>0.35626636978054377</v>
      </c>
      <c r="U264" s="143">
        <f t="shared" ca="1" si="358"/>
        <v>0.35543694299943951</v>
      </c>
      <c r="V264" s="143">
        <f t="shared" ca="1" si="358"/>
        <v>0.34966987736400129</v>
      </c>
      <c r="W264" s="143">
        <f t="shared" ca="1" si="358"/>
        <v>0.34095431646582108</v>
      </c>
      <c r="X264" s="143">
        <f t="shared" ca="1" si="358"/>
        <v>0.32951339431401766</v>
      </c>
      <c r="Y264" s="143">
        <f t="shared" ca="1" si="358"/>
        <v>0.3156058461101196</v>
      </c>
      <c r="Z264" s="143">
        <f t="shared" ca="1" si="358"/>
        <v>0.29948647448050969</v>
      </c>
      <c r="AA264" s="143">
        <f t="shared" ca="1" si="358"/>
        <v>0.28138967571013168</v>
      </c>
      <c r="AB264" s="143">
        <f t="shared" ca="1" si="358"/>
        <v>0.26152382369827998</v>
      </c>
      <c r="AC264" s="143">
        <f t="shared" ca="1" si="358"/>
        <v>0.23988460645036758</v>
      </c>
      <c r="AF264" s="133"/>
    </row>
    <row r="265" spans="1:32">
      <c r="D265" s="111" t="s">
        <v>223</v>
      </c>
      <c r="G265" s="185">
        <f t="shared" ref="G265:R265" si="359">-G259/G261</f>
        <v>0</v>
      </c>
      <c r="H265" s="185">
        <f t="shared" si="359"/>
        <v>0</v>
      </c>
      <c r="I265" s="185">
        <f t="shared" si="359"/>
        <v>4.0712936732766769</v>
      </c>
      <c r="J265" s="185">
        <f t="shared" si="359"/>
        <v>3.9722749029170057</v>
      </c>
      <c r="K265" s="185">
        <f t="shared" si="359"/>
        <v>4.3427414552816481</v>
      </c>
      <c r="L265" s="185">
        <f t="shared" si="359"/>
        <v>4.1047072422177058</v>
      </c>
      <c r="M265" s="185">
        <f t="shared" si="359"/>
        <v>4.4855124306921832</v>
      </c>
      <c r="N265" s="185">
        <f t="shared" si="359"/>
        <v>4.767444871186294</v>
      </c>
      <c r="O265" s="185">
        <f t="shared" si="359"/>
        <v>4.4969939330859097</v>
      </c>
      <c r="P265" s="185">
        <f t="shared" si="359"/>
        <v>5.0407534246575336</v>
      </c>
      <c r="Q265" s="185">
        <f t="shared" si="359"/>
        <v>5.0291579861111115</v>
      </c>
      <c r="R265" s="185">
        <f t="shared" si="359"/>
        <v>6.0547880035973574</v>
      </c>
      <c r="S265" s="249">
        <v>6.1</v>
      </c>
      <c r="T265" s="249">
        <f>+S265*0.99</f>
        <v>6.0389999999999997</v>
      </c>
      <c r="U265" s="249">
        <f t="shared" ref="U265:AC265" si="360">+T265*0.99</f>
        <v>5.9786099999999998</v>
      </c>
      <c r="V265" s="249">
        <f t="shared" si="360"/>
        <v>5.9188238999999996</v>
      </c>
      <c r="W265" s="249">
        <f t="shared" si="360"/>
        <v>5.8596356609999996</v>
      </c>
      <c r="X265" s="249">
        <f t="shared" si="360"/>
        <v>5.8010393043899997</v>
      </c>
      <c r="Y265" s="249">
        <f t="shared" si="360"/>
        <v>5.7430289113460997</v>
      </c>
      <c r="Z265" s="249">
        <f t="shared" si="360"/>
        <v>5.6855986222326385</v>
      </c>
      <c r="AA265" s="249">
        <f t="shared" si="360"/>
        <v>5.6287426360103119</v>
      </c>
      <c r="AB265" s="249">
        <f t="shared" si="360"/>
        <v>5.5724552096502089</v>
      </c>
      <c r="AC265" s="249">
        <f t="shared" si="360"/>
        <v>5.5167306575537065</v>
      </c>
      <c r="AF265" s="133"/>
    </row>
    <row r="266" spans="1:32" s="103" customFormat="1">
      <c r="A266" s="257"/>
      <c r="B266" s="101"/>
      <c r="C266" s="101"/>
      <c r="D266" s="102"/>
      <c r="E266" s="101"/>
      <c r="F266" s="101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</row>
    <row r="267" spans="1:32" s="103" customFormat="1">
      <c r="A267" s="257"/>
      <c r="B267" s="101"/>
      <c r="C267" s="101"/>
      <c r="D267" s="103" t="s">
        <v>271</v>
      </c>
      <c r="G267" s="142">
        <f t="shared" ref="G267:AC267" si="361">-G261/G7</f>
        <v>1.4691089094580216E-2</v>
      </c>
      <c r="H267" s="142">
        <f t="shared" si="361"/>
        <v>1.3850093109869647E-2</v>
      </c>
      <c r="I267" s="142">
        <f t="shared" si="361"/>
        <v>1.4395302156350107E-2</v>
      </c>
      <c r="J267" s="142">
        <f t="shared" si="361"/>
        <v>1.8941545156588913E-2</v>
      </c>
      <c r="K267" s="142">
        <f t="shared" si="361"/>
        <v>2.14205905011658E-2</v>
      </c>
      <c r="L267" s="142">
        <f t="shared" si="361"/>
        <v>2.3877026035465789E-2</v>
      </c>
      <c r="M267" s="142">
        <f t="shared" si="361"/>
        <v>2.4225014027630644E-2</v>
      </c>
      <c r="N267" s="142">
        <f t="shared" si="361"/>
        <v>2.7105333339571706E-2</v>
      </c>
      <c r="O267" s="142">
        <f t="shared" si="361"/>
        <v>3.5698152392424957E-2</v>
      </c>
      <c r="P267" s="142">
        <f t="shared" si="361"/>
        <v>3.7315709369491482E-2</v>
      </c>
      <c r="Q267" s="142">
        <f t="shared" si="361"/>
        <v>3.3551446862459165E-2</v>
      </c>
      <c r="R267" s="142">
        <f t="shared" si="361"/>
        <v>3.5982406266847039E-2</v>
      </c>
      <c r="S267" s="142">
        <f t="shared" ca="1" si="361"/>
        <v>4.2665136201329348E-2</v>
      </c>
      <c r="T267" s="142">
        <f t="shared" ca="1" si="361"/>
        <v>4.9862156761957668E-2</v>
      </c>
      <c r="U267" s="142">
        <f t="shared" ca="1" si="361"/>
        <v>5.175127622945723E-2</v>
      </c>
      <c r="V267" s="142">
        <f t="shared" ca="1" si="361"/>
        <v>5.2676371666738796E-2</v>
      </c>
      <c r="W267" s="142">
        <f t="shared" ca="1" si="361"/>
        <v>5.3010903120828644E-2</v>
      </c>
      <c r="X267" s="142">
        <f t="shared" ca="1" si="361"/>
        <v>5.2779445702647663E-2</v>
      </c>
      <c r="Y267" s="142">
        <f t="shared" ca="1" si="361"/>
        <v>5.201572452881182E-2</v>
      </c>
      <c r="Z267" s="142">
        <f t="shared" ca="1" si="361"/>
        <v>5.0754700313655927E-2</v>
      </c>
      <c r="AA267" s="142">
        <f t="shared" ca="1" si="361"/>
        <v>4.9029037287989484E-2</v>
      </c>
      <c r="AB267" s="142">
        <f t="shared" ca="1" si="361"/>
        <v>4.6867683479907982E-2</v>
      </c>
      <c r="AC267" s="142">
        <f t="shared" ca="1" si="361"/>
        <v>4.4254267434805719E-2</v>
      </c>
    </row>
    <row r="268" spans="1:32" s="103" customFormat="1">
      <c r="A268" s="257"/>
      <c r="B268" s="101"/>
      <c r="C268" s="101"/>
      <c r="D268" s="103" t="s">
        <v>270</v>
      </c>
      <c r="G268" s="142">
        <f t="shared" ref="G268:T268" si="362">+G260/G7</f>
        <v>3.4596429269281151E-2</v>
      </c>
      <c r="H268" s="142">
        <f t="shared" si="362"/>
        <v>3.1958769039774626E-2</v>
      </c>
      <c r="I268" s="142">
        <f t="shared" si="362"/>
        <v>5.6765610769516577E-2</v>
      </c>
      <c r="J268" s="142">
        <f t="shared" si="362"/>
        <v>6.6831683168316836E-2</v>
      </c>
      <c r="K268" s="142">
        <f t="shared" si="362"/>
        <v>5.744427381213553E-2</v>
      </c>
      <c r="L268" s="142">
        <f t="shared" si="362"/>
        <v>7.1041980130553239E-2</v>
      </c>
      <c r="M268" s="142">
        <f t="shared" si="362"/>
        <v>7.3841303266181241E-2</v>
      </c>
      <c r="N268" s="142">
        <f t="shared" si="362"/>
        <v>8.854412789908811E-2</v>
      </c>
      <c r="O268" s="142">
        <f t="shared" si="362"/>
        <v>9.5826065190353638E-2</v>
      </c>
      <c r="P268" s="142">
        <f t="shared" si="362"/>
        <v>8.7578964031481729E-2</v>
      </c>
      <c r="Q268" s="142">
        <f t="shared" si="362"/>
        <v>0.1372458048313501</v>
      </c>
      <c r="R268" s="142">
        <f t="shared" si="362"/>
        <v>0.10796410248112721</v>
      </c>
      <c r="S268" s="142">
        <f t="shared" ca="1" si="362"/>
        <v>0.1323984717134927</v>
      </c>
      <c r="T268" s="142">
        <f t="shared" ca="1" si="362"/>
        <v>0.10501096185703913</v>
      </c>
      <c r="U268" s="108">
        <f t="shared" ref="U268:AB268" ca="1" si="363">+AVERAGE(T268,V268)</f>
        <v>9.7787521650701426E-2</v>
      </c>
      <c r="V268" s="108">
        <f t="shared" ca="1" si="363"/>
        <v>9.0564081444363731E-2</v>
      </c>
      <c r="W268" s="108">
        <f t="shared" ca="1" si="363"/>
        <v>8.3340641238026036E-2</v>
      </c>
      <c r="X268" s="108">
        <f t="shared" ca="1" si="363"/>
        <v>7.6117201031688356E-2</v>
      </c>
      <c r="Y268" s="108">
        <f t="shared" ca="1" si="363"/>
        <v>6.8893760825350675E-2</v>
      </c>
      <c r="Z268" s="108">
        <f t="shared" ca="1" si="363"/>
        <v>6.1670320619013001E-2</v>
      </c>
      <c r="AA268" s="108">
        <f t="shared" ca="1" si="363"/>
        <v>5.4446880412675328E-2</v>
      </c>
      <c r="AB268" s="108">
        <f t="shared" ca="1" si="363"/>
        <v>4.7223440206337661E-2</v>
      </c>
      <c r="AC268" s="108">
        <v>0.04</v>
      </c>
    </row>
    <row r="269" spans="1:32" s="103" customFormat="1">
      <c r="A269" s="257"/>
      <c r="D269" s="235"/>
      <c r="E269" s="138"/>
      <c r="F269" s="138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</row>
    <row r="270" spans="1:32">
      <c r="D270" s="101" t="s">
        <v>228</v>
      </c>
      <c r="G270" s="109"/>
      <c r="H270" s="109"/>
      <c r="I270" s="109"/>
      <c r="J270" s="109"/>
      <c r="K270" s="109"/>
      <c r="L270" s="109"/>
      <c r="M270" s="109"/>
      <c r="N270" s="109"/>
      <c r="O270" s="109">
        <f t="shared" ref="O270:AC270" ca="1" si="364">+N274</f>
        <v>591.73224359123276</v>
      </c>
      <c r="P270" s="109">
        <f t="shared" si="364"/>
        <v>822.25599999999997</v>
      </c>
      <c r="Q270" s="109">
        <f t="shared" si="364"/>
        <v>916.32500000000005</v>
      </c>
      <c r="R270" s="109">
        <f t="shared" si="364"/>
        <v>1103.75</v>
      </c>
      <c r="S270" s="109">
        <f t="shared" si="364"/>
        <v>1205.636</v>
      </c>
      <c r="T270" s="109">
        <f t="shared" si="364"/>
        <v>1691.81731147541</v>
      </c>
      <c r="U270" s="109">
        <f t="shared" si="364"/>
        <v>2001.6687253725104</v>
      </c>
      <c r="V270" s="109">
        <f t="shared" ca="1" si="364"/>
        <v>2299.5003508813343</v>
      </c>
      <c r="W270" s="109">
        <f t="shared" ca="1" si="364"/>
        <v>2578.935196697531</v>
      </c>
      <c r="X270" s="109">
        <f t="shared" ca="1" si="364"/>
        <v>2830.745370743939</v>
      </c>
      <c r="Y270" s="109">
        <f t="shared" ca="1" si="364"/>
        <v>3046.5144733421967</v>
      </c>
      <c r="Z270" s="109">
        <f t="shared" ca="1" si="364"/>
        <v>3218.6416746599725</v>
      </c>
      <c r="AA270" s="109">
        <f t="shared" ca="1" si="364"/>
        <v>3340.3915669698245</v>
      </c>
      <c r="AB270" s="109">
        <f t="shared" ca="1" si="364"/>
        <v>3405.9696997644555</v>
      </c>
      <c r="AC270" s="109">
        <f t="shared" ca="1" si="364"/>
        <v>3410.6092280374032</v>
      </c>
      <c r="AF270" s="133"/>
    </row>
    <row r="271" spans="1:32">
      <c r="D271" s="102" t="s">
        <v>229</v>
      </c>
      <c r="G271" s="109"/>
      <c r="H271" s="141"/>
      <c r="I271" s="141"/>
      <c r="J271" s="141"/>
      <c r="K271" s="141"/>
      <c r="L271" s="141"/>
      <c r="M271" s="141"/>
      <c r="N271" s="141"/>
      <c r="O271" s="141">
        <f ca="1">112.487-O278</f>
        <v>80.53345884607343</v>
      </c>
      <c r="P271" s="141">
        <f>139.883-P278</f>
        <v>95.481176000000005</v>
      </c>
      <c r="Q271" s="141">
        <f>162.538-Q278</f>
        <v>115.80542500000001</v>
      </c>
      <c r="R271" s="141">
        <f>179.661-R278</f>
        <v>120.05850000000001</v>
      </c>
      <c r="S271" s="197">
        <f t="shared" ref="S271:AC271" si="365">+S270/S277</f>
        <v>100.46966666666667</v>
      </c>
      <c r="T271" s="197">
        <f t="shared" si="365"/>
        <v>140.98477595628415</v>
      </c>
      <c r="U271" s="197">
        <f t="shared" si="365"/>
        <v>166.80572711437586</v>
      </c>
      <c r="V271" s="197">
        <f t="shared" ca="1" si="365"/>
        <v>191.62502924011119</v>
      </c>
      <c r="W271" s="197">
        <f t="shared" ca="1" si="365"/>
        <v>214.91126639146091</v>
      </c>
      <c r="X271" s="197">
        <f t="shared" ca="1" si="365"/>
        <v>235.89544756199493</v>
      </c>
      <c r="Y271" s="197">
        <f t="shared" ca="1" si="365"/>
        <v>253.87620611184971</v>
      </c>
      <c r="Z271" s="197">
        <f t="shared" ca="1" si="365"/>
        <v>268.22013955499773</v>
      </c>
      <c r="AA271" s="197">
        <f t="shared" ca="1" si="365"/>
        <v>278.36596391415202</v>
      </c>
      <c r="AB271" s="197">
        <f t="shared" ca="1" si="365"/>
        <v>283.83080831370461</v>
      </c>
      <c r="AC271" s="197">
        <f t="shared" ca="1" si="365"/>
        <v>284.21743566978358</v>
      </c>
      <c r="AF271" s="133"/>
    </row>
    <row r="272" spans="1:32">
      <c r="D272" s="102" t="s">
        <v>231</v>
      </c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F272" s="133"/>
    </row>
    <row r="273" spans="1:33">
      <c r="D273" s="102" t="s">
        <v>237</v>
      </c>
      <c r="G273" s="109"/>
      <c r="H273" s="109"/>
      <c r="I273" s="109"/>
      <c r="J273" s="109"/>
      <c r="K273" s="109"/>
      <c r="L273" s="109"/>
      <c r="M273" s="109"/>
      <c r="N273" s="109"/>
      <c r="O273" s="109">
        <f ca="1">+O274-SUM(O270:O272)</f>
        <v>149.99029756269374</v>
      </c>
      <c r="P273" s="109">
        <f>+P274-SUM(P270:P272)</f>
        <v>-1.4121759999999313</v>
      </c>
      <c r="Q273" s="109">
        <f>+Q274-SUM(Q270:Q272)</f>
        <v>71.619574999999941</v>
      </c>
      <c r="R273" s="109">
        <f>+R274-SUM(R270:R272)</f>
        <v>-18.172500000000127</v>
      </c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F273" s="133"/>
    </row>
    <row r="274" spans="1:33" s="103" customFormat="1">
      <c r="A274" s="257"/>
      <c r="D274" s="235" t="s">
        <v>230</v>
      </c>
      <c r="E274" s="138"/>
      <c r="F274" s="138"/>
      <c r="G274" s="210"/>
      <c r="H274" s="210"/>
      <c r="I274" s="210"/>
      <c r="J274" s="210"/>
      <c r="K274" s="210"/>
      <c r="L274" s="210"/>
      <c r="M274" s="210"/>
      <c r="N274" s="210">
        <f ca="1">N263*N276</f>
        <v>591.73224359123276</v>
      </c>
      <c r="O274" s="140">
        <f>+O162</f>
        <v>822.25599999999997</v>
      </c>
      <c r="P274" s="140">
        <f>+P162</f>
        <v>916.32500000000005</v>
      </c>
      <c r="Q274" s="140">
        <f>+Q162</f>
        <v>1103.75</v>
      </c>
      <c r="R274" s="140">
        <f>+R162</f>
        <v>1205.636</v>
      </c>
      <c r="S274" s="210">
        <f t="shared" ref="S274:AC274" si="366">S276*S263</f>
        <v>1691.81731147541</v>
      </c>
      <c r="T274" s="210">
        <f t="shared" si="366"/>
        <v>2001.6687253725104</v>
      </c>
      <c r="U274" s="210">
        <f t="shared" ca="1" si="366"/>
        <v>2299.5003508813343</v>
      </c>
      <c r="V274" s="210">
        <f t="shared" ca="1" si="366"/>
        <v>2578.935196697531</v>
      </c>
      <c r="W274" s="210">
        <f t="shared" ca="1" si="366"/>
        <v>2830.745370743939</v>
      </c>
      <c r="X274" s="210">
        <f t="shared" ca="1" si="366"/>
        <v>3046.5144733421967</v>
      </c>
      <c r="Y274" s="210">
        <f t="shared" ca="1" si="366"/>
        <v>3218.6416746599725</v>
      </c>
      <c r="Z274" s="210">
        <f t="shared" ca="1" si="366"/>
        <v>3340.3915669698245</v>
      </c>
      <c r="AA274" s="210">
        <f t="shared" ca="1" si="366"/>
        <v>3405.9696997644555</v>
      </c>
      <c r="AB274" s="210">
        <f t="shared" ca="1" si="366"/>
        <v>3410.6092280374032</v>
      </c>
      <c r="AC274" s="210">
        <f t="shared" ca="1" si="366"/>
        <v>3351.1773008691316</v>
      </c>
    </row>
    <row r="275" spans="1:33" s="103" customFormat="1">
      <c r="A275" s="257"/>
      <c r="B275" s="101"/>
      <c r="C275" s="101"/>
      <c r="D275" s="111" t="s">
        <v>232</v>
      </c>
      <c r="E275" s="101"/>
      <c r="F275" s="101"/>
      <c r="G275" s="196"/>
      <c r="H275" s="196"/>
      <c r="I275" s="196"/>
      <c r="J275" s="196"/>
      <c r="K275" s="196"/>
      <c r="L275" s="196"/>
      <c r="M275" s="196"/>
      <c r="N275" s="196">
        <f t="shared" ref="N275:AC275" ca="1" si="367">N274/N80</f>
        <v>0.34607300975948319</v>
      </c>
      <c r="O275" s="196">
        <f t="shared" si="367"/>
        <v>0.40199153636157409</v>
      </c>
      <c r="P275" s="196">
        <f t="shared" si="367"/>
        <v>0.37774323230224571</v>
      </c>
      <c r="Q275" s="196">
        <f t="shared" si="367"/>
        <v>0.32146188779895229</v>
      </c>
      <c r="R275" s="196">
        <f t="shared" si="367"/>
        <v>0.28271629343180271</v>
      </c>
      <c r="S275" s="196">
        <f t="shared" ca="1" si="367"/>
        <v>0.34999066634027237</v>
      </c>
      <c r="T275" s="196">
        <f t="shared" ca="1" si="367"/>
        <v>0.35626636978054377</v>
      </c>
      <c r="U275" s="196">
        <f t="shared" ca="1" si="367"/>
        <v>0.35543694299943951</v>
      </c>
      <c r="V275" s="196">
        <f t="shared" ca="1" si="367"/>
        <v>0.34966987736400129</v>
      </c>
      <c r="W275" s="196">
        <f t="shared" ca="1" si="367"/>
        <v>0.34095431646582108</v>
      </c>
      <c r="X275" s="196">
        <f t="shared" ca="1" si="367"/>
        <v>0.32951339431401766</v>
      </c>
      <c r="Y275" s="196">
        <f t="shared" ca="1" si="367"/>
        <v>0.3156058461101196</v>
      </c>
      <c r="Z275" s="196">
        <f t="shared" ca="1" si="367"/>
        <v>0.29948647448050969</v>
      </c>
      <c r="AA275" s="196">
        <f t="shared" ca="1" si="367"/>
        <v>0.28138967571013168</v>
      </c>
      <c r="AB275" s="196">
        <f t="shared" ca="1" si="367"/>
        <v>0.26152382369827998</v>
      </c>
      <c r="AC275" s="196">
        <f t="shared" ca="1" si="367"/>
        <v>0.23988460645036758</v>
      </c>
    </row>
    <row r="276" spans="1:33" s="103" customFormat="1">
      <c r="A276" s="257"/>
      <c r="B276" s="101"/>
      <c r="C276" s="101"/>
      <c r="D276" s="111" t="s">
        <v>233</v>
      </c>
      <c r="E276" s="101"/>
      <c r="F276" s="101"/>
      <c r="G276" s="241"/>
      <c r="H276" s="183"/>
      <c r="I276" s="183"/>
      <c r="J276" s="183"/>
      <c r="K276" s="183"/>
      <c r="L276" s="183"/>
      <c r="M276" s="183"/>
      <c r="N276" s="108">
        <f ca="1">N274/N263</f>
        <v>1.8020508931839252</v>
      </c>
      <c r="O276" s="196">
        <f>O274/O263</f>
        <v>1.8020508931839252</v>
      </c>
      <c r="P276" s="196">
        <f>P274/P263</f>
        <v>1.5816186509573511</v>
      </c>
      <c r="Q276" s="196">
        <f>Q274/Q263</f>
        <v>1.1879993498966184</v>
      </c>
      <c r="R276" s="196">
        <f>R274/R263</f>
        <v>0.95833253845615773</v>
      </c>
      <c r="S276" s="183">
        <v>1</v>
      </c>
      <c r="T276" s="183">
        <v>1</v>
      </c>
      <c r="U276" s="183">
        <v>1</v>
      </c>
      <c r="V276" s="183">
        <v>1</v>
      </c>
      <c r="W276" s="183">
        <v>1</v>
      </c>
      <c r="X276" s="183">
        <v>1</v>
      </c>
      <c r="Y276" s="183">
        <v>1</v>
      </c>
      <c r="Z276" s="183">
        <v>1</v>
      </c>
      <c r="AA276" s="183">
        <v>1</v>
      </c>
      <c r="AB276" s="183">
        <v>1</v>
      </c>
      <c r="AC276" s="183">
        <v>1</v>
      </c>
    </row>
    <row r="277" spans="1:33" s="103" customFormat="1">
      <c r="A277" s="257"/>
      <c r="B277" s="101"/>
      <c r="C277" s="101"/>
      <c r="D277" s="111" t="s">
        <v>234</v>
      </c>
      <c r="E277" s="101"/>
      <c r="F277" s="101"/>
      <c r="G277" s="129"/>
      <c r="H277" s="129"/>
      <c r="I277" s="129"/>
      <c r="J277" s="129"/>
      <c r="K277" s="129"/>
      <c r="L277" s="129"/>
      <c r="M277" s="129"/>
      <c r="N277" s="252"/>
      <c r="O277" s="252">
        <f ca="1">O270/O271</f>
        <v>7.347657136175318</v>
      </c>
      <c r="P277" s="252">
        <f>P270/P271</f>
        <v>8.611707924502312</v>
      </c>
      <c r="Q277" s="252">
        <f>Q270/Q271</f>
        <v>7.912625854963184</v>
      </c>
      <c r="R277" s="252">
        <f>R270/R271</f>
        <v>9.1934348671689214</v>
      </c>
      <c r="S277" s="129">
        <v>12</v>
      </c>
      <c r="T277" s="129">
        <f t="shared" ref="T277:AC277" si="368">S277</f>
        <v>12</v>
      </c>
      <c r="U277" s="129">
        <f t="shared" si="368"/>
        <v>12</v>
      </c>
      <c r="V277" s="129">
        <f t="shared" si="368"/>
        <v>12</v>
      </c>
      <c r="W277" s="129">
        <f t="shared" si="368"/>
        <v>12</v>
      </c>
      <c r="X277" s="129">
        <f t="shared" si="368"/>
        <v>12</v>
      </c>
      <c r="Y277" s="129">
        <f t="shared" si="368"/>
        <v>12</v>
      </c>
      <c r="Z277" s="129">
        <f t="shared" si="368"/>
        <v>12</v>
      </c>
      <c r="AA277" s="129">
        <f t="shared" si="368"/>
        <v>12</v>
      </c>
      <c r="AB277" s="129">
        <f t="shared" si="368"/>
        <v>12</v>
      </c>
      <c r="AC277" s="129">
        <f t="shared" si="368"/>
        <v>12</v>
      </c>
    </row>
    <row r="278" spans="1:33" s="103" customFormat="1">
      <c r="A278" s="257"/>
      <c r="B278" s="101"/>
      <c r="C278" s="101"/>
      <c r="D278" s="111" t="s">
        <v>235</v>
      </c>
      <c r="E278" s="101"/>
      <c r="F278" s="101"/>
      <c r="G278" s="109"/>
      <c r="H278" s="109"/>
      <c r="I278" s="109"/>
      <c r="J278" s="109"/>
      <c r="K278" s="109"/>
      <c r="L278" s="109"/>
      <c r="M278" s="109"/>
      <c r="N278" s="109">
        <f t="shared" ref="N278:AC278" si="369">N270*N279</f>
        <v>0</v>
      </c>
      <c r="O278" s="109">
        <f t="shared" ca="1" si="369"/>
        <v>31.953541153926569</v>
      </c>
      <c r="P278" s="109">
        <f t="shared" si="369"/>
        <v>44.401823999999998</v>
      </c>
      <c r="Q278" s="109">
        <f t="shared" si="369"/>
        <v>46.732574999999997</v>
      </c>
      <c r="R278" s="109">
        <f t="shared" si="369"/>
        <v>59.602499999999999</v>
      </c>
      <c r="S278" s="109">
        <f t="shared" si="369"/>
        <v>65.104343999999998</v>
      </c>
      <c r="T278" s="109">
        <f t="shared" si="369"/>
        <v>91.358134819672131</v>
      </c>
      <c r="U278" s="109">
        <f t="shared" si="369"/>
        <v>108.09011117011556</v>
      </c>
      <c r="V278" s="109">
        <f t="shared" ca="1" si="369"/>
        <v>124.17301894759206</v>
      </c>
      <c r="W278" s="109">
        <f t="shared" ca="1" si="369"/>
        <v>139.26250062166667</v>
      </c>
      <c r="X278" s="109">
        <f t="shared" ca="1" si="369"/>
        <v>152.86025002017271</v>
      </c>
      <c r="Y278" s="109">
        <f t="shared" ca="1" si="369"/>
        <v>164.51178156047862</v>
      </c>
      <c r="Z278" s="109">
        <f t="shared" ca="1" si="369"/>
        <v>173.8066504316385</v>
      </c>
      <c r="AA278" s="109">
        <f t="shared" ca="1" si="369"/>
        <v>180.38114461637051</v>
      </c>
      <c r="AB278" s="109">
        <f t="shared" ca="1" si="369"/>
        <v>183.9223637872806</v>
      </c>
      <c r="AC278" s="109">
        <f t="shared" ca="1" si="369"/>
        <v>184.17289831401976</v>
      </c>
    </row>
    <row r="279" spans="1:33" s="103" customFormat="1">
      <c r="A279" s="257"/>
      <c r="B279" s="101"/>
      <c r="C279" s="101"/>
      <c r="D279" s="102" t="s">
        <v>236</v>
      </c>
      <c r="E279" s="101"/>
      <c r="F279" s="101"/>
      <c r="G279" s="183"/>
      <c r="H279" s="183"/>
      <c r="I279" s="183"/>
      <c r="J279" s="183"/>
      <c r="K279" s="183"/>
      <c r="L279" s="183"/>
      <c r="M279" s="183"/>
      <c r="N279" s="108">
        <f>O279</f>
        <v>5.3999999999999999E-2</v>
      </c>
      <c r="O279" s="108">
        <f>P279</f>
        <v>5.3999999999999999E-2</v>
      </c>
      <c r="P279" s="183">
        <v>5.3999999999999999E-2</v>
      </c>
      <c r="Q279" s="183">
        <v>5.0999999999999997E-2</v>
      </c>
      <c r="R279" s="183">
        <v>5.3999999999999999E-2</v>
      </c>
      <c r="S279" s="183">
        <f t="shared" ref="S279:AC279" si="370">R279</f>
        <v>5.3999999999999999E-2</v>
      </c>
      <c r="T279" s="183">
        <f t="shared" si="370"/>
        <v>5.3999999999999999E-2</v>
      </c>
      <c r="U279" s="183">
        <f t="shared" si="370"/>
        <v>5.3999999999999999E-2</v>
      </c>
      <c r="V279" s="183">
        <f t="shared" si="370"/>
        <v>5.3999999999999999E-2</v>
      </c>
      <c r="W279" s="183">
        <f t="shared" si="370"/>
        <v>5.3999999999999999E-2</v>
      </c>
      <c r="X279" s="183">
        <f t="shared" si="370"/>
        <v>5.3999999999999999E-2</v>
      </c>
      <c r="Y279" s="183">
        <f t="shared" si="370"/>
        <v>5.3999999999999999E-2</v>
      </c>
      <c r="Z279" s="183">
        <f t="shared" si="370"/>
        <v>5.3999999999999999E-2</v>
      </c>
      <c r="AA279" s="183">
        <f t="shared" si="370"/>
        <v>5.3999999999999999E-2</v>
      </c>
      <c r="AB279" s="183">
        <f t="shared" si="370"/>
        <v>5.3999999999999999E-2</v>
      </c>
      <c r="AC279" s="183">
        <f t="shared" si="370"/>
        <v>5.3999999999999999E-2</v>
      </c>
    </row>
    <row r="280" spans="1:33" s="103" customFormat="1">
      <c r="A280" s="257"/>
      <c r="B280" s="101"/>
      <c r="C280" s="101"/>
      <c r="D280" s="102"/>
      <c r="E280" s="101"/>
      <c r="F280" s="101"/>
      <c r="G280" s="196"/>
      <c r="H280" s="196"/>
      <c r="I280" s="196"/>
      <c r="J280" s="196"/>
      <c r="K280" s="196"/>
      <c r="L280" s="196"/>
      <c r="M280" s="196"/>
      <c r="N280" s="196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</row>
    <row r="281" spans="1:33" s="103" customFormat="1">
      <c r="A281" s="257"/>
      <c r="B281" s="101"/>
      <c r="C281" s="101"/>
      <c r="D281" s="102" t="s">
        <v>242</v>
      </c>
      <c r="E281" s="101"/>
      <c r="F281" s="101"/>
      <c r="G281" s="109"/>
      <c r="H281" s="109"/>
      <c r="I281" s="109"/>
      <c r="J281" s="109"/>
      <c r="K281" s="109"/>
      <c r="L281" s="109"/>
      <c r="M281" s="109"/>
      <c r="N281" s="109">
        <f t="shared" ref="N281:AC281" si="371">+N283-N282</f>
        <v>0</v>
      </c>
      <c r="O281" s="109">
        <f t="shared" ca="1" si="371"/>
        <v>80.53345884607343</v>
      </c>
      <c r="P281" s="109">
        <f t="shared" si="371"/>
        <v>95.481176000000005</v>
      </c>
      <c r="Q281" s="109">
        <f t="shared" si="371"/>
        <v>115.80542500000001</v>
      </c>
      <c r="R281" s="109">
        <f t="shared" si="371"/>
        <v>120.05850000000001</v>
      </c>
      <c r="S281" s="109">
        <f t="shared" si="371"/>
        <v>100.46966666666665</v>
      </c>
      <c r="T281" s="109">
        <f t="shared" si="371"/>
        <v>140.98477595628415</v>
      </c>
      <c r="U281" s="109">
        <f t="shared" si="371"/>
        <v>166.80572711437588</v>
      </c>
      <c r="V281" s="109">
        <f t="shared" ca="1" si="371"/>
        <v>191.62502924011116</v>
      </c>
      <c r="W281" s="109">
        <f t="shared" ca="1" si="371"/>
        <v>214.91126639146091</v>
      </c>
      <c r="X281" s="109">
        <f t="shared" ca="1" si="371"/>
        <v>235.8954475619949</v>
      </c>
      <c r="Y281" s="109">
        <f t="shared" ca="1" si="371"/>
        <v>253.87620611184971</v>
      </c>
      <c r="Z281" s="109">
        <f t="shared" ca="1" si="371"/>
        <v>268.22013955499773</v>
      </c>
      <c r="AA281" s="109">
        <f t="shared" ca="1" si="371"/>
        <v>278.36596391415196</v>
      </c>
      <c r="AB281" s="109">
        <f t="shared" ca="1" si="371"/>
        <v>283.83080831370467</v>
      </c>
      <c r="AC281" s="109">
        <f t="shared" ca="1" si="371"/>
        <v>284.21743566978353</v>
      </c>
    </row>
    <row r="282" spans="1:33" s="103" customFormat="1">
      <c r="A282" s="257"/>
      <c r="B282" s="101"/>
      <c r="C282" s="101"/>
      <c r="D282" s="102" t="s">
        <v>241</v>
      </c>
      <c r="E282" s="101"/>
      <c r="F282" s="101"/>
      <c r="G282" s="109"/>
      <c r="H282" s="109"/>
      <c r="I282" s="109"/>
      <c r="J282" s="109"/>
      <c r="K282" s="109"/>
      <c r="L282" s="109"/>
      <c r="M282" s="109"/>
      <c r="N282" s="109">
        <f t="shared" ref="N282:AC282" si="372">N278</f>
        <v>0</v>
      </c>
      <c r="O282" s="109">
        <f t="shared" ca="1" si="372"/>
        <v>31.953541153926569</v>
      </c>
      <c r="P282" s="109">
        <f t="shared" si="372"/>
        <v>44.401823999999998</v>
      </c>
      <c r="Q282" s="109">
        <f t="shared" si="372"/>
        <v>46.732574999999997</v>
      </c>
      <c r="R282" s="109">
        <f t="shared" si="372"/>
        <v>59.602499999999999</v>
      </c>
      <c r="S282" s="109">
        <f t="shared" si="372"/>
        <v>65.104343999999998</v>
      </c>
      <c r="T282" s="109">
        <f t="shared" si="372"/>
        <v>91.358134819672131</v>
      </c>
      <c r="U282" s="109">
        <f t="shared" si="372"/>
        <v>108.09011117011556</v>
      </c>
      <c r="V282" s="109">
        <f t="shared" ca="1" si="372"/>
        <v>124.17301894759206</v>
      </c>
      <c r="W282" s="109">
        <f t="shared" ca="1" si="372"/>
        <v>139.26250062166667</v>
      </c>
      <c r="X282" s="109">
        <f t="shared" ca="1" si="372"/>
        <v>152.86025002017271</v>
      </c>
      <c r="Y282" s="109">
        <f t="shared" ca="1" si="372"/>
        <v>164.51178156047862</v>
      </c>
      <c r="Z282" s="109">
        <f t="shared" ca="1" si="372"/>
        <v>173.8066504316385</v>
      </c>
      <c r="AA282" s="109">
        <f t="shared" ca="1" si="372"/>
        <v>180.38114461637051</v>
      </c>
      <c r="AB282" s="109">
        <f t="shared" ca="1" si="372"/>
        <v>183.9223637872806</v>
      </c>
      <c r="AC282" s="109">
        <f t="shared" ca="1" si="372"/>
        <v>184.17289831401976</v>
      </c>
    </row>
    <row r="283" spans="1:33" s="103" customFormat="1">
      <c r="A283" s="257"/>
      <c r="D283" s="235" t="s">
        <v>240</v>
      </c>
      <c r="E283" s="138"/>
      <c r="F283" s="138"/>
      <c r="G283" s="210"/>
      <c r="H283" s="140"/>
      <c r="I283" s="140"/>
      <c r="J283" s="140"/>
      <c r="K283" s="140"/>
      <c r="L283" s="140"/>
      <c r="M283" s="140"/>
      <c r="N283" s="140">
        <f t="shared" ref="N283:AC283" si="373">N278+N271</f>
        <v>0</v>
      </c>
      <c r="O283" s="140">
        <f t="shared" ca="1" si="373"/>
        <v>112.48699999999999</v>
      </c>
      <c r="P283" s="140">
        <f t="shared" si="373"/>
        <v>139.88300000000001</v>
      </c>
      <c r="Q283" s="140">
        <f t="shared" si="373"/>
        <v>162.53800000000001</v>
      </c>
      <c r="R283" s="140">
        <f t="shared" si="373"/>
        <v>179.661</v>
      </c>
      <c r="S283" s="140">
        <f t="shared" si="373"/>
        <v>165.57401066666665</v>
      </c>
      <c r="T283" s="140">
        <f t="shared" si="373"/>
        <v>232.34291077595628</v>
      </c>
      <c r="U283" s="140">
        <f t="shared" si="373"/>
        <v>274.89583828449145</v>
      </c>
      <c r="V283" s="140">
        <f t="shared" ca="1" si="373"/>
        <v>315.79804818770322</v>
      </c>
      <c r="W283" s="140">
        <f t="shared" ca="1" si="373"/>
        <v>354.17376701312759</v>
      </c>
      <c r="X283" s="140">
        <f t="shared" ca="1" si="373"/>
        <v>388.75569758216761</v>
      </c>
      <c r="Y283" s="140">
        <f t="shared" ca="1" si="373"/>
        <v>418.38798767232834</v>
      </c>
      <c r="Z283" s="140">
        <f t="shared" ca="1" si="373"/>
        <v>442.02678998663623</v>
      </c>
      <c r="AA283" s="140">
        <f t="shared" ca="1" si="373"/>
        <v>458.7471085305225</v>
      </c>
      <c r="AB283" s="140">
        <f t="shared" ca="1" si="373"/>
        <v>467.75317210098524</v>
      </c>
      <c r="AC283" s="140">
        <f t="shared" ca="1" si="373"/>
        <v>468.39033398380332</v>
      </c>
    </row>
    <row r="284" spans="1:33" s="103" customFormat="1">
      <c r="A284" s="257"/>
      <c r="B284" s="101"/>
      <c r="C284" s="101"/>
      <c r="D284" s="102"/>
      <c r="E284" s="101"/>
      <c r="F284" s="101"/>
      <c r="G284" s="109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</row>
    <row r="285" spans="1:33">
      <c r="B285" s="132" t="s">
        <v>143</v>
      </c>
      <c r="C285" s="110" t="s">
        <v>143</v>
      </c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/>
      <c r="AE285"/>
      <c r="AF285"/>
      <c r="AG285"/>
    </row>
    <row r="286" spans="1:33">
      <c r="C286" s="95"/>
      <c r="D286" s="96" t="s">
        <v>174</v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/>
      <c r="AE286"/>
      <c r="AF286"/>
      <c r="AG286"/>
    </row>
    <row r="287" spans="1:33" ht="5.0999999999999996" customHeight="1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33"/>
      <c r="AE287" s="133"/>
    </row>
    <row r="288" spans="1:33">
      <c r="D288" s="101" t="s">
        <v>144</v>
      </c>
      <c r="G288" s="109"/>
      <c r="H288" s="109"/>
      <c r="I288" s="109"/>
      <c r="J288" s="109">
        <f t="shared" ref="J288:AC288" si="374">+SUM(J180:J182)</f>
        <v>282.23599999999999</v>
      </c>
      <c r="K288" s="109">
        <f t="shared" si="374"/>
        <v>312.36500000000001</v>
      </c>
      <c r="L288" s="109">
        <f t="shared" si="374"/>
        <v>134.28</v>
      </c>
      <c r="M288" s="109">
        <f t="shared" si="374"/>
        <v>442.86</v>
      </c>
      <c r="N288" s="109">
        <f t="shared" si="374"/>
        <v>584.30899999999997</v>
      </c>
      <c r="O288" s="109">
        <f t="shared" si="374"/>
        <v>764.33600000000001</v>
      </c>
      <c r="P288" s="109">
        <f t="shared" si="374"/>
        <v>997.38800000000003</v>
      </c>
      <c r="Q288" s="109">
        <f t="shared" si="374"/>
        <v>1323.1990000000001</v>
      </c>
      <c r="R288" s="109">
        <f t="shared" si="374"/>
        <v>1657.1760000000002</v>
      </c>
      <c r="S288" s="109">
        <f t="shared" ca="1" si="374"/>
        <v>1929.40231252124</v>
      </c>
      <c r="T288" s="109">
        <f t="shared" ca="1" si="374"/>
        <v>2266.6955756789648</v>
      </c>
      <c r="U288" s="109">
        <f t="shared" ca="1" si="374"/>
        <v>2667.6552428225418</v>
      </c>
      <c r="V288" s="109">
        <f t="shared" ca="1" si="374"/>
        <v>2639.3807784051887</v>
      </c>
      <c r="W288" s="109">
        <f t="shared" ca="1" si="374"/>
        <v>2385.4678809292982</v>
      </c>
      <c r="X288" s="109">
        <f t="shared" ca="1" si="374"/>
        <v>1909.2951246737794</v>
      </c>
      <c r="Y288" s="109">
        <f t="shared" ca="1" si="374"/>
        <v>1213.8886385256628</v>
      </c>
      <c r="Z288" s="109">
        <f t="shared" ca="1" si="374"/>
        <v>301.83946044468121</v>
      </c>
      <c r="AA288" s="109">
        <f t="shared" ca="1" si="374"/>
        <v>-824.76963095331757</v>
      </c>
      <c r="AB288" s="109">
        <f t="shared" ca="1" si="374"/>
        <v>-2164.4273962465031</v>
      </c>
      <c r="AC288" s="109">
        <f t="shared" ca="1" si="374"/>
        <v>-3715.1923605546108</v>
      </c>
      <c r="AD288" s="133"/>
      <c r="AE288" s="133"/>
    </row>
    <row r="289" spans="1:33">
      <c r="D289" s="101" t="s">
        <v>145</v>
      </c>
      <c r="G289" s="242"/>
      <c r="H289" s="242"/>
      <c r="I289" s="242"/>
      <c r="J289" s="242">
        <f t="shared" ref="J289:AC289" si="375">+J288/J212</f>
        <v>3.2951574637430929</v>
      </c>
      <c r="K289" s="242">
        <f t="shared" si="375"/>
        <v>3.6203258734867032</v>
      </c>
      <c r="L289" s="242">
        <f t="shared" si="375"/>
        <v>1.5184722522660523</v>
      </c>
      <c r="M289" s="242">
        <f t="shared" si="375"/>
        <v>4.4437086092715239</v>
      </c>
      <c r="N289" s="242">
        <f t="shared" si="375"/>
        <v>5.5882116659175018</v>
      </c>
      <c r="O289" s="242">
        <f t="shared" si="375"/>
        <v>7.2841078031487054</v>
      </c>
      <c r="P289" s="242">
        <f t="shared" si="375"/>
        <v>9.405904459229431</v>
      </c>
      <c r="Q289" s="242">
        <f t="shared" si="375"/>
        <v>12.313925299309947</v>
      </c>
      <c r="R289" s="242">
        <f t="shared" si="375"/>
        <v>15.423768882104932</v>
      </c>
      <c r="S289" s="242">
        <f t="shared" ca="1" si="375"/>
        <v>17.791856666831791</v>
      </c>
      <c r="T289" s="242">
        <f t="shared" ca="1" si="375"/>
        <v>20.90218433351129</v>
      </c>
      <c r="U289" s="242">
        <f t="shared" ca="1" si="375"/>
        <v>24.599607561783994</v>
      </c>
      <c r="V289" s="242">
        <f t="shared" ca="1" si="375"/>
        <v>25.352934888551363</v>
      </c>
      <c r="W289" s="242">
        <f t="shared" ca="1" si="375"/>
        <v>24.340246717414523</v>
      </c>
      <c r="X289" s="242">
        <f t="shared" ca="1" si="375"/>
        <v>21.061965189189721</v>
      </c>
      <c r="Y289" s="242">
        <f t="shared" ca="1" si="375"/>
        <v>14.72022058212883</v>
      </c>
      <c r="Z289" s="242">
        <f t="shared" ca="1" si="375"/>
        <v>4.0907854571324913</v>
      </c>
      <c r="AA289" s="242">
        <f t="shared" ca="1" si="375"/>
        <v>-12.709795423645906</v>
      </c>
      <c r="AB289" s="242">
        <f t="shared" ca="1" si="375"/>
        <v>-38.642538830949263</v>
      </c>
      <c r="AC289" s="242">
        <f t="shared" ca="1" si="375"/>
        <v>-78.484311078976816</v>
      </c>
    </row>
    <row r="290" spans="1:33">
      <c r="D290" s="101" t="s">
        <v>188</v>
      </c>
      <c r="G290" s="242"/>
      <c r="H290" s="242"/>
      <c r="I290" s="242"/>
      <c r="J290" s="242">
        <f t="shared" ref="J290:AC290" si="376">(J288-J150-J153)/J212</f>
        <v>3.2919000871774378</v>
      </c>
      <c r="K290" s="242">
        <f t="shared" si="376"/>
        <v>3.6166402376831761</v>
      </c>
      <c r="L290" s="242">
        <f t="shared" si="376"/>
        <v>1.513372230030634</v>
      </c>
      <c r="M290" s="242">
        <f t="shared" si="376"/>
        <v>4.4381296407786479</v>
      </c>
      <c r="N290" s="242">
        <f t="shared" si="376"/>
        <v>5.5820525817465398</v>
      </c>
      <c r="O290" s="242">
        <f t="shared" si="376"/>
        <v>7.0264456981664312</v>
      </c>
      <c r="P290" s="242">
        <f t="shared" si="376"/>
        <v>6.5034492189157707</v>
      </c>
      <c r="Q290" s="242">
        <f t="shared" si="376"/>
        <v>11.016234627357372</v>
      </c>
      <c r="R290" s="242">
        <f t="shared" si="376"/>
        <v>15.3326135718474</v>
      </c>
      <c r="S290" s="242">
        <f t="shared" ca="1" si="376"/>
        <v>16.591153957049791</v>
      </c>
      <c r="T290" s="242">
        <f t="shared" ca="1" si="376"/>
        <v>17.926947216239604</v>
      </c>
      <c r="U290" s="242">
        <f t="shared" ca="1" si="376"/>
        <v>19.086237334161201</v>
      </c>
      <c r="V290" s="242">
        <f t="shared" ca="1" si="376"/>
        <v>20.475684151191018</v>
      </c>
      <c r="W290" s="242">
        <f t="shared" ca="1" si="376"/>
        <v>21.628973580984741</v>
      </c>
      <c r="X290" s="242">
        <f t="shared" ca="1" si="376"/>
        <v>22.351207630487675</v>
      </c>
      <c r="Y290" s="242">
        <f t="shared" ca="1" si="376"/>
        <v>22.369438293589585</v>
      </c>
      <c r="Z290" s="242">
        <f t="shared" ca="1" si="376"/>
        <v>21.290514833226904</v>
      </c>
      <c r="AA290" s="242">
        <f t="shared" ca="1" si="376"/>
        <v>18.531416008666227</v>
      </c>
      <c r="AB290" s="242">
        <f t="shared" ca="1" si="376"/>
        <v>13.197897401986015</v>
      </c>
      <c r="AC290" s="242">
        <f t="shared" ca="1" si="376"/>
        <v>3.8328676925767886</v>
      </c>
    </row>
    <row r="291" spans="1:33">
      <c r="D291" s="101" t="s">
        <v>23</v>
      </c>
      <c r="G291" s="242"/>
      <c r="H291" s="242"/>
      <c r="I291" s="242"/>
      <c r="J291" s="242">
        <f t="shared" ref="J291:AC291" si="377">+J108</f>
        <v>0.21157769936490164</v>
      </c>
      <c r="K291" s="242">
        <f t="shared" si="377"/>
        <v>0.31396285623191178</v>
      </c>
      <c r="L291" s="242">
        <f t="shared" si="377"/>
        <v>0.56448538791046199</v>
      </c>
      <c r="M291" s="242">
        <f t="shared" si="377"/>
        <v>0.66884406983744826</v>
      </c>
      <c r="N291" s="242">
        <f t="shared" si="377"/>
        <v>0.97099300886563678</v>
      </c>
      <c r="O291" s="242">
        <f t="shared" si="377"/>
        <v>1.1467712423283631</v>
      </c>
      <c r="P291" s="242">
        <f t="shared" si="377"/>
        <v>1.5046516123860678</v>
      </c>
      <c r="Q291" s="242">
        <f t="shared" si="377"/>
        <v>2.4431788042491984</v>
      </c>
      <c r="R291" s="242">
        <f t="shared" si="377"/>
        <v>2.7753785728246596</v>
      </c>
      <c r="S291" s="242">
        <f t="shared" ca="1" si="377"/>
        <v>2.5103170561607464</v>
      </c>
      <c r="T291" s="242">
        <f t="shared" ca="1" si="377"/>
        <v>3.1103276666794946</v>
      </c>
      <c r="U291" s="242">
        <f t="shared" ca="1" si="377"/>
        <v>3.6974232282727066</v>
      </c>
      <c r="V291" s="242">
        <f t="shared" ca="1" si="377"/>
        <v>4.5312244776292987</v>
      </c>
      <c r="W291" s="242">
        <f t="shared" ca="1" si="377"/>
        <v>5.5720284104000539</v>
      </c>
      <c r="X291" s="242">
        <f t="shared" ca="1" si="377"/>
        <v>6.881611712102055</v>
      </c>
      <c r="Y291" s="242">
        <f t="shared" ca="1" si="377"/>
        <v>8.5442532498154673</v>
      </c>
      <c r="Z291" s="242">
        <f t="shared" ca="1" si="377"/>
        <v>10.67898066903901</v>
      </c>
      <c r="AA291" s="242">
        <f t="shared" ca="1" si="377"/>
        <v>13.45905493679841</v>
      </c>
      <c r="AB291" s="242">
        <f t="shared" ca="1" si="377"/>
        <v>17.145440942031144</v>
      </c>
      <c r="AC291" s="242">
        <f t="shared" ca="1" si="377"/>
        <v>22.16533652753062</v>
      </c>
    </row>
    <row r="292" spans="1:33">
      <c r="D292" s="101" t="s">
        <v>0</v>
      </c>
      <c r="G292" s="133"/>
      <c r="H292" s="133"/>
      <c r="I292" s="133"/>
      <c r="J292" s="133"/>
      <c r="K292" s="106">
        <f t="shared" ref="K292:N292" si="378">+K291/AVERAGE(J289:K289)</f>
        <v>9.0799974758576749E-2</v>
      </c>
      <c r="L292" s="106">
        <f t="shared" si="378"/>
        <v>0.21969549069521913</v>
      </c>
      <c r="M292" s="106">
        <f t="shared" si="378"/>
        <v>0.22436222092899116</v>
      </c>
      <c r="N292" s="106">
        <f t="shared" si="378"/>
        <v>0.19358068689343544</v>
      </c>
      <c r="O292" s="106">
        <f>+O291/AVERAGE(N289:O289)</f>
        <v>0.17817631780879861</v>
      </c>
      <c r="P292" s="106">
        <f t="shared" ref="P292:AC292" si="379">+P291/AVERAGE(O289:P289)</f>
        <v>0.18030563294165874</v>
      </c>
      <c r="Q292" s="106">
        <f t="shared" si="379"/>
        <v>0.22497218729706087</v>
      </c>
      <c r="R292" s="106">
        <f t="shared" si="379"/>
        <v>0.20011602656461977</v>
      </c>
      <c r="S292" s="106">
        <f t="shared" ca="1" si="379"/>
        <v>0.15115277913175446</v>
      </c>
      <c r="T292" s="106">
        <f t="shared" ca="1" si="379"/>
        <v>0.16076520240684694</v>
      </c>
      <c r="U292" s="106">
        <f t="shared" ca="1" si="379"/>
        <v>0.16251769762302509</v>
      </c>
      <c r="V292" s="106">
        <f t="shared" ca="1" si="379"/>
        <v>0.18142117519381151</v>
      </c>
      <c r="W292" s="106">
        <f t="shared" ca="1" si="379"/>
        <v>0.22425726147231059</v>
      </c>
      <c r="X292" s="106">
        <f t="shared" ca="1" si="379"/>
        <v>0.30313993187195576</v>
      </c>
      <c r="Y292" s="106">
        <f t="shared" ca="1" si="379"/>
        <v>0.4775702247157953</v>
      </c>
      <c r="Z292" s="106">
        <f t="shared" ca="1" si="379"/>
        <v>1.135397080491114</v>
      </c>
      <c r="AA292" s="106">
        <f t="shared" ca="1" si="379"/>
        <v>-3.1231092640777871</v>
      </c>
      <c r="AB292" s="106">
        <f t="shared" ca="1" si="379"/>
        <v>-0.66775702374218426</v>
      </c>
      <c r="AC292" s="106">
        <f t="shared" ca="1" si="379"/>
        <v>-0.37848429364533243</v>
      </c>
    </row>
    <row r="293" spans="1:33">
      <c r="D293" s="101" t="s">
        <v>189</v>
      </c>
      <c r="G293" s="133"/>
      <c r="H293" s="133"/>
      <c r="I293" s="133"/>
      <c r="J293" s="133"/>
      <c r="K293" s="106">
        <f t="shared" ref="K293:Z293" si="380">+K291/AVERAGE(J290:K290)</f>
        <v>9.0891227804549668E-2</v>
      </c>
      <c r="L293" s="106">
        <f t="shared" si="380"/>
        <v>0.22007174113634267</v>
      </c>
      <c r="M293" s="106">
        <f t="shared" si="380"/>
        <v>0.22476480201341151</v>
      </c>
      <c r="N293" s="106">
        <f t="shared" si="380"/>
        <v>0.19380745525422924</v>
      </c>
      <c r="O293" s="106">
        <f t="shared" si="380"/>
        <v>0.18190449280630405</v>
      </c>
      <c r="P293" s="106">
        <f t="shared" si="380"/>
        <v>0.22241881723506457</v>
      </c>
      <c r="Q293" s="106">
        <f t="shared" si="380"/>
        <v>0.27890672293940066</v>
      </c>
      <c r="R293" s="106">
        <f t="shared" si="380"/>
        <v>0.21066412860569916</v>
      </c>
      <c r="S293" s="106">
        <f t="shared" ca="1" si="380"/>
        <v>0.15726947352867568</v>
      </c>
      <c r="T293" s="106">
        <f t="shared" ca="1" si="380"/>
        <v>0.18021429690265298</v>
      </c>
      <c r="U293" s="106">
        <f t="shared" ca="1" si="380"/>
        <v>0.19978952220325327</v>
      </c>
      <c r="V293" s="106">
        <f t="shared" ca="1" si="380"/>
        <v>0.22906998990466035</v>
      </c>
      <c r="W293" s="106">
        <f t="shared" ca="1" si="380"/>
        <v>0.26467515522122353</v>
      </c>
      <c r="X293" s="106">
        <f t="shared" ca="1" si="380"/>
        <v>0.31294148966839447</v>
      </c>
      <c r="Y293" s="106">
        <f t="shared" ca="1" si="380"/>
        <v>0.3821167191690899</v>
      </c>
      <c r="Z293" s="106">
        <f t="shared" ca="1" si="380"/>
        <v>0.48918882885743853</v>
      </c>
      <c r="AA293" s="106">
        <f ca="1">+AA291/AVERAGE(Z290:AA290)</f>
        <v>0.67596194620675332</v>
      </c>
      <c r="AB293" s="106">
        <f ca="1">+AB291/AVERAGE(AA290:AB290)</f>
        <v>1.0807319225681722</v>
      </c>
      <c r="AC293" s="106">
        <f ca="1">+AC291/AVERAGE(AB290:AC290)</f>
        <v>2.602976014812989</v>
      </c>
    </row>
    <row r="294" spans="1:33">
      <c r="D294" s="101" t="s">
        <v>146</v>
      </c>
      <c r="G294" s="109"/>
      <c r="H294" s="109"/>
      <c r="I294" s="109">
        <f t="shared" ref="I294:AB294" si="381">SUM(I166,I173,I175,I180,I181,I182,I183,SUM(I151:I152,I155)-SUM(I167:I170))</f>
        <v>518.93500000000006</v>
      </c>
      <c r="J294" s="109">
        <f t="shared" si="381"/>
        <v>515.55399999999997</v>
      </c>
      <c r="K294" s="109">
        <f t="shared" si="381"/>
        <v>599.52</v>
      </c>
      <c r="L294" s="109">
        <f t="shared" si="381"/>
        <v>626.36</v>
      </c>
      <c r="M294" s="109">
        <f t="shared" si="381"/>
        <v>778.77800000000002</v>
      </c>
      <c r="N294" s="109">
        <f t="shared" si="381"/>
        <v>887.67200000000014</v>
      </c>
      <c r="O294" s="109">
        <f t="shared" si="381"/>
        <v>1028.8499999999999</v>
      </c>
      <c r="P294" s="109">
        <f t="shared" si="381"/>
        <v>1254.078</v>
      </c>
      <c r="Q294" s="109">
        <f t="shared" si="381"/>
        <v>1625.0530000000001</v>
      </c>
      <c r="R294" s="109">
        <f t="shared" si="381"/>
        <v>2507.866</v>
      </c>
      <c r="S294" s="109">
        <f t="shared" ca="1" si="381"/>
        <v>2845.410208696283</v>
      </c>
      <c r="T294" s="109">
        <f t="shared" ca="1" si="381"/>
        <v>3496.1775807879221</v>
      </c>
      <c r="U294" s="109">
        <f t="shared" ca="1" si="381"/>
        <v>4224.0300681709414</v>
      </c>
      <c r="V294" s="109">
        <f t="shared" ca="1" si="381"/>
        <v>4559.3009162379276</v>
      </c>
      <c r="W294" s="109">
        <f t="shared" ca="1" si="381"/>
        <v>4695.425934144454</v>
      </c>
      <c r="X294" s="109">
        <f t="shared" ca="1" si="381"/>
        <v>4632.3590085546857</v>
      </c>
      <c r="Y294" s="109">
        <f t="shared" ca="1" si="381"/>
        <v>4368.7458174078674</v>
      </c>
      <c r="Z294" s="109">
        <f t="shared" ca="1" si="381"/>
        <v>3901.9018886896874</v>
      </c>
      <c r="AA294" s="109">
        <f t="shared" ca="1" si="381"/>
        <v>3227.8171088505032</v>
      </c>
      <c r="AB294" s="109">
        <f t="shared" ca="1" si="381"/>
        <v>2341.1926823739491</v>
      </c>
      <c r="AC294" s="109">
        <f ca="1">SUM(AC166,AC173,AC175,AC180,AC181,AC182,AC183,SUM(AC151:AC152,AC155)-SUM(AC167:AC170))</f>
        <v>1240.422913312525</v>
      </c>
    </row>
    <row r="295" spans="1:33">
      <c r="D295" s="101" t="s">
        <v>190</v>
      </c>
      <c r="G295" s="109"/>
      <c r="H295" s="109"/>
      <c r="I295" s="109">
        <f t="shared" ref="I295:AC295" si="382">SUM(I166,I173,I175,I180,I181,I182,I183,SUM(I151:I152,I155)-SUM(I167:I170))-SUM(I150,I153)</f>
        <v>518.7600000000001</v>
      </c>
      <c r="J295" s="109">
        <f t="shared" si="382"/>
        <v>515.27499999999998</v>
      </c>
      <c r="K295" s="109">
        <f t="shared" si="382"/>
        <v>599.202</v>
      </c>
      <c r="L295" s="109">
        <f t="shared" si="382"/>
        <v>625.90899999999999</v>
      </c>
      <c r="M295" s="109">
        <f t="shared" si="382"/>
        <v>778.22199999999998</v>
      </c>
      <c r="N295" s="109">
        <f t="shared" si="382"/>
        <v>887.02800000000013</v>
      </c>
      <c r="O295" s="109">
        <f t="shared" si="382"/>
        <v>1001.8129999999999</v>
      </c>
      <c r="P295" s="109">
        <f t="shared" si="382"/>
        <v>946.30600000000004</v>
      </c>
      <c r="Q295" s="109">
        <f t="shared" si="382"/>
        <v>1485.6090000000002</v>
      </c>
      <c r="R295" s="109">
        <f t="shared" si="382"/>
        <v>2498.0720000000001</v>
      </c>
      <c r="S295" s="109">
        <f t="shared" ca="1" si="382"/>
        <v>2715.2024047393934</v>
      </c>
      <c r="T295" s="109">
        <f t="shared" ca="1" si="382"/>
        <v>3173.5339420796286</v>
      </c>
      <c r="U295" s="109">
        <f t="shared" ca="1" si="382"/>
        <v>3626.1436605768426</v>
      </c>
      <c r="V295" s="109">
        <f t="shared" ca="1" si="382"/>
        <v>4051.5521327444449</v>
      </c>
      <c r="W295" s="109">
        <f t="shared" ca="1" si="382"/>
        <v>4429.7073874728494</v>
      </c>
      <c r="X295" s="109">
        <f t="shared" ca="1" si="382"/>
        <v>4749.230548583444</v>
      </c>
      <c r="Y295" s="109">
        <f t="shared" ca="1" si="382"/>
        <v>4999.531098222501</v>
      </c>
      <c r="Z295" s="109">
        <f t="shared" ca="1" si="382"/>
        <v>5170.9875176177775</v>
      </c>
      <c r="AA295" s="109">
        <f t="shared" ca="1" si="382"/>
        <v>5255.1355325306249</v>
      </c>
      <c r="AB295" s="109">
        <f t="shared" ca="1" si="382"/>
        <v>5244.8543932879529</v>
      </c>
      <c r="AC295" s="109">
        <f t="shared" ca="1" si="382"/>
        <v>5137.0507808457041</v>
      </c>
    </row>
    <row r="296" spans="1:33">
      <c r="D296" s="101" t="s">
        <v>43</v>
      </c>
      <c r="G296" s="106"/>
      <c r="H296" s="106"/>
      <c r="I296" s="106"/>
      <c r="J296" s="106">
        <f t="shared" ref="J296:AC296" si="383">+(J93*(1+SUM(J98,J100)))/AVERAGE(I294:J294)</f>
        <v>4.6269886875722512E-2</v>
      </c>
      <c r="K296" s="106">
        <f t="shared" si="383"/>
        <v>5.9137569539748337E-2</v>
      </c>
      <c r="L296" s="106">
        <f t="shared" si="383"/>
        <v>9.7038821133899181E-2</v>
      </c>
      <c r="M296" s="106">
        <f t="shared" si="383"/>
        <v>0.10719905229102572</v>
      </c>
      <c r="N296" s="106">
        <f t="shared" si="383"/>
        <v>0.13018003407443518</v>
      </c>
      <c r="O296" s="106">
        <f t="shared" si="383"/>
        <v>0.13272337832306635</v>
      </c>
      <c r="P296" s="106">
        <f t="shared" si="383"/>
        <v>0.14543491367959585</v>
      </c>
      <c r="Q296" s="106">
        <f t="shared" si="383"/>
        <v>0.18496449631275461</v>
      </c>
      <c r="R296" s="106">
        <f t="shared" si="383"/>
        <v>0.14847028353224004</v>
      </c>
      <c r="S296" s="106">
        <f t="shared" ca="1" si="383"/>
        <v>0.10649066898920481</v>
      </c>
      <c r="T296" s="106">
        <f t="shared" ca="1" si="383"/>
        <v>0.1116416830032779</v>
      </c>
      <c r="U296" s="106">
        <f t="shared" ca="1" si="383"/>
        <v>0.1096423312052681</v>
      </c>
      <c r="V296" s="106">
        <f t="shared" ca="1" si="383"/>
        <v>0.11388694363220357</v>
      </c>
      <c r="W296" s="106">
        <f t="shared" ca="1" si="383"/>
        <v>0.12567708780020989</v>
      </c>
      <c r="X296" s="106">
        <f t="shared" ca="1" si="383"/>
        <v>0.14304317228610969</v>
      </c>
      <c r="Y296" s="106">
        <f t="shared" ca="1" si="383"/>
        <v>0.16809027843830346</v>
      </c>
      <c r="Z296" s="106">
        <f t="shared" ca="1" si="383"/>
        <v>0.20533465203245194</v>
      </c>
      <c r="AA296" s="106">
        <f t="shared" ca="1" si="383"/>
        <v>0.26492216954921399</v>
      </c>
      <c r="AB296" s="106">
        <f t="shared" ca="1" si="383"/>
        <v>0.37409314560358353</v>
      </c>
      <c r="AC296" s="106">
        <f t="shared" ca="1" si="383"/>
        <v>0.6372611786741591</v>
      </c>
    </row>
    <row r="297" spans="1:33">
      <c r="D297" s="101" t="s">
        <v>184</v>
      </c>
      <c r="E297" s="146"/>
      <c r="F297" s="146"/>
      <c r="G297" s="243"/>
      <c r="H297" s="243"/>
      <c r="I297" s="243"/>
      <c r="J297" s="243">
        <f t="shared" ref="J297:AC297" si="384">+(J93*(1+SUM(J98,J100)))/AVERAGE(I295:J295)</f>
        <v>4.629020197979692E-2</v>
      </c>
      <c r="K297" s="243">
        <f t="shared" si="384"/>
        <v>5.9169248191721632E-2</v>
      </c>
      <c r="L297" s="243">
        <f t="shared" si="384"/>
        <v>9.7099732229670901E-2</v>
      </c>
      <c r="M297" s="243">
        <f t="shared" si="384"/>
        <v>0.10727593218731536</v>
      </c>
      <c r="N297" s="243">
        <f t="shared" si="384"/>
        <v>0.13027384343692691</v>
      </c>
      <c r="O297" s="243">
        <f t="shared" si="384"/>
        <v>0.13466844190192809</v>
      </c>
      <c r="P297" s="243">
        <f t="shared" si="384"/>
        <v>0.17042975127121721</v>
      </c>
      <c r="Q297" s="243">
        <f t="shared" si="384"/>
        <v>0.21897846562624002</v>
      </c>
      <c r="R297" s="243">
        <f t="shared" si="384"/>
        <v>0.15403232732384492</v>
      </c>
      <c r="S297" s="243">
        <f t="shared" ca="1" si="384"/>
        <v>0.10935046201094005</v>
      </c>
      <c r="T297" s="243">
        <f t="shared" ca="1" si="384"/>
        <v>0.12022707284449799</v>
      </c>
      <c r="U297" s="243">
        <f t="shared" ca="1" si="384"/>
        <v>0.12448554379841474</v>
      </c>
      <c r="V297" s="243">
        <f t="shared" ca="1" si="384"/>
        <v>0.13028736064204469</v>
      </c>
      <c r="W297" s="243">
        <f t="shared" ca="1" si="384"/>
        <v>0.13713848941538664</v>
      </c>
      <c r="X297" s="243">
        <f t="shared" ca="1" si="384"/>
        <v>0.14536278139163028</v>
      </c>
      <c r="Y297" s="243">
        <f t="shared" ca="1" si="384"/>
        <v>0.15519901616879889</v>
      </c>
      <c r="Z297" s="243">
        <f t="shared" ca="1" si="384"/>
        <v>0.16697777497497165</v>
      </c>
      <c r="AA297" s="243">
        <f t="shared" ca="1" si="384"/>
        <v>0.1811623185358156</v>
      </c>
      <c r="AB297" s="243">
        <f t="shared" ca="1" si="384"/>
        <v>0.19841241805133403</v>
      </c>
      <c r="AC297" s="243">
        <f t="shared" ca="1" si="384"/>
        <v>0.21984640947709053</v>
      </c>
    </row>
    <row r="298" spans="1:33">
      <c r="G298" s="244"/>
      <c r="H298" s="244"/>
      <c r="I298" s="244"/>
      <c r="J298" s="244"/>
      <c r="K298" s="244"/>
      <c r="L298" s="244"/>
      <c r="M298" s="244"/>
      <c r="N298" s="244"/>
      <c r="O298" s="245"/>
      <c r="P298" s="244"/>
    </row>
    <row r="299" spans="1:33">
      <c r="D299" s="102" t="s">
        <v>148</v>
      </c>
      <c r="G299" s="196"/>
      <c r="H299" s="196"/>
      <c r="I299" s="196"/>
      <c r="J299" s="196">
        <f t="shared" ref="J299:P299" si="385">+J309</f>
        <v>3.099960998173075E-2</v>
      </c>
      <c r="K299" s="196">
        <f t="shared" si="385"/>
        <v>3.4551767064789761E-2</v>
      </c>
      <c r="L299" s="196">
        <f t="shared" si="385"/>
        <v>4.7506611887216783E-2</v>
      </c>
      <c r="M299" s="196">
        <f t="shared" si="385"/>
        <v>4.8135895786078159E-2</v>
      </c>
      <c r="N299" s="196">
        <f t="shared" si="385"/>
        <v>5.9378377493203988E-2</v>
      </c>
      <c r="O299" s="196">
        <f t="shared" si="385"/>
        <v>5.8829424832408911E-2</v>
      </c>
      <c r="P299" s="196">
        <f t="shared" si="385"/>
        <v>6.5772854016921525E-2</v>
      </c>
      <c r="Q299" s="196">
        <f t="shared" ref="Q299:Z299" si="386">+Q309</f>
        <v>7.6461475686996377E-2</v>
      </c>
      <c r="R299" s="196">
        <f t="shared" si="386"/>
        <v>6.9925404616232742E-2</v>
      </c>
      <c r="S299" s="196">
        <f t="shared" ca="1" si="386"/>
        <v>5.6316168340643423E-2</v>
      </c>
      <c r="T299" s="196">
        <f t="shared" ca="1" si="386"/>
        <v>6.0033033884901797E-2</v>
      </c>
      <c r="U299" s="196">
        <f t="shared" ca="1" si="386"/>
        <v>6.197688915375181E-2</v>
      </c>
      <c r="V299" s="196">
        <f t="shared" ca="1" si="386"/>
        <v>6.3959811936289537E-2</v>
      </c>
      <c r="W299" s="196">
        <f t="shared" ca="1" si="386"/>
        <v>6.5774462336390324E-2</v>
      </c>
      <c r="X299" s="196">
        <f t="shared" ca="1" si="386"/>
        <v>6.7473643847912476E-2</v>
      </c>
      <c r="Y299" s="196">
        <f t="shared" ca="1" si="386"/>
        <v>6.9089340964435933E-2</v>
      </c>
      <c r="Z299" s="196">
        <f t="shared" ca="1" si="386"/>
        <v>7.0644596296419324E-2</v>
      </c>
      <c r="AA299" s="196">
        <f ca="1">+AA309</f>
        <v>7.2156597446151799E-2</v>
      </c>
      <c r="AB299" s="196">
        <f ca="1">+AB309</f>
        <v>7.363856615845725E-2</v>
      </c>
      <c r="AC299" s="196">
        <f ca="1">+AC309</f>
        <v>7.5106540482238734E-2</v>
      </c>
    </row>
    <row r="300" spans="1:33">
      <c r="A300" s="101"/>
      <c r="D300" s="102" t="s">
        <v>149</v>
      </c>
      <c r="G300" s="106"/>
      <c r="H300" s="106"/>
      <c r="I300" s="106"/>
      <c r="J300" s="106">
        <f t="shared" ref="J300:Q300" si="387">+J80/(J164)</f>
        <v>0.91988959839370055</v>
      </c>
      <c r="K300" s="106">
        <f t="shared" si="387"/>
        <v>1.046901539349008</v>
      </c>
      <c r="L300" s="106">
        <f t="shared" si="387"/>
        <v>1.2641987280519174</v>
      </c>
      <c r="M300" s="106">
        <f t="shared" si="387"/>
        <v>1.2966080270264198</v>
      </c>
      <c r="N300" s="106">
        <f t="shared" si="387"/>
        <v>1.3855120894650392</v>
      </c>
      <c r="O300" s="106">
        <f t="shared" si="387"/>
        <v>0.88002756948409178</v>
      </c>
      <c r="P300" s="106">
        <f t="shared" si="387"/>
        <v>0.84216322244113273</v>
      </c>
      <c r="Q300" s="106">
        <f t="shared" si="387"/>
        <v>0.9203467450434839</v>
      </c>
      <c r="R300" s="106">
        <f t="shared" ref="R300:AC300" si="388">+R80/R164</f>
        <v>0.98005879700554455</v>
      </c>
      <c r="S300" s="106">
        <f t="shared" ca="1" si="388"/>
        <v>0.87463675752455983</v>
      </c>
      <c r="T300" s="106">
        <f t="shared" ca="1" si="388"/>
        <v>0.85417668994131091</v>
      </c>
      <c r="U300" s="106">
        <f t="shared" ca="1" si="388"/>
        <v>0.83891699218651361</v>
      </c>
      <c r="V300" s="106">
        <f t="shared" ca="1" si="388"/>
        <v>0.87180652656439184</v>
      </c>
      <c r="W300" s="106">
        <f t="shared" ca="1" si="388"/>
        <v>0.92183211366708595</v>
      </c>
      <c r="X300" s="106">
        <f t="shared" ca="1" si="388"/>
        <v>0.98942116160379145</v>
      </c>
      <c r="Y300" s="106">
        <f t="shared" ca="1" si="388"/>
        <v>1.0774012601052982</v>
      </c>
      <c r="Z300" s="106">
        <f t="shared" ca="1" si="388"/>
        <v>1.1914380767668959</v>
      </c>
      <c r="AA300" s="106">
        <f t="shared" ca="1" si="388"/>
        <v>1.3415306334314918</v>
      </c>
      <c r="AB300" s="106">
        <f t="shared" ca="1" si="388"/>
        <v>1.5454442929172696</v>
      </c>
      <c r="AC300" s="106">
        <f t="shared" ca="1" si="388"/>
        <v>1.8366898656329649</v>
      </c>
    </row>
    <row r="301" spans="1:33">
      <c r="A301" s="101"/>
      <c r="D301" s="102" t="s">
        <v>150</v>
      </c>
      <c r="G301" s="106"/>
      <c r="H301" s="106"/>
      <c r="I301" s="106"/>
      <c r="J301" s="106">
        <f t="shared" ref="J301:Q301" si="389">(J164)/SUM(J180:J183)</f>
        <v>2.251654643631571</v>
      </c>
      <c r="K301" s="106">
        <f t="shared" si="389"/>
        <v>2.3974773101980054</v>
      </c>
      <c r="L301" s="106">
        <f t="shared" si="389"/>
        <v>6.1897974381888599</v>
      </c>
      <c r="M301" s="106">
        <f t="shared" si="389"/>
        <v>2.4115792801336764</v>
      </c>
      <c r="N301" s="106">
        <f t="shared" si="389"/>
        <v>2.1120520135750094</v>
      </c>
      <c r="O301" s="106">
        <f t="shared" si="389"/>
        <v>3.040951885034854</v>
      </c>
      <c r="P301" s="106">
        <f t="shared" si="389"/>
        <v>2.8879683733912982</v>
      </c>
      <c r="Q301" s="106">
        <f t="shared" si="389"/>
        <v>2.8194511936602127</v>
      </c>
      <c r="R301" s="106">
        <f t="shared" ref="R301:AC301" si="390">+R164/SUM(R180:R183)</f>
        <v>2.625696968819244</v>
      </c>
      <c r="S301" s="106">
        <f t="shared" ca="1" si="390"/>
        <v>2.864484536757165</v>
      </c>
      <c r="T301" s="106">
        <f t="shared" ca="1" si="390"/>
        <v>2.9018600439467126</v>
      </c>
      <c r="U301" s="106">
        <f t="shared" ca="1" si="390"/>
        <v>2.8908277946175027</v>
      </c>
      <c r="V301" s="106">
        <f t="shared" ca="1" si="390"/>
        <v>3.2052362265880152</v>
      </c>
      <c r="W301" s="106">
        <f t="shared" ca="1" si="390"/>
        <v>3.7755411316478522</v>
      </c>
      <c r="X301" s="106">
        <f t="shared" ca="1" si="390"/>
        <v>4.894134659059902</v>
      </c>
      <c r="Y301" s="106">
        <f t="shared" ca="1" si="390"/>
        <v>7.797785152263363</v>
      </c>
      <c r="Z301" s="106">
        <f t="shared" ca="1" si="390"/>
        <v>31.015063443938658</v>
      </c>
      <c r="AA301" s="106">
        <f t="shared" ca="1" si="390"/>
        <v>-10.939547685029392</v>
      </c>
      <c r="AB301" s="106">
        <f t="shared" ca="1" si="390"/>
        <v>-3.8987404857116914</v>
      </c>
      <c r="AC301" s="106">
        <f t="shared" ca="1" si="390"/>
        <v>-2.0472830511988862</v>
      </c>
    </row>
    <row r="302" spans="1:33">
      <c r="A302" s="101"/>
      <c r="D302" s="102" t="s">
        <v>0</v>
      </c>
      <c r="G302" s="133"/>
      <c r="H302" s="106"/>
      <c r="I302" s="106"/>
      <c r="J302" s="106">
        <f t="shared" ref="J302:P302" si="391">+J299*J300*J301</f>
        <v>6.4208676426820155E-2</v>
      </c>
      <c r="K302" s="106">
        <f t="shared" si="391"/>
        <v>8.672226401805562E-2</v>
      </c>
      <c r="L302" s="106">
        <f t="shared" si="391"/>
        <v>0.37174560619600855</v>
      </c>
      <c r="M302" s="106">
        <f t="shared" si="391"/>
        <v>0.15051483538815899</v>
      </c>
      <c r="N302" s="106">
        <f t="shared" si="391"/>
        <v>0.17375737837342886</v>
      </c>
      <c r="O302" s="106">
        <f t="shared" si="391"/>
        <v>0.15743468840928571</v>
      </c>
      <c r="P302" s="106">
        <f t="shared" si="391"/>
        <v>0.15996883860644004</v>
      </c>
      <c r="Q302" s="106">
        <f>+Q299*Q300*Q301</f>
        <v>0.19840779807118938</v>
      </c>
      <c r="R302" s="106">
        <f t="shared" ref="R302:AA302" si="392">+R299*R300*R301</f>
        <v>0.17994165978749382</v>
      </c>
      <c r="S302" s="106">
        <f t="shared" ca="1" si="392"/>
        <v>0.14109359709718033</v>
      </c>
      <c r="T302" s="106">
        <f t="shared" ca="1" si="392"/>
        <v>0.14880395355105935</v>
      </c>
      <c r="U302" s="106">
        <f t="shared" ca="1" si="392"/>
        <v>0.15030415501492514</v>
      </c>
      <c r="V302" s="106">
        <f t="shared" ca="1" si="392"/>
        <v>0.17872583578777171</v>
      </c>
      <c r="W302" s="106">
        <f t="shared" ca="1" si="392"/>
        <v>0.22892242938579085</v>
      </c>
      <c r="X302" s="106">
        <f t="shared" ca="1" si="392"/>
        <v>0.3267317009731891</v>
      </c>
      <c r="Y302" s="106">
        <f t="shared" ca="1" si="392"/>
        <v>0.58044328902167863</v>
      </c>
      <c r="Z302" s="106">
        <f t="shared" ca="1" si="392"/>
        <v>2.6104963902273739</v>
      </c>
      <c r="AA302" s="106">
        <f t="shared" ca="1" si="392"/>
        <v>-1.0589513432890154</v>
      </c>
      <c r="AB302" s="106">
        <f ca="1">+AB299*AB300*AB301</f>
        <v>-0.44369343890777591</v>
      </c>
      <c r="AC302" s="106">
        <f ca="1">+AC299*AC300*AC301</f>
        <v>-0.28241741849815294</v>
      </c>
    </row>
    <row r="304" spans="1:33">
      <c r="A304" s="101"/>
      <c r="C304" s="95"/>
      <c r="D304" s="96" t="s">
        <v>175</v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/>
      <c r="AE304"/>
      <c r="AF304"/>
      <c r="AG304"/>
    </row>
    <row r="305" spans="1:31" ht="5.0999999999999996" customHeight="1">
      <c r="A305" s="101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33"/>
      <c r="AE305" s="133"/>
    </row>
    <row r="306" spans="1:31">
      <c r="A306" s="101"/>
      <c r="D306" s="102" t="s">
        <v>130</v>
      </c>
      <c r="G306" s="106">
        <f t="shared" ref="G306:AC306" si="393">+G82/G$80</f>
        <v>0.40875603384016379</v>
      </c>
      <c r="H306" s="106">
        <f t="shared" si="393"/>
        <v>0.40344029031179868</v>
      </c>
      <c r="I306" s="106">
        <f t="shared" si="393"/>
        <v>0.38806825647833909</v>
      </c>
      <c r="J306" s="106">
        <f t="shared" si="393"/>
        <v>0.39264747138155426</v>
      </c>
      <c r="K306" s="106">
        <f t="shared" si="393"/>
        <v>0.39874644775845264</v>
      </c>
      <c r="L306" s="106">
        <f t="shared" si="393"/>
        <v>0.4085256466991955</v>
      </c>
      <c r="M306" s="106">
        <f t="shared" si="393"/>
        <v>0.41352805201163811</v>
      </c>
      <c r="N306" s="106">
        <f t="shared" si="393"/>
        <v>0.41116812722534396</v>
      </c>
      <c r="O306" s="106">
        <f t="shared" si="393"/>
        <v>0.41777041402992776</v>
      </c>
      <c r="P306" s="106">
        <f t="shared" si="393"/>
        <v>0.42494933605080082</v>
      </c>
      <c r="Q306" s="106">
        <f t="shared" si="393"/>
        <v>0.41470025189797205</v>
      </c>
      <c r="R306" s="106">
        <f t="shared" si="393"/>
        <v>0.40514173732604236</v>
      </c>
      <c r="S306" s="106">
        <f t="shared" ca="1" si="393"/>
        <v>0.41699999999999998</v>
      </c>
      <c r="T306" s="106">
        <f t="shared" ca="1" si="393"/>
        <v>0.42</v>
      </c>
      <c r="U306" s="106">
        <f t="shared" ca="1" si="393"/>
        <v>0.42111111111111094</v>
      </c>
      <c r="V306" s="106">
        <f t="shared" ca="1" si="393"/>
        <v>0.42222222222222205</v>
      </c>
      <c r="W306" s="106">
        <f t="shared" ca="1" si="393"/>
        <v>0.42333333333333312</v>
      </c>
      <c r="X306" s="106">
        <f t="shared" ca="1" si="393"/>
        <v>0.42444444444444418</v>
      </c>
      <c r="Y306" s="106">
        <f t="shared" ca="1" si="393"/>
        <v>0.42555555555555524</v>
      </c>
      <c r="Z306" s="106">
        <f t="shared" ca="1" si="393"/>
        <v>0.42666666666666647</v>
      </c>
      <c r="AA306" s="106">
        <f t="shared" ca="1" si="393"/>
        <v>0.42777777777777759</v>
      </c>
      <c r="AB306" s="106">
        <f t="shared" ca="1" si="393"/>
        <v>0.42888888888888876</v>
      </c>
      <c r="AC306" s="106">
        <f t="shared" ca="1" si="393"/>
        <v>0.43</v>
      </c>
    </row>
    <row r="307" spans="1:31">
      <c r="A307" s="101"/>
      <c r="D307" s="102" t="s">
        <v>64</v>
      </c>
      <c r="G307" s="106">
        <f t="shared" ref="G307:AC307" si="394">+G87/G$80</f>
        <v>9.0755469354967061E-2</v>
      </c>
      <c r="H307" s="106">
        <f t="shared" si="394"/>
        <v>9.1581912810963062E-2</v>
      </c>
      <c r="I307" s="106">
        <f t="shared" si="394"/>
        <v>7.6158715342754965E-2</v>
      </c>
      <c r="J307" s="106">
        <f t="shared" si="394"/>
        <v>8.1645534975059386E-2</v>
      </c>
      <c r="K307" s="106">
        <f t="shared" si="394"/>
        <v>8.8623643515660405E-2</v>
      </c>
      <c r="L307" s="106">
        <f t="shared" si="394"/>
        <v>9.9659389070186427E-2</v>
      </c>
      <c r="M307" s="106">
        <f t="shared" si="394"/>
        <v>0.11091685460442088</v>
      </c>
      <c r="N307" s="106">
        <f t="shared" si="394"/>
        <v>0.10844472725060933</v>
      </c>
      <c r="O307" s="106">
        <f t="shared" si="394"/>
        <v>0.11556982892812155</v>
      </c>
      <c r="P307" s="106">
        <f t="shared" si="394"/>
        <v>0.12633379339002421</v>
      </c>
      <c r="Q307" s="106">
        <f t="shared" si="394"/>
        <v>0.13527582230897436</v>
      </c>
      <c r="R307" s="106">
        <f t="shared" si="394"/>
        <v>0.1290208661187443</v>
      </c>
      <c r="S307" s="106">
        <f t="shared" ca="1" si="394"/>
        <v>0.12025243235294819</v>
      </c>
      <c r="T307" s="106">
        <f t="shared" ca="1" si="394"/>
        <v>0.13276385377128766</v>
      </c>
      <c r="U307" s="106">
        <f t="shared" ca="1" si="394"/>
        <v>0.13782938954160021</v>
      </c>
      <c r="V307" s="106">
        <f t="shared" ca="1" si="394"/>
        <v>0.14190565207356343</v>
      </c>
      <c r="W307" s="106">
        <f t="shared" ca="1" si="394"/>
        <v>0.14517706729527</v>
      </c>
      <c r="X307" s="106">
        <f t="shared" ca="1" si="394"/>
        <v>0.14772440152709362</v>
      </c>
      <c r="Y307" s="106">
        <f t="shared" ca="1" si="394"/>
        <v>0.14961963933529812</v>
      </c>
      <c r="Z307" s="106">
        <f t="shared" ca="1" si="394"/>
        <v>0.15092477914905353</v>
      </c>
      <c r="AA307" s="106">
        <f t="shared" ca="1" si="394"/>
        <v>0.15169216880951719</v>
      </c>
      <c r="AB307" s="106">
        <f t="shared" ca="1" si="394"/>
        <v>0.15196543842581633</v>
      </c>
      <c r="AC307" s="106">
        <f t="shared" ca="1" si="394"/>
        <v>0.15174173260585941</v>
      </c>
    </row>
    <row r="308" spans="1:31">
      <c r="A308" s="101"/>
      <c r="D308" s="102" t="s">
        <v>147</v>
      </c>
      <c r="G308" s="106">
        <f t="shared" ref="G308:AC308" si="395">+G93/G$80</f>
        <v>7.6064380260386852E-2</v>
      </c>
      <c r="H308" s="106">
        <f t="shared" si="395"/>
        <v>7.7731819701093427E-2</v>
      </c>
      <c r="I308" s="106">
        <f t="shared" si="395"/>
        <v>6.176341318640486E-2</v>
      </c>
      <c r="J308" s="106">
        <f t="shared" si="395"/>
        <v>6.2703989818470474E-2</v>
      </c>
      <c r="K308" s="106">
        <f t="shared" si="395"/>
        <v>6.7203053014494613E-2</v>
      </c>
      <c r="L308" s="106">
        <f t="shared" si="395"/>
        <v>7.5782363034720635E-2</v>
      </c>
      <c r="M308" s="106">
        <f t="shared" si="395"/>
        <v>8.6691840576790247E-2</v>
      </c>
      <c r="N308" s="106">
        <f t="shared" si="395"/>
        <v>8.133939391103763E-2</v>
      </c>
      <c r="O308" s="106">
        <f t="shared" si="395"/>
        <v>7.9871676535696587E-2</v>
      </c>
      <c r="P308" s="106">
        <f t="shared" si="395"/>
        <v>8.9018084020532726E-2</v>
      </c>
      <c r="Q308" s="106">
        <f t="shared" si="395"/>
        <v>0.10172437544651522</v>
      </c>
      <c r="R308" s="106">
        <f t="shared" si="395"/>
        <v>9.3038459851897265E-2</v>
      </c>
      <c r="S308" s="106">
        <f t="shared" ca="1" si="395"/>
        <v>7.7587296151618843E-2</v>
      </c>
      <c r="T308" s="106">
        <f t="shared" ca="1" si="395"/>
        <v>8.2901697009330005E-2</v>
      </c>
      <c r="U308" s="106">
        <f t="shared" ca="1" si="395"/>
        <v>8.6078113312142976E-2</v>
      </c>
      <c r="V308" s="106">
        <f t="shared" ca="1" si="395"/>
        <v>8.9229280406824638E-2</v>
      </c>
      <c r="W308" s="106">
        <f t="shared" ca="1" si="395"/>
        <v>9.2166164174441345E-2</v>
      </c>
      <c r="X308" s="106">
        <f t="shared" ca="1" si="395"/>
        <v>9.4944955824445953E-2</v>
      </c>
      <c r="Y308" s="106">
        <f t="shared" ca="1" si="395"/>
        <v>9.7603914806486308E-2</v>
      </c>
      <c r="Z308" s="106">
        <f t="shared" ca="1" si="395"/>
        <v>0.10017007883539761</v>
      </c>
      <c r="AA308" s="106">
        <f t="shared" ca="1" si="395"/>
        <v>0.1026631315215277</v>
      </c>
      <c r="AB308" s="106">
        <f t="shared" ca="1" si="395"/>
        <v>0.10509775494590835</v>
      </c>
      <c r="AC308" s="106">
        <f t="shared" ca="1" si="395"/>
        <v>0.10748746517105368</v>
      </c>
    </row>
    <row r="309" spans="1:31">
      <c r="A309" s="101"/>
      <c r="D309" s="102" t="s">
        <v>131</v>
      </c>
      <c r="G309" s="106">
        <f t="shared" ref="G309:AC309" si="396">+G101/G$80</f>
        <v>3.3720753515367713E-2</v>
      </c>
      <c r="H309" s="106">
        <f t="shared" si="396"/>
        <v>3.4155206990402497E-2</v>
      </c>
      <c r="I309" s="106">
        <f t="shared" si="396"/>
        <v>2.8783807663901158E-2</v>
      </c>
      <c r="J309" s="106">
        <f t="shared" si="396"/>
        <v>3.099960998173075E-2</v>
      </c>
      <c r="K309" s="106">
        <f t="shared" si="396"/>
        <v>3.4551767064789761E-2</v>
      </c>
      <c r="L309" s="106">
        <f t="shared" si="396"/>
        <v>4.7506611887216783E-2</v>
      </c>
      <c r="M309" s="106">
        <f t="shared" si="396"/>
        <v>4.8135895786078159E-2</v>
      </c>
      <c r="N309" s="106">
        <f t="shared" si="396"/>
        <v>5.9378377493203988E-2</v>
      </c>
      <c r="O309" s="106">
        <f t="shared" si="396"/>
        <v>5.8829424832408911E-2</v>
      </c>
      <c r="P309" s="106">
        <f t="shared" si="396"/>
        <v>6.5772854016921525E-2</v>
      </c>
      <c r="Q309" s="106">
        <f t="shared" si="396"/>
        <v>7.6461475686996377E-2</v>
      </c>
      <c r="R309" s="106">
        <f t="shared" si="396"/>
        <v>6.9925404616232742E-2</v>
      </c>
      <c r="S309" s="106">
        <f t="shared" ca="1" si="396"/>
        <v>5.6316168340643423E-2</v>
      </c>
      <c r="T309" s="106">
        <f t="shared" ca="1" si="396"/>
        <v>6.0033033884901797E-2</v>
      </c>
      <c r="U309" s="106">
        <f t="shared" ca="1" si="396"/>
        <v>6.197688915375181E-2</v>
      </c>
      <c r="V309" s="106">
        <f t="shared" ca="1" si="396"/>
        <v>6.3959811936289537E-2</v>
      </c>
      <c r="W309" s="106">
        <f t="shared" ca="1" si="396"/>
        <v>6.5774462336390324E-2</v>
      </c>
      <c r="X309" s="106">
        <f t="shared" ca="1" si="396"/>
        <v>6.7473643847912476E-2</v>
      </c>
      <c r="Y309" s="106">
        <f t="shared" ca="1" si="396"/>
        <v>6.9089340964435933E-2</v>
      </c>
      <c r="Z309" s="106">
        <f t="shared" ca="1" si="396"/>
        <v>7.0644596296419324E-2</v>
      </c>
      <c r="AA309" s="106">
        <f t="shared" ca="1" si="396"/>
        <v>7.2156597446151799E-2</v>
      </c>
      <c r="AB309" s="106">
        <f t="shared" ca="1" si="396"/>
        <v>7.363856615845725E-2</v>
      </c>
      <c r="AC309" s="106">
        <f t="shared" ca="1" si="396"/>
        <v>7.5106540482238734E-2</v>
      </c>
    </row>
    <row r="310" spans="1:31">
      <c r="A310" s="101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33"/>
      <c r="AE310" s="133"/>
    </row>
    <row r="311" spans="1:31">
      <c r="A311" s="101"/>
      <c r="G311" s="109"/>
      <c r="H311" s="246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  <c r="T311" s="246"/>
      <c r="U311" s="246"/>
      <c r="V311" s="246"/>
      <c r="W311" s="246"/>
      <c r="X311" s="246"/>
      <c r="Y311" s="246"/>
      <c r="Z311" s="246"/>
      <c r="AA311" s="246"/>
      <c r="AB311" s="246"/>
      <c r="AC311" s="246"/>
    </row>
    <row r="312" spans="1:31">
      <c r="A312" s="101"/>
      <c r="G312" s="109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46"/>
      <c r="U312" s="246"/>
      <c r="V312" s="246"/>
      <c r="W312" s="246"/>
      <c r="X312" s="246"/>
      <c r="Y312" s="246"/>
      <c r="Z312" s="246"/>
      <c r="AA312" s="246"/>
      <c r="AB312" s="246"/>
      <c r="AC312" s="246"/>
    </row>
    <row r="313" spans="1:31">
      <c r="A313" s="101"/>
      <c r="G313" s="246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46"/>
      <c r="U313" s="246"/>
      <c r="V313" s="246"/>
      <c r="W313" s="246"/>
      <c r="X313" s="246"/>
      <c r="Y313" s="246"/>
      <c r="Z313" s="246"/>
      <c r="AA313" s="246"/>
      <c r="AB313" s="246"/>
      <c r="AC313" s="246"/>
    </row>
    <row r="314" spans="1:31">
      <c r="A314" s="101"/>
      <c r="G314" s="247"/>
      <c r="H314" s="247"/>
      <c r="I314" s="247"/>
      <c r="J314" s="247"/>
      <c r="K314" s="247"/>
      <c r="L314" s="247"/>
      <c r="M314" s="247"/>
      <c r="N314" s="247"/>
      <c r="O314" s="247"/>
      <c r="P314" s="247"/>
      <c r="Q314" s="247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</row>
    <row r="315" spans="1:31">
      <c r="A315" s="101"/>
      <c r="G315" s="242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</row>
    <row r="316" spans="1:31">
      <c r="A316" s="101"/>
      <c r="G316" s="109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</row>
    <row r="317" spans="1:31">
      <c r="A317" s="101"/>
      <c r="G317" s="106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</row>
    <row r="318" spans="1:31">
      <c r="A318" s="101"/>
      <c r="G318" s="106"/>
      <c r="H318" s="246"/>
      <c r="I318" s="246"/>
      <c r="J318" s="246"/>
      <c r="K318" s="246"/>
      <c r="L318" s="246"/>
      <c r="M318" s="246"/>
      <c r="N318" s="246"/>
      <c r="O318" s="246"/>
      <c r="P318" s="246"/>
      <c r="Q318" s="24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</row>
    <row r="319" spans="1:31">
      <c r="A319" s="101"/>
      <c r="G319" s="106"/>
      <c r="H319" s="247"/>
      <c r="I319" s="247"/>
      <c r="J319" s="247"/>
      <c r="K319" s="247"/>
      <c r="L319" s="247"/>
      <c r="M319" s="247"/>
      <c r="N319" s="247"/>
      <c r="O319" s="247"/>
      <c r="P319" s="247"/>
      <c r="Q319" s="247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</row>
    <row r="320" spans="1:31">
      <c r="A320" s="101"/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8"/>
      <c r="Z320" s="248"/>
      <c r="AA320" s="248"/>
      <c r="AB320" s="248"/>
      <c r="AC320" s="248"/>
    </row>
    <row r="321" spans="1:29">
      <c r="A321" s="10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</row>
    <row r="322" spans="1:29">
      <c r="A322" s="10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</row>
    <row r="323" spans="1:29">
      <c r="A323" s="101"/>
      <c r="G323" s="246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</row>
    <row r="324" spans="1:29">
      <c r="A324" s="101"/>
      <c r="G324" s="246"/>
      <c r="H324" s="246"/>
      <c r="I324" s="246"/>
      <c r="J324" s="246"/>
      <c r="K324" s="246"/>
      <c r="L324" s="246"/>
      <c r="M324" s="246"/>
      <c r="N324" s="246"/>
      <c r="O324" s="246"/>
      <c r="P324" s="246"/>
      <c r="Q324" s="246"/>
    </row>
    <row r="325" spans="1:29">
      <c r="A325" s="101"/>
      <c r="G325" s="246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S325" s="109"/>
    </row>
    <row r="326" spans="1:29">
      <c r="A326" s="101"/>
      <c r="G326" s="246"/>
      <c r="H326" s="246"/>
      <c r="I326" s="246"/>
      <c r="J326" s="246"/>
      <c r="K326" s="246"/>
      <c r="L326" s="246"/>
      <c r="M326" s="246"/>
      <c r="N326" s="246"/>
      <c r="O326" s="246"/>
      <c r="P326" s="246"/>
      <c r="Q326" s="246"/>
      <c r="S326" s="109"/>
    </row>
    <row r="327" spans="1:29">
      <c r="A327" s="101"/>
      <c r="G327" s="246"/>
      <c r="H327" s="246"/>
      <c r="I327" s="246"/>
      <c r="J327" s="246"/>
      <c r="K327" s="246"/>
      <c r="L327" s="246"/>
      <c r="M327" s="246"/>
      <c r="N327" s="246"/>
      <c r="O327" s="246"/>
      <c r="P327" s="246"/>
      <c r="Q327" s="246"/>
      <c r="S327" s="109"/>
    </row>
    <row r="328" spans="1:29">
      <c r="A328" s="101"/>
      <c r="G328" s="246"/>
      <c r="H328" s="246"/>
      <c r="I328" s="246"/>
      <c r="J328" s="246"/>
      <c r="K328" s="246"/>
      <c r="L328" s="246"/>
      <c r="M328" s="246"/>
      <c r="N328" s="246"/>
      <c r="O328" s="246"/>
      <c r="P328" s="246"/>
      <c r="Q328" s="246"/>
      <c r="S328" s="109"/>
    </row>
    <row r="329" spans="1:29">
      <c r="A329" s="101"/>
      <c r="G329" s="246"/>
      <c r="H329" s="246"/>
      <c r="I329" s="246"/>
      <c r="J329" s="246"/>
      <c r="K329" s="246"/>
      <c r="L329" s="246"/>
      <c r="M329" s="246"/>
      <c r="N329" s="246"/>
      <c r="O329" s="246"/>
      <c r="P329" s="246"/>
      <c r="Q329" s="246"/>
      <c r="R329" s="106"/>
      <c r="S329" s="109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</row>
    <row r="330" spans="1:29">
      <c r="A330" s="101"/>
      <c r="G330" s="246"/>
      <c r="H330" s="246"/>
      <c r="I330" s="246"/>
      <c r="J330" s="246"/>
      <c r="K330" s="246"/>
      <c r="L330" s="246"/>
      <c r="M330" s="246"/>
      <c r="N330" s="246"/>
      <c r="O330" s="246"/>
      <c r="P330" s="246"/>
      <c r="Q330" s="246"/>
      <c r="S330" s="109"/>
    </row>
    <row r="331" spans="1:29">
      <c r="A331" s="101"/>
      <c r="G331" s="246"/>
      <c r="H331" s="246"/>
      <c r="I331" s="246"/>
      <c r="J331" s="246"/>
      <c r="K331" s="246"/>
      <c r="L331" s="246"/>
      <c r="M331" s="246"/>
      <c r="N331" s="246"/>
      <c r="O331" s="246"/>
      <c r="P331" s="246"/>
      <c r="Q331" s="246"/>
      <c r="S331" s="109"/>
    </row>
    <row r="332" spans="1:29">
      <c r="A332" s="101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</row>
  </sheetData>
  <conditionalFormatting sqref="S185:Z185 G185:P185 S239:AB239 G239:Q239">
    <cfRule type="cellIs" dxfId="10" priority="36" operator="equal">
      <formula>FALSE</formula>
    </cfRule>
  </conditionalFormatting>
  <conditionalFormatting sqref="AA185:AB185">
    <cfRule type="cellIs" dxfId="9" priority="16" operator="equal">
      <formula>FALSE</formula>
    </cfRule>
  </conditionalFormatting>
  <conditionalFormatting sqref="AA239:AB239">
    <cfRule type="cellIs" dxfId="8" priority="15" operator="equal">
      <formula>FALSE</formula>
    </cfRule>
  </conditionalFormatting>
  <conditionalFormatting sqref="Q185">
    <cfRule type="cellIs" dxfId="7" priority="10" operator="equal">
      <formula>FALSE</formula>
    </cfRule>
  </conditionalFormatting>
  <conditionalFormatting sqref="Q239">
    <cfRule type="cellIs" dxfId="6" priority="9" operator="equal">
      <formula>FALSE</formula>
    </cfRule>
  </conditionalFormatting>
  <conditionalFormatting sqref="R239">
    <cfRule type="cellIs" dxfId="5" priority="5" operator="equal">
      <formula>FALSE</formula>
    </cfRule>
  </conditionalFormatting>
  <conditionalFormatting sqref="R185">
    <cfRule type="cellIs" dxfId="4" priority="7" operator="equal">
      <formula>FALSE</formula>
    </cfRule>
  </conditionalFormatting>
  <conditionalFormatting sqref="R239">
    <cfRule type="cellIs" dxfId="3" priority="6" operator="equal">
      <formula>FALSE</formula>
    </cfRule>
  </conditionalFormatting>
  <conditionalFormatting sqref="AC239">
    <cfRule type="cellIs" dxfId="2" priority="4" operator="equal">
      <formula>FALSE</formula>
    </cfRule>
  </conditionalFormatting>
  <conditionalFormatting sqref="AC239">
    <cfRule type="cellIs" dxfId="1" priority="2" operator="equal">
      <formula>FALSE</formula>
    </cfRule>
  </conditionalFormatting>
  <conditionalFormatting sqref="AC185">
    <cfRule type="cellIs" dxfId="0" priority="1" operator="equal">
      <formula>FALSE</formula>
    </cfRule>
  </conditionalFormatting>
  <pageMargins left="0.7" right="0.7" top="0.75" bottom="0.75" header="0.3" footer="0.3"/>
  <pageSetup scale="10" orientation="landscape" r:id="rId1"/>
  <ignoredErrors>
    <ignoredError sqref="E121:F121 E176:F176 E189:F189 E169:F169 G148:I148 B13:E13 H132:Q132 A188:A190 O181:P181 O175:P175 O160:P160 S122:AA122 R23:AA23 R34:AA35 S99:AA99 S101:AA101 R80:AA85 S105:AA105 A202:F203 S203:AA206 R116:AA116 Q148:AA148 Q142:AA143 O153:P153 S190:AA190 R184:AA184 R172:AA172 R156:AA156 S209:AA209 R77:AA77 R164:AA165 R179:AA179 S125:AA125 S132:AA133 A230:C232 E232 A237:C237 S238:AA238 E237:F237 A210:F211 S225:AA225 A259:C260 E259:F260 A262:C266 O238:P238 E262:F264 R285:AA285 A257:C257 A248:C248 E257:F257 R248:AA248 S257:AA257 Q145 S145:AA145 A238:F239 A240:C240 E240:F240 R146:AA146 S113:AA114 Q5:AA5 A30:A31 P29:P31 B23:F23 A285:F309 E34:F34 A64 E173:F173 G87:P91 AI38:XFD38 AI64:XFD64 O183:P183 C169 C176 C189 C188:F188 C190:F190 C177:F180 C170:F172 U106:Z106 AJ80:XFD108 A209:C209 E209:F209 A77:F91 Q78:AA78 A205:F208 B204:F204 C182:F185 C174:F175 C173 A212:A216 C212:F216 B21:C21 E126:F126 S127:AA127 AN124:XFD134 A33:A36 A38 B11:F12 B24:C26 E24:F26 S27:AA27 R14:AA14 B14:F20 R16:AA16 E21:F21 R18:AA20 A2 H3:AA3 G142:O143 G145:O145 A133:K133 G165:H165 G202:AA202 G98:P98 H189:P190 G184:P185 G179:P179 G172:P172 G164:P164 G156:P156 G303:AA309 G149:AA149 G127:Q127 G213:AA214 G1 J107:AA112 G80:P85 G100:P105 G17:AA17 G210:AA210 G116:P116 A217:AA220 G215:T216 G79:AA79 A228:C228 G286:AA287 G285:P285 A246:AA247 G115:AA115 G113:L114 B27:P27 G4:AA4 A342:AA1048576 G34:P35 G6:AA9 G5:O5 G106:O106 G78:N78 G203:N206 G18:P20 G12:AA12 G14:P14 E29:N31 R87:AA93 S222:AA223 G11:Q11 T11:AA11 C33:F33 C29:C31 C35:F36 C38:F38 A43:A45 C43:C45 B4:F9 A55 XFC59:XFD61 R50 C64 C55 A182:A185 C181 E181:F181 G16:P16 G96:P96 A98:F112 A97 C97:F97 Q82 G93:P93 A93:F96 A92:E92 C122:F122 C121 C124:F125 C126 A113:A122 C113:F120 A124:A130 C127:F132 C134:F134 A136:A146 C136:F146 A221:A225 C221:P225 AB8:AC8 S185:AA185 T221:AA221 AI77:XFD79 AI29:XFD31 AI259:XFD260 AI246:XFD248 AI257:XFD257 AI237:XFD240 AI230:XFD232 AI33:XFD36 AI342:XFD1048576 AI1:XFD9 AI23:XFD27 AI43:XFD45 AI55:XFD55 AI285:XFD309 AI188:XFD190 AI128:AJ134 AI11:XFD14 AI109:XFD116 AI136:XFD146 AI262:XFD266 AI202:XFD225 G208:L208 D3:F3 AI119:XFD122 AI117 AK117:AL117 AJ118:AL118 AN117:XFD118 AI228:XFD228 E228:N228 T208:AA208 A148:A180 C148:F168 AI148:XFD185 S167:AC167 R299:AA302 S97:AA97 R96:AA96 S94:AA95 T211:AA212 I1:K1 J207:N207 AB82:AC82 AB110:AC110 I294:AA295 K292:AA293 J296:AA298 J288:AA291 T278:AC278 S15:AC15 A1 D1 AI17:XFD21 AM15:XFD15 AM16:XFD16 E2:F2 F1 A132" formula="1"/>
    <ignoredError sqref="H61:R61 H241:R2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B2:XFC104"/>
  <sheetViews>
    <sheetView showGridLines="0" zoomScale="85" zoomScaleNormal="85" workbookViewId="0"/>
  </sheetViews>
  <sheetFormatPr defaultRowHeight="15"/>
  <cols>
    <col min="2" max="2" width="25.28515625" bestFit="1" customWidth="1"/>
    <col min="3" max="3" width="17.28515625" bestFit="1" customWidth="1"/>
    <col min="4" max="10" width="9.7109375" customWidth="1"/>
    <col min="11" max="11" width="10.140625" customWidth="1"/>
    <col min="12" max="12" width="11.7109375" customWidth="1"/>
    <col min="13" max="13" width="11.140625" customWidth="1"/>
    <col min="15" max="15" width="23.5703125" bestFit="1" customWidth="1"/>
    <col min="16" max="16" width="28.5703125" customWidth="1"/>
    <col min="18" max="18" width="24.28515625" customWidth="1"/>
    <col min="19" max="41" width="9.28515625" customWidth="1"/>
    <col min="42" max="42" width="9.28515625"/>
    <col min="54" max="54" width="18.7109375" bestFit="1" customWidth="1"/>
  </cols>
  <sheetData>
    <row r="2" spans="2:55">
      <c r="B2" s="110" t="s">
        <v>61</v>
      </c>
      <c r="C2" s="110"/>
      <c r="D2" s="110"/>
      <c r="E2" s="110"/>
      <c r="G2" s="110" t="s">
        <v>283</v>
      </c>
      <c r="H2" s="113"/>
      <c r="I2" s="113"/>
      <c r="J2" s="113"/>
      <c r="K2" s="113"/>
      <c r="L2" s="113"/>
      <c r="M2" s="113"/>
    </row>
    <row r="3" spans="2:55">
      <c r="B3" s="3" t="s">
        <v>53</v>
      </c>
      <c r="C3" s="31">
        <f ca="1">TODAY()</f>
        <v>44999</v>
      </c>
      <c r="G3" s="28"/>
      <c r="J3" s="19" t="s">
        <v>51</v>
      </c>
      <c r="K3" s="24" t="s">
        <v>284</v>
      </c>
      <c r="L3" s="24" t="s">
        <v>284</v>
      </c>
      <c r="M3" s="24" t="s">
        <v>284</v>
      </c>
    </row>
    <row r="4" spans="2:55">
      <c r="B4" s="3" t="s">
        <v>54</v>
      </c>
      <c r="C4" s="70" t="s">
        <v>202</v>
      </c>
      <c r="G4" s="28"/>
      <c r="J4" s="19" t="s">
        <v>42</v>
      </c>
      <c r="K4" s="19" t="s">
        <v>45</v>
      </c>
      <c r="L4" s="19" t="s">
        <v>44</v>
      </c>
      <c r="M4" s="19" t="s">
        <v>59</v>
      </c>
    </row>
    <row r="5" spans="2:55">
      <c r="B5" s="3" t="s">
        <v>55</v>
      </c>
      <c r="C5" s="70" t="s">
        <v>268</v>
      </c>
      <c r="G5" s="3" t="s">
        <v>285</v>
      </c>
      <c r="J5" s="29">
        <v>20</v>
      </c>
      <c r="K5" s="30">
        <v>0.51013694117647057</v>
      </c>
      <c r="L5" s="30">
        <v>0.21656424999999999</v>
      </c>
      <c r="M5" s="30">
        <v>0.28840072661058191</v>
      </c>
    </row>
    <row r="6" spans="2:55">
      <c r="G6" s="3" t="s">
        <v>286</v>
      </c>
      <c r="J6" s="29">
        <v>20</v>
      </c>
      <c r="K6" s="30">
        <v>0.45254400000000006</v>
      </c>
      <c r="L6" s="30">
        <v>0.13968729999999999</v>
      </c>
      <c r="M6" s="30">
        <v>0.5237188081024754</v>
      </c>
    </row>
    <row r="7" spans="2:55">
      <c r="B7" s="110" t="s">
        <v>10</v>
      </c>
      <c r="C7" s="113"/>
      <c r="D7" s="113"/>
      <c r="E7" s="113"/>
      <c r="G7" s="3" t="s">
        <v>287</v>
      </c>
      <c r="J7" s="29">
        <v>11</v>
      </c>
      <c r="K7" s="30">
        <v>8.6519125000000002E-2</v>
      </c>
      <c r="L7" s="30">
        <v>6.5771199999999988E-2</v>
      </c>
      <c r="M7" s="30">
        <v>1.0761021774251531</v>
      </c>
    </row>
    <row r="8" spans="2:55">
      <c r="G8" s="3" t="s">
        <v>288</v>
      </c>
      <c r="J8" s="29">
        <v>14</v>
      </c>
      <c r="K8" s="30">
        <v>7.1604642857142853E-2</v>
      </c>
      <c r="L8" s="30">
        <v>9.3675687500000007E-2</v>
      </c>
      <c r="M8" s="30">
        <v>0.18072236487111579</v>
      </c>
    </row>
    <row r="9" spans="2:55">
      <c r="B9" t="s">
        <v>27</v>
      </c>
      <c r="C9" s="28">
        <v>2023</v>
      </c>
      <c r="G9" s="3" t="s">
        <v>46</v>
      </c>
      <c r="J9" s="41">
        <f>COUNTA(Model!H297:Q297)</f>
        <v>8</v>
      </c>
      <c r="K9" s="42">
        <f>AVERAGE(Model!H302:Q302)</f>
        <v>0.17034501068617339</v>
      </c>
      <c r="L9" s="42">
        <f>AVERAGE(Model!H297:Q297)</f>
        <v>0.12052320210310212</v>
      </c>
      <c r="M9" s="43">
        <f>-SUM(Model!G128:Q129)/SUM(Model!G93:Q93)</f>
        <v>1.0864391689466266</v>
      </c>
    </row>
    <row r="10" spans="2:55">
      <c r="B10" t="s">
        <v>315</v>
      </c>
      <c r="C10" s="34">
        <v>2.5000000000000001E-2</v>
      </c>
      <c r="G10" s="3" t="s">
        <v>50</v>
      </c>
      <c r="J10" s="66" t="s">
        <v>36</v>
      </c>
      <c r="K10" s="66" t="s">
        <v>36</v>
      </c>
      <c r="L10" s="32">
        <f ca="1">+K22</f>
        <v>0.13797133980574952</v>
      </c>
      <c r="M10" s="32">
        <f ca="1">IFERROR(-M50/M46,"na")</f>
        <v>0.59498568229179005</v>
      </c>
      <c r="Q10" s="6"/>
      <c r="S10" s="6"/>
    </row>
    <row r="11" spans="2:55">
      <c r="B11" t="s">
        <v>314</v>
      </c>
      <c r="C11" s="34">
        <v>0.06</v>
      </c>
      <c r="O11" s="3"/>
      <c r="P11" s="6"/>
      <c r="Q11" s="6"/>
      <c r="R11" s="5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BC11" s="3"/>
    </row>
    <row r="12" spans="2:55">
      <c r="B12" t="s">
        <v>2</v>
      </c>
      <c r="C12" s="74">
        <v>1.25</v>
      </c>
      <c r="D12" s="104"/>
      <c r="O12" s="3"/>
      <c r="P12" s="6"/>
      <c r="Q12" s="6"/>
      <c r="R12" s="5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BC12" s="89"/>
    </row>
    <row r="13" spans="2:55">
      <c r="B13" t="s">
        <v>1</v>
      </c>
      <c r="C13" s="1">
        <f>+C10+C11*C12</f>
        <v>0.1</v>
      </c>
      <c r="O13" s="3"/>
      <c r="P13" s="6"/>
      <c r="Q13" s="6"/>
      <c r="R13" s="5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BC13" s="13"/>
    </row>
    <row r="14" spans="2:55">
      <c r="B14" t="s">
        <v>29</v>
      </c>
      <c r="C14" s="15">
        <v>0</v>
      </c>
      <c r="G14" s="110" t="s">
        <v>37</v>
      </c>
      <c r="H14" s="113"/>
      <c r="I14" s="113"/>
      <c r="J14" s="113"/>
      <c r="K14" s="113"/>
      <c r="L14" s="113"/>
      <c r="M14" s="113"/>
      <c r="R14" s="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BC14" s="13"/>
    </row>
    <row r="15" spans="2:55">
      <c r="B15" t="s">
        <v>60</v>
      </c>
      <c r="C15" s="15">
        <v>2.5000000000000001E-2</v>
      </c>
      <c r="J15" s="19"/>
      <c r="K15" s="90"/>
      <c r="L15" s="19"/>
    </row>
    <row r="16" spans="2:55">
      <c r="B16" t="s">
        <v>30</v>
      </c>
      <c r="C16" s="125">
        <f>+C10+C15</f>
        <v>0.05</v>
      </c>
      <c r="G16" t="s">
        <v>28</v>
      </c>
      <c r="I16" s="22"/>
      <c r="J16" s="23"/>
      <c r="K16" s="118">
        <f>+$C$10</f>
        <v>2.5000000000000001E-2</v>
      </c>
      <c r="L16" s="23"/>
      <c r="M16" s="21"/>
    </row>
    <row r="17" spans="2:15">
      <c r="B17" t="s">
        <v>4</v>
      </c>
      <c r="C17" s="71">
        <f>-Model!R98</f>
        <v>0.22671683669500192</v>
      </c>
      <c r="G17" t="s">
        <v>58</v>
      </c>
      <c r="I17" s="22"/>
      <c r="J17" s="73"/>
      <c r="K17" s="121">
        <v>0</v>
      </c>
      <c r="L17" s="73"/>
      <c r="M17" s="21"/>
    </row>
    <row r="18" spans="2:15">
      <c r="B18" t="s">
        <v>316</v>
      </c>
      <c r="C18" s="44">
        <f>+C16*(1-C17)</f>
        <v>3.8664158165249908E-2</v>
      </c>
      <c r="G18" t="s">
        <v>41</v>
      </c>
      <c r="I18" s="22"/>
      <c r="J18" s="72"/>
      <c r="K18" s="120">
        <f>+K16+K17</f>
        <v>2.5000000000000001E-2</v>
      </c>
      <c r="L18" s="72"/>
      <c r="M18" s="21"/>
    </row>
    <row r="19" spans="2:15">
      <c r="B19" t="s">
        <v>20</v>
      </c>
      <c r="C19" s="45">
        <f ca="1">+C66</f>
        <v>108.443</v>
      </c>
      <c r="D19" s="13"/>
      <c r="G19" t="s">
        <v>52</v>
      </c>
      <c r="I19" s="21"/>
      <c r="J19" s="117"/>
      <c r="K19" s="117">
        <f ca="1">+K18/K22</f>
        <v>0.18119705175870304</v>
      </c>
      <c r="L19" s="117"/>
      <c r="M19" s="21"/>
    </row>
    <row r="20" spans="2:15">
      <c r="B20" t="s">
        <v>31</v>
      </c>
      <c r="C20" s="85">
        <v>86.75</v>
      </c>
      <c r="D20" s="13"/>
      <c r="G20" t="s">
        <v>39</v>
      </c>
      <c r="I20" s="21"/>
      <c r="J20" s="118"/>
      <c r="K20" s="118">
        <f ca="1">+$C$27</f>
        <v>8.7971339805749518E-2</v>
      </c>
      <c r="L20" s="117"/>
      <c r="M20" s="21"/>
    </row>
    <row r="21" spans="2:15">
      <c r="B21" t="s">
        <v>19</v>
      </c>
      <c r="C21" s="7">
        <f ca="1">+C20*C19</f>
        <v>9407.4302499999994</v>
      </c>
      <c r="D21" s="13">
        <f ca="1">+C21/SUM($C$21:$C$23)</f>
        <v>0.80388856116692931</v>
      </c>
      <c r="E21" s="79"/>
      <c r="G21" t="s">
        <v>40</v>
      </c>
      <c r="I21" s="21"/>
      <c r="J21" s="119"/>
      <c r="K21" s="122">
        <v>0.05</v>
      </c>
      <c r="L21" s="117"/>
      <c r="M21" s="21"/>
    </row>
    <row r="22" spans="2:15">
      <c r="B22" t="s">
        <v>32</v>
      </c>
      <c r="C22" s="46">
        <f>-C62</f>
        <v>0</v>
      </c>
      <c r="D22" s="13">
        <f ca="1">+C22/SUM($C$21:$C$23)</f>
        <v>0</v>
      </c>
      <c r="G22" s="2" t="s">
        <v>47</v>
      </c>
      <c r="H22" s="2"/>
      <c r="I22" s="2"/>
      <c r="J22" s="20"/>
      <c r="K22" s="120">
        <f ca="1">+K21+K20</f>
        <v>0.13797133980574952</v>
      </c>
    </row>
    <row r="23" spans="2:15">
      <c r="B23" t="s">
        <v>33</v>
      </c>
      <c r="C23" s="47">
        <f ca="1">-C61</f>
        <v>2294.9756610184613</v>
      </c>
      <c r="D23" s="13">
        <f ca="1">+C23/SUM($C$21:$C$23)</f>
        <v>0.19611143883307067</v>
      </c>
      <c r="G23" s="3"/>
      <c r="J23" s="25"/>
      <c r="K23" s="25"/>
      <c r="L23" s="25"/>
    </row>
    <row r="24" spans="2:15">
      <c r="G24" s="110" t="s">
        <v>192</v>
      </c>
      <c r="H24" s="113"/>
      <c r="I24" s="113"/>
      <c r="J24" s="113"/>
      <c r="K24" s="113"/>
      <c r="L24" s="113"/>
      <c r="M24" s="113"/>
    </row>
    <row r="25" spans="2:15" ht="15.75" thickBot="1">
      <c r="B25" t="s">
        <v>10</v>
      </c>
      <c r="C25" s="16">
        <f ca="1">+(D21*C13)+(D22*C14)+(C18*D23)</f>
        <v>8.7971339805749518E-2</v>
      </c>
      <c r="G25" s="67" t="s">
        <v>193</v>
      </c>
      <c r="H25" s="26"/>
      <c r="I25" s="26"/>
      <c r="J25" s="26"/>
      <c r="K25" s="27">
        <f>+Model!AC224</f>
        <v>2</v>
      </c>
      <c r="L25" s="26"/>
      <c r="M25" s="26"/>
    </row>
    <row r="26" spans="2:15" ht="15.75" thickBot="1">
      <c r="B26" t="s">
        <v>34</v>
      </c>
      <c r="C26" s="17"/>
      <c r="G26" s="67" t="s">
        <v>194</v>
      </c>
      <c r="H26" s="26"/>
      <c r="I26" s="26"/>
      <c r="J26" s="26"/>
      <c r="K26" s="30">
        <f ca="1">IFERROR((-L61)/L60,0.1)</f>
        <v>0.42571156751313322</v>
      </c>
      <c r="L26" s="26"/>
      <c r="M26" s="26"/>
    </row>
    <row r="27" spans="2:15">
      <c r="B27" t="s">
        <v>35</v>
      </c>
      <c r="C27" s="18">
        <f ca="1">+IF(ISBLANK(C26)=TRUE,C25,C26)</f>
        <v>8.7971339805749518E-2</v>
      </c>
      <c r="G27" s="67" t="s">
        <v>191</v>
      </c>
      <c r="H27" s="26"/>
      <c r="I27" s="26"/>
      <c r="J27" s="26"/>
      <c r="K27" s="87">
        <f ca="1">+K26*C18+D22*C14+(1-K26-D22)*C13</f>
        <v>7.3888622627790931E-2</v>
      </c>
      <c r="L27" s="26"/>
      <c r="M27" s="26"/>
    </row>
    <row r="30" spans="2:15">
      <c r="B30" s="110" t="s">
        <v>317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O30" s="123" t="s">
        <v>290</v>
      </c>
    </row>
    <row r="31" spans="2:15">
      <c r="B31" s="5" t="s">
        <v>10</v>
      </c>
      <c r="C31" s="86">
        <f ca="1">+C27</f>
        <v>8.7971339805749518E-2</v>
      </c>
      <c r="D31" s="86">
        <f t="shared" ref="D31:K31" ca="1" si="0">C31-($C$31-$L$31)/8</f>
        <v>8.6211000158504691E-2</v>
      </c>
      <c r="E31" s="86">
        <f t="shared" ca="1" si="0"/>
        <v>8.4450660511259865E-2</v>
      </c>
      <c r="F31" s="86">
        <f t="shared" ca="1" si="0"/>
        <v>8.2690320864015038E-2</v>
      </c>
      <c r="G31" s="86">
        <f t="shared" ca="1" si="0"/>
        <v>8.0929981216770211E-2</v>
      </c>
      <c r="H31" s="86">
        <f t="shared" ca="1" si="0"/>
        <v>7.9169641569525384E-2</v>
      </c>
      <c r="I31" s="86">
        <f t="shared" ca="1" si="0"/>
        <v>7.7409301922280557E-2</v>
      </c>
      <c r="J31" s="86">
        <f t="shared" ca="1" si="0"/>
        <v>7.564896227503573E-2</v>
      </c>
      <c r="K31" s="86">
        <f t="shared" ca="1" si="0"/>
        <v>7.3888622627790904E-2</v>
      </c>
      <c r="L31" s="34">
        <f ca="1">IF($C$26&gt;0,$C$26,K27)</f>
        <v>7.3888622627790931E-2</v>
      </c>
      <c r="M31" s="86">
        <f ca="1">+L31</f>
        <v>7.3888622627790931E-2</v>
      </c>
    </row>
    <row r="32" spans="2:15">
      <c r="B32" s="5" t="s">
        <v>12</v>
      </c>
      <c r="C32" s="265">
        <f ca="1">IF($C$5&lt;YEAR(TODAY()),1+(DAY(TODAY())+MONTH(TODAY())*30-30)/365,(DAY(TODAY())+MONTH(TODAY())*30-30)/365)</f>
        <v>0.20273972602739726</v>
      </c>
      <c r="D32" s="94"/>
    </row>
    <row r="33" spans="2:16383">
      <c r="B33" t="s">
        <v>269</v>
      </c>
      <c r="C33" s="88">
        <v>0.5</v>
      </c>
      <c r="D33" s="26"/>
      <c r="O33" s="14"/>
      <c r="Q33" s="14"/>
      <c r="R33" s="14"/>
      <c r="S33" s="14"/>
      <c r="T33" s="14"/>
      <c r="U33" s="14"/>
      <c r="V33" s="14"/>
    </row>
    <row r="35" spans="2:16383">
      <c r="B35" s="100" t="s">
        <v>8</v>
      </c>
      <c r="C35" s="100">
        <v>1</v>
      </c>
      <c r="D35" s="100">
        <f>+C35+1</f>
        <v>2</v>
      </c>
      <c r="E35" s="100">
        <f t="shared" ref="E35:M35" si="1">+D35+1</f>
        <v>3</v>
      </c>
      <c r="F35" s="100">
        <f>+E35+1</f>
        <v>4</v>
      </c>
      <c r="G35" s="100">
        <f t="shared" si="1"/>
        <v>5</v>
      </c>
      <c r="H35" s="100">
        <f t="shared" si="1"/>
        <v>6</v>
      </c>
      <c r="I35" s="100">
        <f t="shared" si="1"/>
        <v>7</v>
      </c>
      <c r="J35" s="100">
        <f t="shared" si="1"/>
        <v>8</v>
      </c>
      <c r="K35" s="100">
        <f t="shared" si="1"/>
        <v>9</v>
      </c>
      <c r="L35" s="100">
        <f t="shared" si="1"/>
        <v>10</v>
      </c>
      <c r="M35" s="100">
        <f t="shared" si="1"/>
        <v>11</v>
      </c>
    </row>
    <row r="36" spans="2:16383">
      <c r="B36" s="100" t="s">
        <v>7</v>
      </c>
      <c r="C36" s="100">
        <f>+C9</f>
        <v>2023</v>
      </c>
      <c r="D36" s="100">
        <f>+C36+1</f>
        <v>2024</v>
      </c>
      <c r="E36" s="100">
        <f t="shared" ref="E36:L36" si="2">+D36+1</f>
        <v>2025</v>
      </c>
      <c r="F36" s="100">
        <f>+E36+1</f>
        <v>2026</v>
      </c>
      <c r="G36" s="100">
        <f>+F36+1</f>
        <v>2027</v>
      </c>
      <c r="H36" s="100">
        <f t="shared" si="2"/>
        <v>2028</v>
      </c>
      <c r="I36" s="100">
        <f t="shared" si="2"/>
        <v>2029</v>
      </c>
      <c r="J36" s="100">
        <f t="shared" si="2"/>
        <v>2030</v>
      </c>
      <c r="K36" s="100">
        <f t="shared" si="2"/>
        <v>2031</v>
      </c>
      <c r="L36" s="100">
        <f t="shared" si="2"/>
        <v>2032</v>
      </c>
      <c r="M36" s="100">
        <f>+L36+1</f>
        <v>2033</v>
      </c>
      <c r="O36" s="14"/>
      <c r="Q36" s="14"/>
      <c r="R36" s="14"/>
      <c r="S36" s="14"/>
      <c r="T36" s="14"/>
      <c r="U36" s="14"/>
      <c r="V36" s="14"/>
    </row>
    <row r="37" spans="2:16383" ht="5.0999999999999996" customHeight="1"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2:16383">
      <c r="B38" t="s">
        <v>176</v>
      </c>
      <c r="C38" s="38">
        <f ca="1">+INDEX(Model!$A:$AD,MATCH("Gross Revenue",Model!$A:$A,0),MATCH(DCF!C$36,Model!$3:$3,0))</f>
        <v>4833.892655384615</v>
      </c>
      <c r="D38" s="38">
        <f ca="1">+INDEX(Model!$A:$AD,MATCH("Gross Revenue",Model!$A:$A,0),MATCH(DCF!D$36,Model!$3:$3,0))</f>
        <v>5618.4610593627367</v>
      </c>
      <c r="E38" s="38">
        <f ca="1">+INDEX(Model!$A:$AD,MATCH("Gross Revenue",Model!$A:$A,0),MATCH(DCF!E$36,Model!$3:$3,0))</f>
        <v>6469.5029488956652</v>
      </c>
      <c r="F38" s="38">
        <f ca="1">+INDEX(Model!$A:$AD,MATCH("Gross Revenue",Model!$A:$A,0),MATCH(DCF!F$36,Model!$3:$3,0))</f>
        <v>7375.3427551121213</v>
      </c>
      <c r="G38" s="38">
        <f ca="1">+INDEX(Model!$A:$AD,MATCH("Gross Revenue",Model!$A:$A,0),MATCH(DCF!G$36,Model!$3:$3,0))</f>
        <v>8302.418341806524</v>
      </c>
      <c r="H38" s="38">
        <f ca="1">+INDEX(Model!$A:$AD,MATCH("Gross Revenue",Model!$A:$A,0),MATCH(DCF!H$36,Model!$3:$3,0))</f>
        <v>9245.495102511517</v>
      </c>
      <c r="I38" s="38">
        <f ca="1">+INDEX(Model!$A:$AD,MATCH("Gross Revenue",Model!$A:$A,0),MATCH(DCF!I$36,Model!$3:$3,0))</f>
        <v>10198.295482577785</v>
      </c>
      <c r="J38" s="38">
        <f ca="1">+INDEX(Model!$A:$AD,MATCH("Gross Revenue",Model!$A:$A,0),MATCH(DCF!J$36,Model!$3:$3,0))</f>
        <v>11153.730974876511</v>
      </c>
      <c r="K38" s="38">
        <f ca="1">+INDEX(Model!$A:$AD,MATCH("Gross Revenue",Model!$A:$A,0),MATCH(DCF!K$36,Model!$3:$3,0))</f>
        <v>12104.103290815303</v>
      </c>
      <c r="L38" s="38">
        <f ca="1">+INDEX(Model!$A:$AD,MATCH("Gross Revenue",Model!$A:$A,0),MATCH(DCF!L$36,Model!$3:$3,0))</f>
        <v>13041.294593383671</v>
      </c>
      <c r="M38" s="75">
        <f ca="1">+L38*(1+$K$18)</f>
        <v>13367.326958218262</v>
      </c>
      <c r="O38" s="124">
        <f ca="1">+(M38/C38)^(0.1)-1</f>
        <v>0.10706917080466116</v>
      </c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  <c r="CPV38" s="14"/>
      <c r="CPW38" s="14"/>
      <c r="CPX38" s="14"/>
      <c r="CPY38" s="14"/>
      <c r="CPZ38" s="14"/>
      <c r="CQA38" s="14"/>
      <c r="CQB38" s="14"/>
      <c r="CQC38" s="14"/>
      <c r="CQD38" s="14"/>
      <c r="CQE38" s="14"/>
      <c r="CQF38" s="14"/>
      <c r="CQG38" s="14"/>
      <c r="CQH38" s="14"/>
      <c r="CQI38" s="14"/>
      <c r="CQJ38" s="14"/>
      <c r="CQK38" s="14"/>
      <c r="CQL38" s="14"/>
      <c r="CQM38" s="14"/>
      <c r="CQN38" s="14"/>
      <c r="CQO38" s="14"/>
      <c r="CQP38" s="14"/>
      <c r="CQQ38" s="14"/>
      <c r="CQR38" s="14"/>
      <c r="CQS38" s="14"/>
      <c r="CQT38" s="14"/>
      <c r="CQU38" s="14"/>
      <c r="CQV38" s="14"/>
      <c r="CQW38" s="14"/>
      <c r="CQX38" s="14"/>
      <c r="CQY38" s="14"/>
      <c r="CQZ38" s="14"/>
      <c r="CRA38" s="14"/>
      <c r="CRB38" s="14"/>
      <c r="CRC38" s="14"/>
      <c r="CRD38" s="14"/>
      <c r="CRE38" s="14"/>
      <c r="CRF38" s="14"/>
      <c r="CRG38" s="14"/>
      <c r="CRH38" s="14"/>
      <c r="CRI38" s="14"/>
      <c r="CRJ38" s="14"/>
      <c r="CRK38" s="14"/>
      <c r="CRL38" s="14"/>
      <c r="CRM38" s="14"/>
      <c r="CRN38" s="14"/>
      <c r="CRO38" s="14"/>
      <c r="CRP38" s="14"/>
      <c r="CRQ38" s="14"/>
      <c r="CRR38" s="14"/>
      <c r="CRS38" s="14"/>
      <c r="CRT38" s="14"/>
      <c r="CRU38" s="14"/>
      <c r="CRV38" s="14"/>
      <c r="CRW38" s="14"/>
      <c r="CRX38" s="14"/>
      <c r="CRY38" s="14"/>
      <c r="CRZ38" s="14"/>
      <c r="CSA38" s="14"/>
      <c r="CSB38" s="14"/>
      <c r="CSC38" s="14"/>
      <c r="CSD38" s="14"/>
      <c r="CSE38" s="14"/>
      <c r="CSF38" s="14"/>
      <c r="CSG38" s="14"/>
      <c r="CSH38" s="14"/>
      <c r="CSI38" s="14"/>
      <c r="CSJ38" s="14"/>
      <c r="CSK38" s="14"/>
      <c r="CSL38" s="14"/>
      <c r="CSM38" s="14"/>
      <c r="CSN38" s="14"/>
      <c r="CSO38" s="14"/>
      <c r="CSP38" s="14"/>
      <c r="CSQ38" s="14"/>
      <c r="CSR38" s="14"/>
      <c r="CSS38" s="14"/>
      <c r="CST38" s="14"/>
      <c r="CSU38" s="14"/>
      <c r="CSV38" s="14"/>
      <c r="CSW38" s="14"/>
      <c r="CSX38" s="14"/>
      <c r="CSY38" s="14"/>
      <c r="CSZ38" s="14"/>
      <c r="CTA38" s="14"/>
      <c r="CTB38" s="14"/>
      <c r="CTC38" s="14"/>
      <c r="CTD38" s="14"/>
      <c r="CTE38" s="14"/>
      <c r="CTF38" s="14"/>
      <c r="CTG38" s="14"/>
      <c r="CTH38" s="14"/>
      <c r="CTI38" s="14"/>
      <c r="CTJ38" s="14"/>
      <c r="CTK38" s="14"/>
      <c r="CTL38" s="14"/>
      <c r="CTM38" s="14"/>
      <c r="CTN38" s="14"/>
      <c r="CTO38" s="14"/>
      <c r="CTP38" s="14"/>
      <c r="CTQ38" s="14"/>
      <c r="CTR38" s="14"/>
      <c r="CTS38" s="14"/>
      <c r="CTT38" s="14"/>
      <c r="CTU38" s="14"/>
      <c r="CTV38" s="14"/>
      <c r="CTW38" s="14"/>
      <c r="CTX38" s="14"/>
      <c r="CTY38" s="14"/>
      <c r="CTZ38" s="14"/>
      <c r="CUA38" s="14"/>
      <c r="CUB38" s="14"/>
      <c r="CUC38" s="14"/>
      <c r="CUD38" s="14"/>
      <c r="CUE38" s="14"/>
      <c r="CUF38" s="14"/>
      <c r="CUG38" s="14"/>
      <c r="CUH38" s="14"/>
      <c r="CUI38" s="14"/>
      <c r="CUJ38" s="14"/>
      <c r="CUK38" s="14"/>
      <c r="CUL38" s="14"/>
      <c r="CUM38" s="14"/>
      <c r="CUN38" s="14"/>
      <c r="CUO38" s="14"/>
      <c r="CUP38" s="14"/>
      <c r="CUQ38" s="14"/>
      <c r="CUR38" s="14"/>
      <c r="CUS38" s="14"/>
      <c r="CUT38" s="14"/>
      <c r="CUU38" s="14"/>
      <c r="CUV38" s="14"/>
      <c r="CUW38" s="14"/>
      <c r="CUX38" s="14"/>
      <c r="CUY38" s="14"/>
      <c r="CUZ38" s="14"/>
      <c r="CVA38" s="14"/>
      <c r="CVB38" s="14"/>
      <c r="CVC38" s="14"/>
      <c r="CVD38" s="14"/>
      <c r="CVE38" s="14"/>
      <c r="CVF38" s="14"/>
      <c r="CVG38" s="14"/>
      <c r="CVH38" s="14"/>
      <c r="CVI38" s="14"/>
      <c r="CVJ38" s="14"/>
      <c r="CVK38" s="14"/>
      <c r="CVL38" s="14"/>
      <c r="CVM38" s="14"/>
      <c r="CVN38" s="14"/>
      <c r="CVO38" s="14"/>
      <c r="CVP38" s="14"/>
      <c r="CVQ38" s="14"/>
      <c r="CVR38" s="14"/>
      <c r="CVS38" s="14"/>
      <c r="CVT38" s="14"/>
      <c r="CVU38" s="14"/>
      <c r="CVV38" s="14"/>
      <c r="CVW38" s="14"/>
      <c r="CVX38" s="14"/>
      <c r="CVY38" s="14"/>
      <c r="CVZ38" s="14"/>
      <c r="CWA38" s="14"/>
      <c r="CWB38" s="14"/>
      <c r="CWC38" s="14"/>
      <c r="CWD38" s="14"/>
      <c r="CWE38" s="14"/>
      <c r="CWF38" s="14"/>
      <c r="CWG38" s="14"/>
      <c r="CWH38" s="14"/>
      <c r="CWI38" s="14"/>
      <c r="CWJ38" s="14"/>
      <c r="CWK38" s="14"/>
      <c r="CWL38" s="14"/>
      <c r="CWM38" s="14"/>
      <c r="CWN38" s="14"/>
      <c r="CWO38" s="14"/>
      <c r="CWP38" s="14"/>
      <c r="CWQ38" s="14"/>
      <c r="CWR38" s="14"/>
      <c r="CWS38" s="14"/>
      <c r="CWT38" s="14"/>
      <c r="CWU38" s="14"/>
      <c r="CWV38" s="14"/>
      <c r="CWW38" s="14"/>
      <c r="CWX38" s="14"/>
      <c r="CWY38" s="14"/>
      <c r="CWZ38" s="14"/>
      <c r="CXA38" s="14"/>
      <c r="CXB38" s="14"/>
      <c r="CXC38" s="14"/>
      <c r="CXD38" s="14"/>
      <c r="CXE38" s="14"/>
      <c r="CXF38" s="14"/>
      <c r="CXG38" s="14"/>
      <c r="CXH38" s="14"/>
      <c r="CXI38" s="14"/>
      <c r="CXJ38" s="14"/>
      <c r="CXK38" s="14"/>
      <c r="CXL38" s="14"/>
      <c r="CXM38" s="14"/>
      <c r="CXN38" s="14"/>
      <c r="CXO38" s="14"/>
      <c r="CXP38" s="14"/>
      <c r="CXQ38" s="14"/>
      <c r="CXR38" s="14"/>
      <c r="CXS38" s="14"/>
      <c r="CXT38" s="14"/>
      <c r="CXU38" s="14"/>
      <c r="CXV38" s="14"/>
      <c r="CXW38" s="14"/>
      <c r="CXX38" s="14"/>
      <c r="CXY38" s="14"/>
      <c r="CXZ38" s="14"/>
      <c r="CYA38" s="14"/>
      <c r="CYB38" s="14"/>
      <c r="CYC38" s="14"/>
      <c r="CYD38" s="14"/>
      <c r="CYE38" s="14"/>
      <c r="CYF38" s="14"/>
      <c r="CYG38" s="14"/>
      <c r="CYH38" s="14"/>
      <c r="CYI38" s="14"/>
      <c r="CYJ38" s="14"/>
      <c r="CYK38" s="14"/>
      <c r="CYL38" s="14"/>
      <c r="CYM38" s="14"/>
      <c r="CYN38" s="14"/>
      <c r="CYO38" s="14"/>
      <c r="CYP38" s="14"/>
      <c r="CYQ38" s="14"/>
      <c r="CYR38" s="14"/>
      <c r="CYS38" s="14"/>
      <c r="CYT38" s="14"/>
      <c r="CYU38" s="14"/>
      <c r="CYV38" s="14"/>
      <c r="CYW38" s="14"/>
      <c r="CYX38" s="14"/>
      <c r="CYY38" s="14"/>
      <c r="CYZ38" s="14"/>
      <c r="CZA38" s="14"/>
      <c r="CZB38" s="14"/>
      <c r="CZC38" s="14"/>
      <c r="CZD38" s="14"/>
      <c r="CZE38" s="14"/>
      <c r="CZF38" s="14"/>
      <c r="CZG38" s="14"/>
      <c r="CZH38" s="14"/>
      <c r="CZI38" s="14"/>
      <c r="CZJ38" s="14"/>
      <c r="CZK38" s="14"/>
      <c r="CZL38" s="14"/>
      <c r="CZM38" s="14"/>
      <c r="CZN38" s="14"/>
      <c r="CZO38" s="14"/>
      <c r="CZP38" s="14"/>
      <c r="CZQ38" s="14"/>
      <c r="CZR38" s="14"/>
      <c r="CZS38" s="14"/>
      <c r="CZT38" s="14"/>
      <c r="CZU38" s="14"/>
      <c r="CZV38" s="14"/>
      <c r="CZW38" s="14"/>
      <c r="CZX38" s="14"/>
      <c r="CZY38" s="14"/>
      <c r="CZZ38" s="14"/>
      <c r="DAA38" s="14"/>
      <c r="DAB38" s="14"/>
      <c r="DAC38" s="14"/>
      <c r="DAD38" s="14"/>
      <c r="DAE38" s="14"/>
      <c r="DAF38" s="14"/>
      <c r="DAG38" s="14"/>
      <c r="DAH38" s="14"/>
      <c r="DAI38" s="14"/>
      <c r="DAJ38" s="14"/>
      <c r="DAK38" s="14"/>
      <c r="DAL38" s="14"/>
      <c r="DAM38" s="14"/>
      <c r="DAN38" s="14"/>
      <c r="DAO38" s="14"/>
      <c r="DAP38" s="14"/>
      <c r="DAQ38" s="14"/>
      <c r="DAR38" s="14"/>
      <c r="DAS38" s="14"/>
      <c r="DAT38" s="14"/>
      <c r="DAU38" s="14"/>
      <c r="DAV38" s="14"/>
      <c r="DAW38" s="14"/>
      <c r="DAX38" s="14"/>
      <c r="DAY38" s="14"/>
      <c r="DAZ38" s="14"/>
      <c r="DBA38" s="14"/>
      <c r="DBB38" s="14"/>
      <c r="DBC38" s="14"/>
      <c r="DBD38" s="14"/>
      <c r="DBE38" s="14"/>
      <c r="DBF38" s="14"/>
      <c r="DBG38" s="14"/>
      <c r="DBH38" s="14"/>
      <c r="DBI38" s="14"/>
      <c r="DBJ38" s="14"/>
      <c r="DBK38" s="14"/>
      <c r="DBL38" s="14"/>
      <c r="DBM38" s="14"/>
      <c r="DBN38" s="14"/>
      <c r="DBO38" s="14"/>
      <c r="DBP38" s="14"/>
      <c r="DBQ38" s="14"/>
      <c r="DBR38" s="14"/>
      <c r="DBS38" s="14"/>
      <c r="DBT38" s="14"/>
      <c r="DBU38" s="14"/>
      <c r="DBV38" s="14"/>
      <c r="DBW38" s="14"/>
      <c r="DBX38" s="14"/>
      <c r="DBY38" s="14"/>
      <c r="DBZ38" s="14"/>
      <c r="DCA38" s="14"/>
      <c r="DCB38" s="14"/>
      <c r="DCC38" s="14"/>
      <c r="DCD38" s="14"/>
      <c r="DCE38" s="14"/>
      <c r="DCF38" s="14"/>
      <c r="DCG38" s="14"/>
      <c r="DCH38" s="14"/>
      <c r="DCI38" s="14"/>
      <c r="DCJ38" s="14"/>
      <c r="DCK38" s="14"/>
      <c r="DCL38" s="14"/>
      <c r="DCM38" s="14"/>
      <c r="DCN38" s="14"/>
      <c r="DCO38" s="14"/>
      <c r="DCP38" s="14"/>
      <c r="DCQ38" s="14"/>
      <c r="DCR38" s="14"/>
      <c r="DCS38" s="14"/>
      <c r="DCT38" s="14"/>
      <c r="DCU38" s="14"/>
      <c r="DCV38" s="14"/>
      <c r="DCW38" s="14"/>
      <c r="DCX38" s="14"/>
      <c r="DCY38" s="14"/>
      <c r="DCZ38" s="14"/>
      <c r="DDA38" s="14"/>
      <c r="DDB38" s="14"/>
      <c r="DDC38" s="14"/>
      <c r="DDD38" s="14"/>
      <c r="DDE38" s="14"/>
      <c r="DDF38" s="14"/>
      <c r="DDG38" s="14"/>
      <c r="DDH38" s="14"/>
      <c r="DDI38" s="14"/>
      <c r="DDJ38" s="14"/>
      <c r="DDK38" s="14"/>
      <c r="DDL38" s="14"/>
      <c r="DDM38" s="14"/>
      <c r="DDN38" s="14"/>
      <c r="DDO38" s="14"/>
      <c r="DDP38" s="14"/>
      <c r="DDQ38" s="14"/>
      <c r="DDR38" s="14"/>
      <c r="DDS38" s="14"/>
      <c r="DDT38" s="14"/>
      <c r="DDU38" s="14"/>
      <c r="DDV38" s="14"/>
      <c r="DDW38" s="14"/>
      <c r="DDX38" s="14"/>
      <c r="DDY38" s="14"/>
      <c r="DDZ38" s="14"/>
      <c r="DEA38" s="14"/>
      <c r="DEB38" s="14"/>
      <c r="DEC38" s="14"/>
      <c r="DED38" s="14"/>
      <c r="DEE38" s="14"/>
      <c r="DEF38" s="14"/>
      <c r="DEG38" s="14"/>
      <c r="DEH38" s="14"/>
      <c r="DEI38" s="14"/>
      <c r="DEJ38" s="14"/>
      <c r="DEK38" s="14"/>
      <c r="DEL38" s="14"/>
      <c r="DEM38" s="14"/>
      <c r="DEN38" s="14"/>
      <c r="DEO38" s="14"/>
      <c r="DEP38" s="14"/>
      <c r="DEQ38" s="14"/>
      <c r="DER38" s="14"/>
      <c r="DES38" s="14"/>
      <c r="DET38" s="14"/>
      <c r="DEU38" s="14"/>
      <c r="DEV38" s="14"/>
      <c r="DEW38" s="14"/>
      <c r="DEX38" s="14"/>
      <c r="DEY38" s="14"/>
      <c r="DEZ38" s="14"/>
      <c r="DFA38" s="14"/>
      <c r="DFB38" s="14"/>
      <c r="DFC38" s="14"/>
      <c r="DFD38" s="14"/>
      <c r="DFE38" s="14"/>
      <c r="DFF38" s="14"/>
      <c r="DFG38" s="14"/>
      <c r="DFH38" s="14"/>
      <c r="DFI38" s="14"/>
      <c r="DFJ38" s="14"/>
      <c r="DFK38" s="14"/>
      <c r="DFL38" s="14"/>
      <c r="DFM38" s="14"/>
      <c r="DFN38" s="14"/>
      <c r="DFO38" s="14"/>
      <c r="DFP38" s="14"/>
      <c r="DFQ38" s="14"/>
      <c r="DFR38" s="14"/>
      <c r="DFS38" s="14"/>
      <c r="DFT38" s="14"/>
      <c r="DFU38" s="14"/>
      <c r="DFV38" s="14"/>
      <c r="DFW38" s="14"/>
      <c r="DFX38" s="14"/>
      <c r="DFY38" s="14"/>
      <c r="DFZ38" s="14"/>
      <c r="DGA38" s="14"/>
      <c r="DGB38" s="14"/>
      <c r="DGC38" s="14"/>
      <c r="DGD38" s="14"/>
      <c r="DGE38" s="14"/>
      <c r="DGF38" s="14"/>
      <c r="DGG38" s="14"/>
      <c r="DGH38" s="14"/>
      <c r="DGI38" s="14"/>
      <c r="DGJ38" s="14"/>
      <c r="DGK38" s="14"/>
      <c r="DGL38" s="14"/>
      <c r="DGM38" s="14"/>
      <c r="DGN38" s="14"/>
      <c r="DGO38" s="14"/>
      <c r="DGP38" s="14"/>
      <c r="DGQ38" s="14"/>
      <c r="DGR38" s="14"/>
      <c r="DGS38" s="14"/>
      <c r="DGT38" s="14"/>
      <c r="DGU38" s="14"/>
      <c r="DGV38" s="14"/>
      <c r="DGW38" s="14"/>
      <c r="DGX38" s="14"/>
      <c r="DGY38" s="14"/>
      <c r="DGZ38" s="14"/>
      <c r="DHA38" s="14"/>
      <c r="DHB38" s="14"/>
      <c r="DHC38" s="14"/>
      <c r="DHD38" s="14"/>
      <c r="DHE38" s="14"/>
      <c r="DHF38" s="14"/>
      <c r="DHG38" s="14"/>
      <c r="DHH38" s="14"/>
      <c r="DHI38" s="14"/>
      <c r="DHJ38" s="14"/>
      <c r="DHK38" s="14"/>
      <c r="DHL38" s="14"/>
      <c r="DHM38" s="14"/>
      <c r="DHN38" s="14"/>
      <c r="DHO38" s="14"/>
      <c r="DHP38" s="14"/>
      <c r="DHQ38" s="14"/>
      <c r="DHR38" s="14"/>
      <c r="DHS38" s="14"/>
      <c r="DHT38" s="14"/>
      <c r="DHU38" s="14"/>
      <c r="DHV38" s="14"/>
      <c r="DHW38" s="14"/>
      <c r="DHX38" s="14"/>
      <c r="DHY38" s="14"/>
      <c r="DHZ38" s="14"/>
      <c r="DIA38" s="14"/>
      <c r="DIB38" s="14"/>
      <c r="DIC38" s="14"/>
      <c r="DID38" s="14"/>
      <c r="DIE38" s="14"/>
      <c r="DIF38" s="14"/>
      <c r="DIG38" s="14"/>
      <c r="DIH38" s="14"/>
      <c r="DII38" s="14"/>
      <c r="DIJ38" s="14"/>
      <c r="DIK38" s="14"/>
      <c r="DIL38" s="14"/>
      <c r="DIM38" s="14"/>
      <c r="DIN38" s="14"/>
      <c r="DIO38" s="14"/>
      <c r="DIP38" s="14"/>
      <c r="DIQ38" s="14"/>
      <c r="DIR38" s="14"/>
      <c r="DIS38" s="14"/>
      <c r="DIT38" s="14"/>
      <c r="DIU38" s="14"/>
      <c r="DIV38" s="14"/>
      <c r="DIW38" s="14"/>
      <c r="DIX38" s="14"/>
      <c r="DIY38" s="14"/>
      <c r="DIZ38" s="14"/>
      <c r="DJA38" s="14"/>
      <c r="DJB38" s="14"/>
      <c r="DJC38" s="14"/>
      <c r="DJD38" s="14"/>
      <c r="DJE38" s="14"/>
      <c r="DJF38" s="14"/>
      <c r="DJG38" s="14"/>
      <c r="DJH38" s="14"/>
      <c r="DJI38" s="14"/>
      <c r="DJJ38" s="14"/>
      <c r="DJK38" s="14"/>
      <c r="DJL38" s="14"/>
      <c r="DJM38" s="14"/>
      <c r="DJN38" s="14"/>
      <c r="DJO38" s="14"/>
      <c r="DJP38" s="14"/>
      <c r="DJQ38" s="14"/>
      <c r="DJR38" s="14"/>
      <c r="DJS38" s="14"/>
      <c r="DJT38" s="14"/>
      <c r="DJU38" s="14"/>
      <c r="DJV38" s="14"/>
      <c r="DJW38" s="14"/>
      <c r="DJX38" s="14"/>
      <c r="DJY38" s="14"/>
      <c r="DJZ38" s="14"/>
      <c r="DKA38" s="14"/>
      <c r="DKB38" s="14"/>
      <c r="DKC38" s="14"/>
      <c r="DKD38" s="14"/>
      <c r="DKE38" s="14"/>
      <c r="DKF38" s="14"/>
      <c r="DKG38" s="14"/>
      <c r="DKH38" s="14"/>
      <c r="DKI38" s="14"/>
      <c r="DKJ38" s="14"/>
      <c r="DKK38" s="14"/>
      <c r="DKL38" s="14"/>
      <c r="DKM38" s="14"/>
      <c r="DKN38" s="14"/>
      <c r="DKO38" s="14"/>
      <c r="DKP38" s="14"/>
      <c r="DKQ38" s="14"/>
      <c r="DKR38" s="14"/>
      <c r="DKS38" s="14"/>
      <c r="DKT38" s="14"/>
      <c r="DKU38" s="14"/>
      <c r="DKV38" s="14"/>
      <c r="DKW38" s="14"/>
      <c r="DKX38" s="14"/>
      <c r="DKY38" s="14"/>
      <c r="DKZ38" s="14"/>
      <c r="DLA38" s="14"/>
      <c r="DLB38" s="14"/>
      <c r="DLC38" s="14"/>
      <c r="DLD38" s="14"/>
      <c r="DLE38" s="14"/>
      <c r="DLF38" s="14"/>
      <c r="DLG38" s="14"/>
      <c r="DLH38" s="14"/>
      <c r="DLI38" s="14"/>
      <c r="DLJ38" s="14"/>
      <c r="DLK38" s="14"/>
      <c r="DLL38" s="14"/>
      <c r="DLM38" s="14"/>
      <c r="DLN38" s="14"/>
      <c r="DLO38" s="14"/>
      <c r="DLP38" s="14"/>
      <c r="DLQ38" s="14"/>
      <c r="DLR38" s="14"/>
      <c r="DLS38" s="14"/>
      <c r="DLT38" s="14"/>
      <c r="DLU38" s="14"/>
      <c r="DLV38" s="14"/>
      <c r="DLW38" s="14"/>
      <c r="DLX38" s="14"/>
      <c r="DLY38" s="14"/>
      <c r="DLZ38" s="14"/>
      <c r="DMA38" s="14"/>
      <c r="DMB38" s="14"/>
      <c r="DMC38" s="14"/>
      <c r="DMD38" s="14"/>
      <c r="DME38" s="14"/>
      <c r="DMF38" s="14"/>
      <c r="DMG38" s="14"/>
      <c r="DMH38" s="14"/>
      <c r="DMI38" s="14"/>
      <c r="DMJ38" s="14"/>
      <c r="DMK38" s="14"/>
      <c r="DML38" s="14"/>
      <c r="DMM38" s="14"/>
      <c r="DMN38" s="14"/>
      <c r="DMO38" s="14"/>
      <c r="DMP38" s="14"/>
      <c r="DMQ38" s="14"/>
      <c r="DMR38" s="14"/>
      <c r="DMS38" s="14"/>
      <c r="DMT38" s="14"/>
      <c r="DMU38" s="14"/>
      <c r="DMV38" s="14"/>
      <c r="DMW38" s="14"/>
      <c r="DMX38" s="14"/>
      <c r="DMY38" s="14"/>
      <c r="DMZ38" s="14"/>
      <c r="DNA38" s="14"/>
      <c r="DNB38" s="14"/>
      <c r="DNC38" s="14"/>
      <c r="DND38" s="14"/>
      <c r="DNE38" s="14"/>
      <c r="DNF38" s="14"/>
      <c r="DNG38" s="14"/>
      <c r="DNH38" s="14"/>
      <c r="DNI38" s="14"/>
      <c r="DNJ38" s="14"/>
      <c r="DNK38" s="14"/>
      <c r="DNL38" s="14"/>
      <c r="DNM38" s="14"/>
      <c r="DNN38" s="14"/>
      <c r="DNO38" s="14"/>
      <c r="DNP38" s="14"/>
      <c r="DNQ38" s="14"/>
      <c r="DNR38" s="14"/>
      <c r="DNS38" s="14"/>
      <c r="DNT38" s="14"/>
      <c r="DNU38" s="14"/>
      <c r="DNV38" s="14"/>
      <c r="DNW38" s="14"/>
      <c r="DNX38" s="14"/>
      <c r="DNY38" s="14"/>
      <c r="DNZ38" s="14"/>
      <c r="DOA38" s="14"/>
      <c r="DOB38" s="14"/>
      <c r="DOC38" s="14"/>
      <c r="DOD38" s="14"/>
      <c r="DOE38" s="14"/>
      <c r="DOF38" s="14"/>
      <c r="DOG38" s="14"/>
      <c r="DOH38" s="14"/>
      <c r="DOI38" s="14"/>
      <c r="DOJ38" s="14"/>
      <c r="DOK38" s="14"/>
      <c r="DOL38" s="14"/>
      <c r="DOM38" s="14"/>
      <c r="DON38" s="14"/>
      <c r="DOO38" s="14"/>
      <c r="DOP38" s="14"/>
      <c r="DOQ38" s="14"/>
      <c r="DOR38" s="14"/>
      <c r="DOS38" s="14"/>
      <c r="DOT38" s="14"/>
      <c r="DOU38" s="14"/>
      <c r="DOV38" s="14"/>
      <c r="DOW38" s="14"/>
      <c r="DOX38" s="14"/>
      <c r="DOY38" s="14"/>
      <c r="DOZ38" s="14"/>
      <c r="DPA38" s="14"/>
      <c r="DPB38" s="14"/>
      <c r="DPC38" s="14"/>
      <c r="DPD38" s="14"/>
      <c r="DPE38" s="14"/>
      <c r="DPF38" s="14"/>
      <c r="DPG38" s="14"/>
      <c r="DPH38" s="14"/>
      <c r="DPI38" s="14"/>
      <c r="DPJ38" s="14"/>
      <c r="DPK38" s="14"/>
      <c r="DPL38" s="14"/>
      <c r="DPM38" s="14"/>
      <c r="DPN38" s="14"/>
      <c r="DPO38" s="14"/>
      <c r="DPP38" s="14"/>
      <c r="DPQ38" s="14"/>
      <c r="DPR38" s="14"/>
      <c r="DPS38" s="14"/>
      <c r="DPT38" s="14"/>
      <c r="DPU38" s="14"/>
      <c r="DPV38" s="14"/>
      <c r="DPW38" s="14"/>
      <c r="DPX38" s="14"/>
      <c r="DPY38" s="14"/>
      <c r="DPZ38" s="14"/>
      <c r="DQA38" s="14"/>
      <c r="DQB38" s="14"/>
      <c r="DQC38" s="14"/>
      <c r="DQD38" s="14"/>
      <c r="DQE38" s="14"/>
      <c r="DQF38" s="14"/>
      <c r="DQG38" s="14"/>
      <c r="DQH38" s="14"/>
      <c r="DQI38" s="14"/>
      <c r="DQJ38" s="14"/>
      <c r="DQK38" s="14"/>
      <c r="DQL38" s="14"/>
      <c r="DQM38" s="14"/>
      <c r="DQN38" s="14"/>
      <c r="DQO38" s="14"/>
      <c r="DQP38" s="14"/>
      <c r="DQQ38" s="14"/>
      <c r="DQR38" s="14"/>
      <c r="DQS38" s="14"/>
      <c r="DQT38" s="14"/>
      <c r="DQU38" s="14"/>
      <c r="DQV38" s="14"/>
      <c r="DQW38" s="14"/>
      <c r="DQX38" s="14"/>
      <c r="DQY38" s="14"/>
      <c r="DQZ38" s="14"/>
      <c r="DRA38" s="14"/>
      <c r="DRB38" s="14"/>
      <c r="DRC38" s="14"/>
      <c r="DRD38" s="14"/>
      <c r="DRE38" s="14"/>
      <c r="DRF38" s="14"/>
      <c r="DRG38" s="14"/>
      <c r="DRH38" s="14"/>
      <c r="DRI38" s="14"/>
      <c r="DRJ38" s="14"/>
      <c r="DRK38" s="14"/>
      <c r="DRL38" s="14"/>
      <c r="DRM38" s="14"/>
      <c r="DRN38" s="14"/>
      <c r="DRO38" s="14"/>
      <c r="DRP38" s="14"/>
      <c r="DRQ38" s="14"/>
      <c r="DRR38" s="14"/>
      <c r="DRS38" s="14"/>
      <c r="DRT38" s="14"/>
      <c r="DRU38" s="14"/>
      <c r="DRV38" s="14"/>
      <c r="DRW38" s="14"/>
      <c r="DRX38" s="14"/>
      <c r="DRY38" s="14"/>
      <c r="DRZ38" s="14"/>
      <c r="DSA38" s="14"/>
      <c r="DSB38" s="14"/>
      <c r="DSC38" s="14"/>
      <c r="DSD38" s="14"/>
      <c r="DSE38" s="14"/>
      <c r="DSF38" s="14"/>
      <c r="DSG38" s="14"/>
      <c r="DSH38" s="14"/>
      <c r="DSI38" s="14"/>
      <c r="DSJ38" s="14"/>
      <c r="DSK38" s="14"/>
      <c r="DSL38" s="14"/>
      <c r="DSM38" s="14"/>
      <c r="DSN38" s="14"/>
      <c r="DSO38" s="14"/>
      <c r="DSP38" s="14"/>
      <c r="DSQ38" s="14"/>
      <c r="DSR38" s="14"/>
      <c r="DSS38" s="14"/>
      <c r="DST38" s="14"/>
      <c r="DSU38" s="14"/>
      <c r="DSV38" s="14"/>
      <c r="DSW38" s="14"/>
      <c r="DSX38" s="14"/>
      <c r="DSY38" s="14"/>
      <c r="DSZ38" s="14"/>
      <c r="DTA38" s="14"/>
      <c r="DTB38" s="14"/>
      <c r="DTC38" s="14"/>
      <c r="DTD38" s="14"/>
      <c r="DTE38" s="14"/>
      <c r="DTF38" s="14"/>
      <c r="DTG38" s="14"/>
      <c r="DTH38" s="14"/>
      <c r="DTI38" s="14"/>
      <c r="DTJ38" s="14"/>
      <c r="DTK38" s="14"/>
      <c r="DTL38" s="14"/>
      <c r="DTM38" s="14"/>
      <c r="DTN38" s="14"/>
      <c r="DTO38" s="14"/>
      <c r="DTP38" s="14"/>
      <c r="DTQ38" s="14"/>
      <c r="DTR38" s="14"/>
      <c r="DTS38" s="14"/>
      <c r="DTT38" s="14"/>
      <c r="DTU38" s="14"/>
      <c r="DTV38" s="14"/>
      <c r="DTW38" s="14"/>
      <c r="DTX38" s="14"/>
      <c r="DTY38" s="14"/>
      <c r="DTZ38" s="14"/>
      <c r="DUA38" s="14"/>
      <c r="DUB38" s="14"/>
      <c r="DUC38" s="14"/>
      <c r="DUD38" s="14"/>
      <c r="DUE38" s="14"/>
      <c r="DUF38" s="14"/>
      <c r="DUG38" s="14"/>
      <c r="DUH38" s="14"/>
      <c r="DUI38" s="14"/>
      <c r="DUJ38" s="14"/>
      <c r="DUK38" s="14"/>
      <c r="DUL38" s="14"/>
      <c r="DUM38" s="14"/>
      <c r="DUN38" s="14"/>
      <c r="DUO38" s="14"/>
      <c r="DUP38" s="14"/>
      <c r="DUQ38" s="14"/>
      <c r="DUR38" s="14"/>
      <c r="DUS38" s="14"/>
      <c r="DUT38" s="14"/>
      <c r="DUU38" s="14"/>
      <c r="DUV38" s="14"/>
      <c r="DUW38" s="14"/>
      <c r="DUX38" s="14"/>
      <c r="DUY38" s="14"/>
      <c r="DUZ38" s="14"/>
      <c r="DVA38" s="14"/>
      <c r="DVB38" s="14"/>
      <c r="DVC38" s="14"/>
      <c r="DVD38" s="14"/>
      <c r="DVE38" s="14"/>
      <c r="DVF38" s="14"/>
      <c r="DVG38" s="14"/>
      <c r="DVH38" s="14"/>
      <c r="DVI38" s="14"/>
      <c r="DVJ38" s="14"/>
      <c r="DVK38" s="14"/>
      <c r="DVL38" s="14"/>
      <c r="DVM38" s="14"/>
      <c r="DVN38" s="14"/>
      <c r="DVO38" s="14"/>
      <c r="DVP38" s="14"/>
      <c r="DVQ38" s="14"/>
      <c r="DVR38" s="14"/>
      <c r="DVS38" s="14"/>
      <c r="DVT38" s="14"/>
      <c r="DVU38" s="14"/>
      <c r="DVV38" s="14"/>
      <c r="DVW38" s="14"/>
      <c r="DVX38" s="14"/>
      <c r="DVY38" s="14"/>
      <c r="DVZ38" s="14"/>
      <c r="DWA38" s="14"/>
      <c r="DWB38" s="14"/>
      <c r="DWC38" s="14"/>
      <c r="DWD38" s="14"/>
      <c r="DWE38" s="14"/>
      <c r="DWF38" s="14"/>
      <c r="DWG38" s="14"/>
      <c r="DWH38" s="14"/>
      <c r="DWI38" s="14"/>
      <c r="DWJ38" s="14"/>
      <c r="DWK38" s="14"/>
      <c r="DWL38" s="14"/>
      <c r="DWM38" s="14"/>
      <c r="DWN38" s="14"/>
      <c r="DWO38" s="14"/>
      <c r="DWP38" s="14"/>
      <c r="DWQ38" s="14"/>
      <c r="DWR38" s="14"/>
      <c r="DWS38" s="14"/>
      <c r="DWT38" s="14"/>
      <c r="DWU38" s="14"/>
      <c r="DWV38" s="14"/>
      <c r="DWW38" s="14"/>
      <c r="DWX38" s="14"/>
      <c r="DWY38" s="14"/>
      <c r="DWZ38" s="14"/>
      <c r="DXA38" s="14"/>
      <c r="DXB38" s="14"/>
      <c r="DXC38" s="14"/>
      <c r="DXD38" s="14"/>
      <c r="DXE38" s="14"/>
      <c r="DXF38" s="14"/>
      <c r="DXG38" s="14"/>
      <c r="DXH38" s="14"/>
      <c r="DXI38" s="14"/>
      <c r="DXJ38" s="14"/>
      <c r="DXK38" s="14"/>
      <c r="DXL38" s="14"/>
      <c r="DXM38" s="14"/>
      <c r="DXN38" s="14"/>
      <c r="DXO38" s="14"/>
      <c r="DXP38" s="14"/>
      <c r="DXQ38" s="14"/>
      <c r="DXR38" s="14"/>
      <c r="DXS38" s="14"/>
      <c r="DXT38" s="14"/>
      <c r="DXU38" s="14"/>
      <c r="DXV38" s="14"/>
      <c r="DXW38" s="14"/>
      <c r="DXX38" s="14"/>
      <c r="DXY38" s="14"/>
      <c r="DXZ38" s="14"/>
      <c r="DYA38" s="14"/>
      <c r="DYB38" s="14"/>
      <c r="DYC38" s="14"/>
      <c r="DYD38" s="14"/>
      <c r="DYE38" s="14"/>
      <c r="DYF38" s="14"/>
      <c r="DYG38" s="14"/>
      <c r="DYH38" s="14"/>
      <c r="DYI38" s="14"/>
      <c r="DYJ38" s="14"/>
      <c r="DYK38" s="14"/>
      <c r="DYL38" s="14"/>
      <c r="DYM38" s="14"/>
      <c r="DYN38" s="14"/>
      <c r="DYO38" s="14"/>
      <c r="DYP38" s="14"/>
      <c r="DYQ38" s="14"/>
      <c r="DYR38" s="14"/>
      <c r="DYS38" s="14"/>
      <c r="DYT38" s="14"/>
      <c r="DYU38" s="14"/>
      <c r="DYV38" s="14"/>
      <c r="DYW38" s="14"/>
      <c r="DYX38" s="14"/>
      <c r="DYY38" s="14"/>
      <c r="DYZ38" s="14"/>
      <c r="DZA38" s="14"/>
      <c r="DZB38" s="14"/>
      <c r="DZC38" s="14"/>
      <c r="DZD38" s="14"/>
      <c r="DZE38" s="14"/>
      <c r="DZF38" s="14"/>
      <c r="DZG38" s="14"/>
      <c r="DZH38" s="14"/>
      <c r="DZI38" s="14"/>
      <c r="DZJ38" s="14"/>
      <c r="DZK38" s="14"/>
      <c r="DZL38" s="14"/>
      <c r="DZM38" s="14"/>
      <c r="DZN38" s="14"/>
      <c r="DZO38" s="14"/>
      <c r="DZP38" s="14"/>
      <c r="DZQ38" s="14"/>
      <c r="DZR38" s="14"/>
      <c r="DZS38" s="14"/>
      <c r="DZT38" s="14"/>
      <c r="DZU38" s="14"/>
      <c r="DZV38" s="14"/>
      <c r="DZW38" s="14"/>
      <c r="DZX38" s="14"/>
      <c r="DZY38" s="14"/>
      <c r="DZZ38" s="14"/>
      <c r="EAA38" s="14"/>
      <c r="EAB38" s="14"/>
      <c r="EAC38" s="14"/>
      <c r="EAD38" s="14"/>
      <c r="EAE38" s="14"/>
      <c r="EAF38" s="14"/>
      <c r="EAG38" s="14"/>
      <c r="EAH38" s="14"/>
      <c r="EAI38" s="14"/>
      <c r="EAJ38" s="14"/>
      <c r="EAK38" s="14"/>
      <c r="EAL38" s="14"/>
      <c r="EAM38" s="14"/>
      <c r="EAN38" s="14"/>
      <c r="EAO38" s="14"/>
      <c r="EAP38" s="14"/>
      <c r="EAQ38" s="14"/>
      <c r="EAR38" s="14"/>
      <c r="EAS38" s="14"/>
      <c r="EAT38" s="14"/>
      <c r="EAU38" s="14"/>
      <c r="EAV38" s="14"/>
      <c r="EAW38" s="14"/>
      <c r="EAX38" s="14"/>
      <c r="EAY38" s="14"/>
      <c r="EAZ38" s="14"/>
      <c r="EBA38" s="14"/>
      <c r="EBB38" s="14"/>
      <c r="EBC38" s="14"/>
      <c r="EBD38" s="14"/>
      <c r="EBE38" s="14"/>
      <c r="EBF38" s="14"/>
      <c r="EBG38" s="14"/>
      <c r="EBH38" s="14"/>
      <c r="EBI38" s="14"/>
      <c r="EBJ38" s="14"/>
      <c r="EBK38" s="14"/>
      <c r="EBL38" s="14"/>
      <c r="EBM38" s="14"/>
      <c r="EBN38" s="14"/>
      <c r="EBO38" s="14"/>
      <c r="EBP38" s="14"/>
      <c r="EBQ38" s="14"/>
      <c r="EBR38" s="14"/>
      <c r="EBS38" s="14"/>
      <c r="EBT38" s="14"/>
      <c r="EBU38" s="14"/>
      <c r="EBV38" s="14"/>
      <c r="EBW38" s="14"/>
      <c r="EBX38" s="14"/>
      <c r="EBY38" s="14"/>
      <c r="EBZ38" s="14"/>
      <c r="ECA38" s="14"/>
      <c r="ECB38" s="14"/>
      <c r="ECC38" s="14"/>
      <c r="ECD38" s="14"/>
      <c r="ECE38" s="14"/>
      <c r="ECF38" s="14"/>
      <c r="ECG38" s="14"/>
      <c r="ECH38" s="14"/>
      <c r="ECI38" s="14"/>
      <c r="ECJ38" s="14"/>
      <c r="ECK38" s="14"/>
      <c r="ECL38" s="14"/>
      <c r="ECM38" s="14"/>
      <c r="ECN38" s="14"/>
      <c r="ECO38" s="14"/>
      <c r="ECP38" s="14"/>
      <c r="ECQ38" s="14"/>
      <c r="ECR38" s="14"/>
      <c r="ECS38" s="14"/>
      <c r="ECT38" s="14"/>
      <c r="ECU38" s="14"/>
      <c r="ECV38" s="14"/>
      <c r="ECW38" s="14"/>
      <c r="ECX38" s="14"/>
      <c r="ECY38" s="14"/>
      <c r="ECZ38" s="14"/>
      <c r="EDA38" s="14"/>
      <c r="EDB38" s="14"/>
      <c r="EDC38" s="14"/>
      <c r="EDD38" s="14"/>
      <c r="EDE38" s="14"/>
      <c r="EDF38" s="14"/>
      <c r="EDG38" s="14"/>
      <c r="EDH38" s="14"/>
      <c r="EDI38" s="14"/>
      <c r="EDJ38" s="14"/>
      <c r="EDK38" s="14"/>
      <c r="EDL38" s="14"/>
      <c r="EDM38" s="14"/>
      <c r="EDN38" s="14"/>
      <c r="EDO38" s="14"/>
      <c r="EDP38" s="14"/>
      <c r="EDQ38" s="14"/>
      <c r="EDR38" s="14"/>
      <c r="EDS38" s="14"/>
      <c r="EDT38" s="14"/>
      <c r="EDU38" s="14"/>
      <c r="EDV38" s="14"/>
      <c r="EDW38" s="14"/>
      <c r="EDX38" s="14"/>
      <c r="EDY38" s="14"/>
      <c r="EDZ38" s="14"/>
      <c r="EEA38" s="14"/>
      <c r="EEB38" s="14"/>
      <c r="EEC38" s="14"/>
      <c r="EED38" s="14"/>
      <c r="EEE38" s="14"/>
      <c r="EEF38" s="14"/>
      <c r="EEG38" s="14"/>
      <c r="EEH38" s="14"/>
      <c r="EEI38" s="14"/>
      <c r="EEJ38" s="14"/>
      <c r="EEK38" s="14"/>
      <c r="EEL38" s="14"/>
      <c r="EEM38" s="14"/>
      <c r="EEN38" s="14"/>
      <c r="EEO38" s="14"/>
      <c r="EEP38" s="14"/>
      <c r="EEQ38" s="14"/>
      <c r="EER38" s="14"/>
      <c r="EES38" s="14"/>
      <c r="EET38" s="14"/>
      <c r="EEU38" s="14"/>
      <c r="EEV38" s="14"/>
      <c r="EEW38" s="14"/>
      <c r="EEX38" s="14"/>
      <c r="EEY38" s="14"/>
      <c r="EEZ38" s="14"/>
      <c r="EFA38" s="14"/>
      <c r="EFB38" s="14"/>
      <c r="EFC38" s="14"/>
      <c r="EFD38" s="14"/>
      <c r="EFE38" s="14"/>
      <c r="EFF38" s="14"/>
      <c r="EFG38" s="14"/>
      <c r="EFH38" s="14"/>
      <c r="EFI38" s="14"/>
      <c r="EFJ38" s="14"/>
      <c r="EFK38" s="14"/>
      <c r="EFL38" s="14"/>
      <c r="EFM38" s="14"/>
      <c r="EFN38" s="14"/>
      <c r="EFO38" s="14"/>
      <c r="EFP38" s="14"/>
      <c r="EFQ38" s="14"/>
      <c r="EFR38" s="14"/>
      <c r="EFS38" s="14"/>
      <c r="EFT38" s="14"/>
      <c r="EFU38" s="14"/>
      <c r="EFV38" s="14"/>
      <c r="EFW38" s="14"/>
      <c r="EFX38" s="14"/>
      <c r="EFY38" s="14"/>
      <c r="EFZ38" s="14"/>
      <c r="EGA38" s="14"/>
      <c r="EGB38" s="14"/>
      <c r="EGC38" s="14"/>
      <c r="EGD38" s="14"/>
      <c r="EGE38" s="14"/>
      <c r="EGF38" s="14"/>
      <c r="EGG38" s="14"/>
      <c r="EGH38" s="14"/>
      <c r="EGI38" s="14"/>
      <c r="EGJ38" s="14"/>
      <c r="EGK38" s="14"/>
      <c r="EGL38" s="14"/>
      <c r="EGM38" s="14"/>
      <c r="EGN38" s="14"/>
      <c r="EGO38" s="14"/>
      <c r="EGP38" s="14"/>
      <c r="EGQ38" s="14"/>
      <c r="EGR38" s="14"/>
      <c r="EGS38" s="14"/>
      <c r="EGT38" s="14"/>
      <c r="EGU38" s="14"/>
      <c r="EGV38" s="14"/>
      <c r="EGW38" s="14"/>
      <c r="EGX38" s="14"/>
      <c r="EGY38" s="14"/>
      <c r="EGZ38" s="14"/>
      <c r="EHA38" s="14"/>
      <c r="EHB38" s="14"/>
      <c r="EHC38" s="14"/>
      <c r="EHD38" s="14"/>
      <c r="EHE38" s="14"/>
      <c r="EHF38" s="14"/>
      <c r="EHG38" s="14"/>
      <c r="EHH38" s="14"/>
      <c r="EHI38" s="14"/>
      <c r="EHJ38" s="14"/>
      <c r="EHK38" s="14"/>
      <c r="EHL38" s="14"/>
      <c r="EHM38" s="14"/>
      <c r="EHN38" s="14"/>
      <c r="EHO38" s="14"/>
      <c r="EHP38" s="14"/>
      <c r="EHQ38" s="14"/>
      <c r="EHR38" s="14"/>
      <c r="EHS38" s="14"/>
      <c r="EHT38" s="14"/>
      <c r="EHU38" s="14"/>
      <c r="EHV38" s="14"/>
      <c r="EHW38" s="14"/>
      <c r="EHX38" s="14"/>
      <c r="EHY38" s="14"/>
      <c r="EHZ38" s="14"/>
      <c r="EIA38" s="14"/>
      <c r="EIB38" s="14"/>
      <c r="EIC38" s="14"/>
      <c r="EID38" s="14"/>
      <c r="EIE38" s="14"/>
      <c r="EIF38" s="14"/>
      <c r="EIG38" s="14"/>
      <c r="EIH38" s="14"/>
      <c r="EII38" s="14"/>
      <c r="EIJ38" s="14"/>
      <c r="EIK38" s="14"/>
      <c r="EIL38" s="14"/>
      <c r="EIM38" s="14"/>
      <c r="EIN38" s="14"/>
      <c r="EIO38" s="14"/>
      <c r="EIP38" s="14"/>
      <c r="EIQ38" s="14"/>
      <c r="EIR38" s="14"/>
      <c r="EIS38" s="14"/>
      <c r="EIT38" s="14"/>
      <c r="EIU38" s="14"/>
      <c r="EIV38" s="14"/>
      <c r="EIW38" s="14"/>
      <c r="EIX38" s="14"/>
      <c r="EIY38" s="14"/>
      <c r="EIZ38" s="14"/>
      <c r="EJA38" s="14"/>
      <c r="EJB38" s="14"/>
      <c r="EJC38" s="14"/>
      <c r="EJD38" s="14"/>
      <c r="EJE38" s="14"/>
      <c r="EJF38" s="14"/>
      <c r="EJG38" s="14"/>
      <c r="EJH38" s="14"/>
      <c r="EJI38" s="14"/>
      <c r="EJJ38" s="14"/>
      <c r="EJK38" s="14"/>
      <c r="EJL38" s="14"/>
      <c r="EJM38" s="14"/>
      <c r="EJN38" s="14"/>
      <c r="EJO38" s="14"/>
      <c r="EJP38" s="14"/>
      <c r="EJQ38" s="14"/>
      <c r="EJR38" s="14"/>
      <c r="EJS38" s="14"/>
      <c r="EJT38" s="14"/>
      <c r="EJU38" s="14"/>
      <c r="EJV38" s="14"/>
      <c r="EJW38" s="14"/>
      <c r="EJX38" s="14"/>
      <c r="EJY38" s="14"/>
      <c r="EJZ38" s="14"/>
      <c r="EKA38" s="14"/>
      <c r="EKB38" s="14"/>
      <c r="EKC38" s="14"/>
      <c r="EKD38" s="14"/>
      <c r="EKE38" s="14"/>
      <c r="EKF38" s="14"/>
      <c r="EKG38" s="14"/>
      <c r="EKH38" s="14"/>
      <c r="EKI38" s="14"/>
      <c r="EKJ38" s="14"/>
      <c r="EKK38" s="14"/>
      <c r="EKL38" s="14"/>
      <c r="EKM38" s="14"/>
      <c r="EKN38" s="14"/>
      <c r="EKO38" s="14"/>
      <c r="EKP38" s="14"/>
      <c r="EKQ38" s="14"/>
      <c r="EKR38" s="14"/>
      <c r="EKS38" s="14"/>
      <c r="EKT38" s="14"/>
      <c r="EKU38" s="14"/>
      <c r="EKV38" s="14"/>
      <c r="EKW38" s="14"/>
      <c r="EKX38" s="14"/>
      <c r="EKY38" s="14"/>
      <c r="EKZ38" s="14"/>
      <c r="ELA38" s="14"/>
      <c r="ELB38" s="14"/>
      <c r="ELC38" s="14"/>
      <c r="ELD38" s="14"/>
      <c r="ELE38" s="14"/>
      <c r="ELF38" s="14"/>
      <c r="ELG38" s="14"/>
      <c r="ELH38" s="14"/>
      <c r="ELI38" s="14"/>
      <c r="ELJ38" s="14"/>
      <c r="ELK38" s="14"/>
      <c r="ELL38" s="14"/>
      <c r="ELM38" s="14"/>
      <c r="ELN38" s="14"/>
      <c r="ELO38" s="14"/>
      <c r="ELP38" s="14"/>
      <c r="ELQ38" s="14"/>
      <c r="ELR38" s="14"/>
      <c r="ELS38" s="14"/>
      <c r="ELT38" s="14"/>
      <c r="ELU38" s="14"/>
      <c r="ELV38" s="14"/>
      <c r="ELW38" s="14"/>
      <c r="ELX38" s="14"/>
      <c r="ELY38" s="14"/>
      <c r="ELZ38" s="14"/>
      <c r="EMA38" s="14"/>
      <c r="EMB38" s="14"/>
      <c r="EMC38" s="14"/>
      <c r="EMD38" s="14"/>
      <c r="EME38" s="14"/>
      <c r="EMF38" s="14"/>
      <c r="EMG38" s="14"/>
      <c r="EMH38" s="14"/>
      <c r="EMI38" s="14"/>
      <c r="EMJ38" s="14"/>
      <c r="EMK38" s="14"/>
      <c r="EML38" s="14"/>
      <c r="EMM38" s="14"/>
      <c r="EMN38" s="14"/>
      <c r="EMO38" s="14"/>
      <c r="EMP38" s="14"/>
      <c r="EMQ38" s="14"/>
      <c r="EMR38" s="14"/>
      <c r="EMS38" s="14"/>
      <c r="EMT38" s="14"/>
      <c r="EMU38" s="14"/>
      <c r="EMV38" s="14"/>
      <c r="EMW38" s="14"/>
      <c r="EMX38" s="14"/>
      <c r="EMY38" s="14"/>
      <c r="EMZ38" s="14"/>
      <c r="ENA38" s="14"/>
      <c r="ENB38" s="14"/>
      <c r="ENC38" s="14"/>
      <c r="END38" s="14"/>
      <c r="ENE38" s="14"/>
      <c r="ENF38" s="14"/>
      <c r="ENG38" s="14"/>
      <c r="ENH38" s="14"/>
      <c r="ENI38" s="14"/>
      <c r="ENJ38" s="14"/>
      <c r="ENK38" s="14"/>
      <c r="ENL38" s="14"/>
      <c r="ENM38" s="14"/>
      <c r="ENN38" s="14"/>
      <c r="ENO38" s="14"/>
      <c r="ENP38" s="14"/>
      <c r="ENQ38" s="14"/>
      <c r="ENR38" s="14"/>
      <c r="ENS38" s="14"/>
      <c r="ENT38" s="14"/>
      <c r="ENU38" s="14"/>
      <c r="ENV38" s="14"/>
      <c r="ENW38" s="14"/>
      <c r="ENX38" s="14"/>
      <c r="ENY38" s="14"/>
      <c r="ENZ38" s="14"/>
      <c r="EOA38" s="14"/>
      <c r="EOB38" s="14"/>
      <c r="EOC38" s="14"/>
      <c r="EOD38" s="14"/>
      <c r="EOE38" s="14"/>
      <c r="EOF38" s="14"/>
      <c r="EOG38" s="14"/>
      <c r="EOH38" s="14"/>
      <c r="EOI38" s="14"/>
      <c r="EOJ38" s="14"/>
      <c r="EOK38" s="14"/>
      <c r="EOL38" s="14"/>
      <c r="EOM38" s="14"/>
      <c r="EON38" s="14"/>
      <c r="EOO38" s="14"/>
      <c r="EOP38" s="14"/>
      <c r="EOQ38" s="14"/>
      <c r="EOR38" s="14"/>
      <c r="EOS38" s="14"/>
      <c r="EOT38" s="14"/>
      <c r="EOU38" s="14"/>
      <c r="EOV38" s="14"/>
      <c r="EOW38" s="14"/>
      <c r="EOX38" s="14"/>
      <c r="EOY38" s="14"/>
      <c r="EOZ38" s="14"/>
      <c r="EPA38" s="14"/>
      <c r="EPB38" s="14"/>
      <c r="EPC38" s="14"/>
      <c r="EPD38" s="14"/>
      <c r="EPE38" s="14"/>
      <c r="EPF38" s="14"/>
      <c r="EPG38" s="14"/>
      <c r="EPH38" s="14"/>
      <c r="EPI38" s="14"/>
      <c r="EPJ38" s="14"/>
      <c r="EPK38" s="14"/>
      <c r="EPL38" s="14"/>
      <c r="EPM38" s="14"/>
      <c r="EPN38" s="14"/>
      <c r="EPO38" s="14"/>
      <c r="EPP38" s="14"/>
      <c r="EPQ38" s="14"/>
      <c r="EPR38" s="14"/>
      <c r="EPS38" s="14"/>
      <c r="EPT38" s="14"/>
      <c r="EPU38" s="14"/>
      <c r="EPV38" s="14"/>
      <c r="EPW38" s="14"/>
      <c r="EPX38" s="14"/>
      <c r="EPY38" s="14"/>
      <c r="EPZ38" s="14"/>
      <c r="EQA38" s="14"/>
      <c r="EQB38" s="14"/>
      <c r="EQC38" s="14"/>
      <c r="EQD38" s="14"/>
      <c r="EQE38" s="14"/>
      <c r="EQF38" s="14"/>
      <c r="EQG38" s="14"/>
      <c r="EQH38" s="14"/>
      <c r="EQI38" s="14"/>
      <c r="EQJ38" s="14"/>
      <c r="EQK38" s="14"/>
      <c r="EQL38" s="14"/>
      <c r="EQM38" s="14"/>
      <c r="EQN38" s="14"/>
      <c r="EQO38" s="14"/>
      <c r="EQP38" s="14"/>
      <c r="EQQ38" s="14"/>
      <c r="EQR38" s="14"/>
      <c r="EQS38" s="14"/>
      <c r="EQT38" s="14"/>
      <c r="EQU38" s="14"/>
      <c r="EQV38" s="14"/>
      <c r="EQW38" s="14"/>
      <c r="EQX38" s="14"/>
      <c r="EQY38" s="14"/>
      <c r="EQZ38" s="14"/>
      <c r="ERA38" s="14"/>
      <c r="ERB38" s="14"/>
      <c r="ERC38" s="14"/>
      <c r="ERD38" s="14"/>
      <c r="ERE38" s="14"/>
      <c r="ERF38" s="14"/>
      <c r="ERG38" s="14"/>
      <c r="ERH38" s="14"/>
      <c r="ERI38" s="14"/>
      <c r="ERJ38" s="14"/>
      <c r="ERK38" s="14"/>
      <c r="ERL38" s="14"/>
      <c r="ERM38" s="14"/>
      <c r="ERN38" s="14"/>
      <c r="ERO38" s="14"/>
      <c r="ERP38" s="14"/>
      <c r="ERQ38" s="14"/>
      <c r="ERR38" s="14"/>
      <c r="ERS38" s="14"/>
      <c r="ERT38" s="14"/>
      <c r="ERU38" s="14"/>
      <c r="ERV38" s="14"/>
      <c r="ERW38" s="14"/>
      <c r="ERX38" s="14"/>
      <c r="ERY38" s="14"/>
      <c r="ERZ38" s="14"/>
      <c r="ESA38" s="14"/>
      <c r="ESB38" s="14"/>
      <c r="ESC38" s="14"/>
      <c r="ESD38" s="14"/>
      <c r="ESE38" s="14"/>
      <c r="ESF38" s="14"/>
      <c r="ESG38" s="14"/>
      <c r="ESH38" s="14"/>
      <c r="ESI38" s="14"/>
      <c r="ESJ38" s="14"/>
      <c r="ESK38" s="14"/>
      <c r="ESL38" s="14"/>
      <c r="ESM38" s="14"/>
      <c r="ESN38" s="14"/>
      <c r="ESO38" s="14"/>
      <c r="ESP38" s="14"/>
      <c r="ESQ38" s="14"/>
      <c r="ESR38" s="14"/>
      <c r="ESS38" s="14"/>
      <c r="EST38" s="14"/>
      <c r="ESU38" s="14"/>
      <c r="ESV38" s="14"/>
      <c r="ESW38" s="14"/>
      <c r="ESX38" s="14"/>
      <c r="ESY38" s="14"/>
      <c r="ESZ38" s="14"/>
      <c r="ETA38" s="14"/>
      <c r="ETB38" s="14"/>
      <c r="ETC38" s="14"/>
      <c r="ETD38" s="14"/>
      <c r="ETE38" s="14"/>
      <c r="ETF38" s="14"/>
      <c r="ETG38" s="14"/>
      <c r="ETH38" s="14"/>
      <c r="ETI38" s="14"/>
      <c r="ETJ38" s="14"/>
      <c r="ETK38" s="14"/>
      <c r="ETL38" s="14"/>
      <c r="ETM38" s="14"/>
      <c r="ETN38" s="14"/>
      <c r="ETO38" s="14"/>
      <c r="ETP38" s="14"/>
      <c r="ETQ38" s="14"/>
      <c r="ETR38" s="14"/>
      <c r="ETS38" s="14"/>
      <c r="ETT38" s="14"/>
      <c r="ETU38" s="14"/>
      <c r="ETV38" s="14"/>
      <c r="ETW38" s="14"/>
      <c r="ETX38" s="14"/>
      <c r="ETY38" s="14"/>
      <c r="ETZ38" s="14"/>
      <c r="EUA38" s="14"/>
      <c r="EUB38" s="14"/>
      <c r="EUC38" s="14"/>
      <c r="EUD38" s="14"/>
      <c r="EUE38" s="14"/>
      <c r="EUF38" s="14"/>
      <c r="EUG38" s="14"/>
      <c r="EUH38" s="14"/>
      <c r="EUI38" s="14"/>
      <c r="EUJ38" s="14"/>
      <c r="EUK38" s="14"/>
      <c r="EUL38" s="14"/>
      <c r="EUM38" s="14"/>
      <c r="EUN38" s="14"/>
      <c r="EUO38" s="14"/>
      <c r="EUP38" s="14"/>
      <c r="EUQ38" s="14"/>
      <c r="EUR38" s="14"/>
      <c r="EUS38" s="14"/>
      <c r="EUT38" s="14"/>
      <c r="EUU38" s="14"/>
      <c r="EUV38" s="14"/>
      <c r="EUW38" s="14"/>
      <c r="EUX38" s="14"/>
      <c r="EUY38" s="14"/>
      <c r="EUZ38" s="14"/>
      <c r="EVA38" s="14"/>
      <c r="EVB38" s="14"/>
      <c r="EVC38" s="14"/>
      <c r="EVD38" s="14"/>
      <c r="EVE38" s="14"/>
      <c r="EVF38" s="14"/>
      <c r="EVG38" s="14"/>
      <c r="EVH38" s="14"/>
      <c r="EVI38" s="14"/>
      <c r="EVJ38" s="14"/>
      <c r="EVK38" s="14"/>
      <c r="EVL38" s="14"/>
      <c r="EVM38" s="14"/>
      <c r="EVN38" s="14"/>
      <c r="EVO38" s="14"/>
      <c r="EVP38" s="14"/>
      <c r="EVQ38" s="14"/>
      <c r="EVR38" s="14"/>
      <c r="EVS38" s="14"/>
      <c r="EVT38" s="14"/>
      <c r="EVU38" s="14"/>
      <c r="EVV38" s="14"/>
      <c r="EVW38" s="14"/>
      <c r="EVX38" s="14"/>
      <c r="EVY38" s="14"/>
      <c r="EVZ38" s="14"/>
      <c r="EWA38" s="14"/>
      <c r="EWB38" s="14"/>
      <c r="EWC38" s="14"/>
      <c r="EWD38" s="14"/>
      <c r="EWE38" s="14"/>
      <c r="EWF38" s="14"/>
      <c r="EWG38" s="14"/>
      <c r="EWH38" s="14"/>
      <c r="EWI38" s="14"/>
      <c r="EWJ38" s="14"/>
      <c r="EWK38" s="14"/>
      <c r="EWL38" s="14"/>
      <c r="EWM38" s="14"/>
      <c r="EWN38" s="14"/>
      <c r="EWO38" s="14"/>
      <c r="EWP38" s="14"/>
      <c r="EWQ38" s="14"/>
      <c r="EWR38" s="14"/>
      <c r="EWS38" s="14"/>
      <c r="EWT38" s="14"/>
      <c r="EWU38" s="14"/>
      <c r="EWV38" s="14"/>
      <c r="EWW38" s="14"/>
      <c r="EWX38" s="14"/>
      <c r="EWY38" s="14"/>
      <c r="EWZ38" s="14"/>
      <c r="EXA38" s="14"/>
      <c r="EXB38" s="14"/>
      <c r="EXC38" s="14"/>
      <c r="EXD38" s="14"/>
      <c r="EXE38" s="14"/>
      <c r="EXF38" s="14"/>
      <c r="EXG38" s="14"/>
      <c r="EXH38" s="14"/>
      <c r="EXI38" s="14"/>
      <c r="EXJ38" s="14"/>
      <c r="EXK38" s="14"/>
      <c r="EXL38" s="14"/>
      <c r="EXM38" s="14"/>
      <c r="EXN38" s="14"/>
      <c r="EXO38" s="14"/>
      <c r="EXP38" s="14"/>
      <c r="EXQ38" s="14"/>
      <c r="EXR38" s="14"/>
      <c r="EXS38" s="14"/>
      <c r="EXT38" s="14"/>
      <c r="EXU38" s="14"/>
      <c r="EXV38" s="14"/>
      <c r="EXW38" s="14"/>
      <c r="EXX38" s="14"/>
      <c r="EXY38" s="14"/>
      <c r="EXZ38" s="14"/>
      <c r="EYA38" s="14"/>
      <c r="EYB38" s="14"/>
      <c r="EYC38" s="14"/>
      <c r="EYD38" s="14"/>
      <c r="EYE38" s="14"/>
      <c r="EYF38" s="14"/>
      <c r="EYG38" s="14"/>
      <c r="EYH38" s="14"/>
      <c r="EYI38" s="14"/>
      <c r="EYJ38" s="14"/>
      <c r="EYK38" s="14"/>
      <c r="EYL38" s="14"/>
      <c r="EYM38" s="14"/>
      <c r="EYN38" s="14"/>
      <c r="EYO38" s="14"/>
      <c r="EYP38" s="14"/>
      <c r="EYQ38" s="14"/>
      <c r="EYR38" s="14"/>
      <c r="EYS38" s="14"/>
      <c r="EYT38" s="14"/>
      <c r="EYU38" s="14"/>
      <c r="EYV38" s="14"/>
      <c r="EYW38" s="14"/>
      <c r="EYX38" s="14"/>
      <c r="EYY38" s="14"/>
      <c r="EYZ38" s="14"/>
      <c r="EZA38" s="14"/>
      <c r="EZB38" s="14"/>
      <c r="EZC38" s="14"/>
      <c r="EZD38" s="14"/>
      <c r="EZE38" s="14"/>
      <c r="EZF38" s="14"/>
      <c r="EZG38" s="14"/>
      <c r="EZH38" s="14"/>
      <c r="EZI38" s="14"/>
      <c r="EZJ38" s="14"/>
      <c r="EZK38" s="14"/>
      <c r="EZL38" s="14"/>
      <c r="EZM38" s="14"/>
      <c r="EZN38" s="14"/>
      <c r="EZO38" s="14"/>
      <c r="EZP38" s="14"/>
      <c r="EZQ38" s="14"/>
      <c r="EZR38" s="14"/>
      <c r="EZS38" s="14"/>
      <c r="EZT38" s="14"/>
      <c r="EZU38" s="14"/>
      <c r="EZV38" s="14"/>
      <c r="EZW38" s="14"/>
      <c r="EZX38" s="14"/>
      <c r="EZY38" s="14"/>
      <c r="EZZ38" s="14"/>
      <c r="FAA38" s="14"/>
      <c r="FAB38" s="14"/>
      <c r="FAC38" s="14"/>
      <c r="FAD38" s="14"/>
      <c r="FAE38" s="14"/>
      <c r="FAF38" s="14"/>
      <c r="FAG38" s="14"/>
      <c r="FAH38" s="14"/>
      <c r="FAI38" s="14"/>
      <c r="FAJ38" s="14"/>
      <c r="FAK38" s="14"/>
      <c r="FAL38" s="14"/>
      <c r="FAM38" s="14"/>
      <c r="FAN38" s="14"/>
      <c r="FAO38" s="14"/>
      <c r="FAP38" s="14"/>
      <c r="FAQ38" s="14"/>
      <c r="FAR38" s="14"/>
      <c r="FAS38" s="14"/>
      <c r="FAT38" s="14"/>
      <c r="FAU38" s="14"/>
      <c r="FAV38" s="14"/>
      <c r="FAW38" s="14"/>
      <c r="FAX38" s="14"/>
      <c r="FAY38" s="14"/>
      <c r="FAZ38" s="14"/>
      <c r="FBA38" s="14"/>
      <c r="FBB38" s="14"/>
      <c r="FBC38" s="14"/>
      <c r="FBD38" s="14"/>
      <c r="FBE38" s="14"/>
      <c r="FBF38" s="14"/>
      <c r="FBG38" s="14"/>
      <c r="FBH38" s="14"/>
      <c r="FBI38" s="14"/>
      <c r="FBJ38" s="14"/>
      <c r="FBK38" s="14"/>
      <c r="FBL38" s="14"/>
      <c r="FBM38" s="14"/>
      <c r="FBN38" s="14"/>
      <c r="FBO38" s="14"/>
      <c r="FBP38" s="14"/>
      <c r="FBQ38" s="14"/>
      <c r="FBR38" s="14"/>
      <c r="FBS38" s="14"/>
      <c r="FBT38" s="14"/>
      <c r="FBU38" s="14"/>
      <c r="FBV38" s="14"/>
      <c r="FBW38" s="14"/>
      <c r="FBX38" s="14"/>
      <c r="FBY38" s="14"/>
      <c r="FBZ38" s="14"/>
      <c r="FCA38" s="14"/>
      <c r="FCB38" s="14"/>
      <c r="FCC38" s="14"/>
      <c r="FCD38" s="14"/>
      <c r="FCE38" s="14"/>
      <c r="FCF38" s="14"/>
      <c r="FCG38" s="14"/>
      <c r="FCH38" s="14"/>
      <c r="FCI38" s="14"/>
      <c r="FCJ38" s="14"/>
      <c r="FCK38" s="14"/>
      <c r="FCL38" s="14"/>
      <c r="FCM38" s="14"/>
      <c r="FCN38" s="14"/>
      <c r="FCO38" s="14"/>
      <c r="FCP38" s="14"/>
      <c r="FCQ38" s="14"/>
      <c r="FCR38" s="14"/>
      <c r="FCS38" s="14"/>
      <c r="FCT38" s="14"/>
      <c r="FCU38" s="14"/>
      <c r="FCV38" s="14"/>
      <c r="FCW38" s="14"/>
      <c r="FCX38" s="14"/>
      <c r="FCY38" s="14"/>
      <c r="FCZ38" s="14"/>
      <c r="FDA38" s="14"/>
      <c r="FDB38" s="14"/>
      <c r="FDC38" s="14"/>
      <c r="FDD38" s="14"/>
      <c r="FDE38" s="14"/>
      <c r="FDF38" s="14"/>
      <c r="FDG38" s="14"/>
      <c r="FDH38" s="14"/>
      <c r="FDI38" s="14"/>
      <c r="FDJ38" s="14"/>
      <c r="FDK38" s="14"/>
      <c r="FDL38" s="14"/>
      <c r="FDM38" s="14"/>
      <c r="FDN38" s="14"/>
      <c r="FDO38" s="14"/>
      <c r="FDP38" s="14"/>
      <c r="FDQ38" s="14"/>
      <c r="FDR38" s="14"/>
      <c r="FDS38" s="14"/>
      <c r="FDT38" s="14"/>
      <c r="FDU38" s="14"/>
      <c r="FDV38" s="14"/>
      <c r="FDW38" s="14"/>
      <c r="FDX38" s="14"/>
      <c r="FDY38" s="14"/>
      <c r="FDZ38" s="14"/>
      <c r="FEA38" s="14"/>
      <c r="FEB38" s="14"/>
      <c r="FEC38" s="14"/>
      <c r="FED38" s="14"/>
      <c r="FEE38" s="14"/>
      <c r="FEF38" s="14"/>
      <c r="FEG38" s="14"/>
      <c r="FEH38" s="14"/>
      <c r="FEI38" s="14"/>
      <c r="FEJ38" s="14"/>
      <c r="FEK38" s="14"/>
      <c r="FEL38" s="14"/>
      <c r="FEM38" s="14"/>
      <c r="FEN38" s="14"/>
      <c r="FEO38" s="14"/>
      <c r="FEP38" s="14"/>
      <c r="FEQ38" s="14"/>
      <c r="FER38" s="14"/>
      <c r="FES38" s="14"/>
      <c r="FET38" s="14"/>
      <c r="FEU38" s="14"/>
      <c r="FEV38" s="14"/>
      <c r="FEW38" s="14"/>
      <c r="FEX38" s="14"/>
      <c r="FEY38" s="14"/>
      <c r="FEZ38" s="14"/>
      <c r="FFA38" s="14"/>
      <c r="FFB38" s="14"/>
      <c r="FFC38" s="14"/>
      <c r="FFD38" s="14"/>
      <c r="FFE38" s="14"/>
      <c r="FFF38" s="14"/>
      <c r="FFG38" s="14"/>
      <c r="FFH38" s="14"/>
      <c r="FFI38" s="14"/>
      <c r="FFJ38" s="14"/>
      <c r="FFK38" s="14"/>
      <c r="FFL38" s="14"/>
      <c r="FFM38" s="14"/>
      <c r="FFN38" s="14"/>
      <c r="FFO38" s="14"/>
      <c r="FFP38" s="14"/>
      <c r="FFQ38" s="14"/>
      <c r="FFR38" s="14"/>
      <c r="FFS38" s="14"/>
      <c r="FFT38" s="14"/>
      <c r="FFU38" s="14"/>
      <c r="FFV38" s="14"/>
      <c r="FFW38" s="14"/>
      <c r="FFX38" s="14"/>
      <c r="FFY38" s="14"/>
      <c r="FFZ38" s="14"/>
      <c r="FGA38" s="14"/>
      <c r="FGB38" s="14"/>
      <c r="FGC38" s="14"/>
      <c r="FGD38" s="14"/>
      <c r="FGE38" s="14"/>
      <c r="FGF38" s="14"/>
      <c r="FGG38" s="14"/>
      <c r="FGH38" s="14"/>
      <c r="FGI38" s="14"/>
      <c r="FGJ38" s="14"/>
      <c r="FGK38" s="14"/>
      <c r="FGL38" s="14"/>
      <c r="FGM38" s="14"/>
      <c r="FGN38" s="14"/>
      <c r="FGO38" s="14"/>
      <c r="FGP38" s="14"/>
      <c r="FGQ38" s="14"/>
      <c r="FGR38" s="14"/>
      <c r="FGS38" s="14"/>
      <c r="FGT38" s="14"/>
      <c r="FGU38" s="14"/>
      <c r="FGV38" s="14"/>
      <c r="FGW38" s="14"/>
      <c r="FGX38" s="14"/>
      <c r="FGY38" s="14"/>
      <c r="FGZ38" s="14"/>
      <c r="FHA38" s="14"/>
      <c r="FHB38" s="14"/>
      <c r="FHC38" s="14"/>
      <c r="FHD38" s="14"/>
      <c r="FHE38" s="14"/>
      <c r="FHF38" s="14"/>
      <c r="FHG38" s="14"/>
      <c r="FHH38" s="14"/>
      <c r="FHI38" s="14"/>
      <c r="FHJ38" s="14"/>
      <c r="FHK38" s="14"/>
      <c r="FHL38" s="14"/>
      <c r="FHM38" s="14"/>
      <c r="FHN38" s="14"/>
      <c r="FHO38" s="14"/>
      <c r="FHP38" s="14"/>
      <c r="FHQ38" s="14"/>
      <c r="FHR38" s="14"/>
      <c r="FHS38" s="14"/>
      <c r="FHT38" s="14"/>
      <c r="FHU38" s="14"/>
      <c r="FHV38" s="14"/>
      <c r="FHW38" s="14"/>
      <c r="FHX38" s="14"/>
      <c r="FHY38" s="14"/>
      <c r="FHZ38" s="14"/>
      <c r="FIA38" s="14"/>
      <c r="FIB38" s="14"/>
      <c r="FIC38" s="14"/>
      <c r="FID38" s="14"/>
      <c r="FIE38" s="14"/>
      <c r="FIF38" s="14"/>
      <c r="FIG38" s="14"/>
      <c r="FIH38" s="14"/>
      <c r="FII38" s="14"/>
      <c r="FIJ38" s="14"/>
      <c r="FIK38" s="14"/>
      <c r="FIL38" s="14"/>
      <c r="FIM38" s="14"/>
      <c r="FIN38" s="14"/>
      <c r="FIO38" s="14"/>
      <c r="FIP38" s="14"/>
      <c r="FIQ38" s="14"/>
      <c r="FIR38" s="14"/>
      <c r="FIS38" s="14"/>
      <c r="FIT38" s="14"/>
      <c r="FIU38" s="14"/>
      <c r="FIV38" s="14"/>
      <c r="FIW38" s="14"/>
      <c r="FIX38" s="14"/>
      <c r="FIY38" s="14"/>
      <c r="FIZ38" s="14"/>
      <c r="FJA38" s="14"/>
      <c r="FJB38" s="14"/>
      <c r="FJC38" s="14"/>
      <c r="FJD38" s="14"/>
      <c r="FJE38" s="14"/>
      <c r="FJF38" s="14"/>
      <c r="FJG38" s="14"/>
      <c r="FJH38" s="14"/>
      <c r="FJI38" s="14"/>
      <c r="FJJ38" s="14"/>
      <c r="FJK38" s="14"/>
      <c r="FJL38" s="14"/>
      <c r="FJM38" s="14"/>
      <c r="FJN38" s="14"/>
      <c r="FJO38" s="14"/>
      <c r="FJP38" s="14"/>
      <c r="FJQ38" s="14"/>
      <c r="FJR38" s="14"/>
      <c r="FJS38" s="14"/>
      <c r="FJT38" s="14"/>
      <c r="FJU38" s="14"/>
      <c r="FJV38" s="14"/>
      <c r="FJW38" s="14"/>
      <c r="FJX38" s="14"/>
      <c r="FJY38" s="14"/>
      <c r="FJZ38" s="14"/>
      <c r="FKA38" s="14"/>
      <c r="FKB38" s="14"/>
      <c r="FKC38" s="14"/>
      <c r="FKD38" s="14"/>
      <c r="FKE38" s="14"/>
      <c r="FKF38" s="14"/>
      <c r="FKG38" s="14"/>
      <c r="FKH38" s="14"/>
      <c r="FKI38" s="14"/>
      <c r="FKJ38" s="14"/>
      <c r="FKK38" s="14"/>
      <c r="FKL38" s="14"/>
      <c r="FKM38" s="14"/>
      <c r="FKN38" s="14"/>
      <c r="FKO38" s="14"/>
      <c r="FKP38" s="14"/>
      <c r="FKQ38" s="14"/>
      <c r="FKR38" s="14"/>
      <c r="FKS38" s="14"/>
      <c r="FKT38" s="14"/>
      <c r="FKU38" s="14"/>
      <c r="FKV38" s="14"/>
      <c r="FKW38" s="14"/>
      <c r="FKX38" s="14"/>
      <c r="FKY38" s="14"/>
      <c r="FKZ38" s="14"/>
      <c r="FLA38" s="14"/>
      <c r="FLB38" s="14"/>
      <c r="FLC38" s="14"/>
      <c r="FLD38" s="14"/>
      <c r="FLE38" s="14"/>
      <c r="FLF38" s="14"/>
      <c r="FLG38" s="14"/>
      <c r="FLH38" s="14"/>
      <c r="FLI38" s="14"/>
      <c r="FLJ38" s="14"/>
      <c r="FLK38" s="14"/>
      <c r="FLL38" s="14"/>
      <c r="FLM38" s="14"/>
      <c r="FLN38" s="14"/>
      <c r="FLO38" s="14"/>
      <c r="FLP38" s="14"/>
      <c r="FLQ38" s="14"/>
      <c r="FLR38" s="14"/>
      <c r="FLS38" s="14"/>
      <c r="FLT38" s="14"/>
      <c r="FLU38" s="14"/>
      <c r="FLV38" s="14"/>
      <c r="FLW38" s="14"/>
      <c r="FLX38" s="14"/>
      <c r="FLY38" s="14"/>
      <c r="FLZ38" s="14"/>
      <c r="FMA38" s="14"/>
      <c r="FMB38" s="14"/>
      <c r="FMC38" s="14"/>
      <c r="FMD38" s="14"/>
      <c r="FME38" s="14"/>
      <c r="FMF38" s="14"/>
      <c r="FMG38" s="14"/>
      <c r="FMH38" s="14"/>
      <c r="FMI38" s="14"/>
      <c r="FMJ38" s="14"/>
      <c r="FMK38" s="14"/>
      <c r="FML38" s="14"/>
      <c r="FMM38" s="14"/>
      <c r="FMN38" s="14"/>
      <c r="FMO38" s="14"/>
      <c r="FMP38" s="14"/>
      <c r="FMQ38" s="14"/>
      <c r="FMR38" s="14"/>
      <c r="FMS38" s="14"/>
      <c r="FMT38" s="14"/>
      <c r="FMU38" s="14"/>
      <c r="FMV38" s="14"/>
      <c r="FMW38" s="14"/>
      <c r="FMX38" s="14"/>
      <c r="FMY38" s="14"/>
      <c r="FMZ38" s="14"/>
      <c r="FNA38" s="14"/>
      <c r="FNB38" s="14"/>
      <c r="FNC38" s="14"/>
      <c r="FND38" s="14"/>
      <c r="FNE38" s="14"/>
      <c r="FNF38" s="14"/>
      <c r="FNG38" s="14"/>
      <c r="FNH38" s="14"/>
      <c r="FNI38" s="14"/>
      <c r="FNJ38" s="14"/>
      <c r="FNK38" s="14"/>
      <c r="FNL38" s="14"/>
      <c r="FNM38" s="14"/>
      <c r="FNN38" s="14"/>
      <c r="FNO38" s="14"/>
      <c r="FNP38" s="14"/>
      <c r="FNQ38" s="14"/>
      <c r="FNR38" s="14"/>
      <c r="FNS38" s="14"/>
      <c r="FNT38" s="14"/>
      <c r="FNU38" s="14"/>
      <c r="FNV38" s="14"/>
      <c r="FNW38" s="14"/>
      <c r="FNX38" s="14"/>
      <c r="FNY38" s="14"/>
      <c r="FNZ38" s="14"/>
      <c r="FOA38" s="14"/>
      <c r="FOB38" s="14"/>
      <c r="FOC38" s="14"/>
      <c r="FOD38" s="14"/>
      <c r="FOE38" s="14"/>
      <c r="FOF38" s="14"/>
      <c r="FOG38" s="14"/>
      <c r="FOH38" s="14"/>
      <c r="FOI38" s="14"/>
      <c r="FOJ38" s="14"/>
      <c r="FOK38" s="14"/>
      <c r="FOL38" s="14"/>
      <c r="FOM38" s="14"/>
      <c r="FON38" s="14"/>
      <c r="FOO38" s="14"/>
      <c r="FOP38" s="14"/>
      <c r="FOQ38" s="14"/>
      <c r="FOR38" s="14"/>
      <c r="FOS38" s="14"/>
      <c r="FOT38" s="14"/>
      <c r="FOU38" s="14"/>
      <c r="FOV38" s="14"/>
      <c r="FOW38" s="14"/>
      <c r="FOX38" s="14"/>
      <c r="FOY38" s="14"/>
      <c r="FOZ38" s="14"/>
      <c r="FPA38" s="14"/>
      <c r="FPB38" s="14"/>
      <c r="FPC38" s="14"/>
      <c r="FPD38" s="14"/>
      <c r="FPE38" s="14"/>
      <c r="FPF38" s="14"/>
      <c r="FPG38" s="14"/>
      <c r="FPH38" s="14"/>
      <c r="FPI38" s="14"/>
      <c r="FPJ38" s="14"/>
      <c r="FPK38" s="14"/>
      <c r="FPL38" s="14"/>
      <c r="FPM38" s="14"/>
      <c r="FPN38" s="14"/>
      <c r="FPO38" s="14"/>
      <c r="FPP38" s="14"/>
      <c r="FPQ38" s="14"/>
      <c r="FPR38" s="14"/>
      <c r="FPS38" s="14"/>
      <c r="FPT38" s="14"/>
      <c r="FPU38" s="14"/>
      <c r="FPV38" s="14"/>
      <c r="FPW38" s="14"/>
      <c r="FPX38" s="14"/>
      <c r="FPY38" s="14"/>
      <c r="FPZ38" s="14"/>
      <c r="FQA38" s="14"/>
      <c r="FQB38" s="14"/>
      <c r="FQC38" s="14"/>
      <c r="FQD38" s="14"/>
      <c r="FQE38" s="14"/>
      <c r="FQF38" s="14"/>
      <c r="FQG38" s="14"/>
      <c r="FQH38" s="14"/>
      <c r="FQI38" s="14"/>
      <c r="FQJ38" s="14"/>
      <c r="FQK38" s="14"/>
      <c r="FQL38" s="14"/>
      <c r="FQM38" s="14"/>
      <c r="FQN38" s="14"/>
      <c r="FQO38" s="14"/>
      <c r="FQP38" s="14"/>
      <c r="FQQ38" s="14"/>
      <c r="FQR38" s="14"/>
      <c r="FQS38" s="14"/>
      <c r="FQT38" s="14"/>
      <c r="FQU38" s="14"/>
      <c r="FQV38" s="14"/>
      <c r="FQW38" s="14"/>
      <c r="FQX38" s="14"/>
      <c r="FQY38" s="14"/>
      <c r="FQZ38" s="14"/>
      <c r="FRA38" s="14"/>
      <c r="FRB38" s="14"/>
      <c r="FRC38" s="14"/>
      <c r="FRD38" s="14"/>
      <c r="FRE38" s="14"/>
      <c r="FRF38" s="14"/>
      <c r="FRG38" s="14"/>
      <c r="FRH38" s="14"/>
      <c r="FRI38" s="14"/>
      <c r="FRJ38" s="14"/>
      <c r="FRK38" s="14"/>
      <c r="FRL38" s="14"/>
      <c r="FRM38" s="14"/>
      <c r="FRN38" s="14"/>
      <c r="FRO38" s="14"/>
      <c r="FRP38" s="14"/>
      <c r="FRQ38" s="14"/>
      <c r="FRR38" s="14"/>
      <c r="FRS38" s="14"/>
      <c r="FRT38" s="14"/>
      <c r="FRU38" s="14"/>
      <c r="FRV38" s="14"/>
      <c r="FRW38" s="14"/>
      <c r="FRX38" s="14"/>
      <c r="FRY38" s="14"/>
      <c r="FRZ38" s="14"/>
      <c r="FSA38" s="14"/>
      <c r="FSB38" s="14"/>
      <c r="FSC38" s="14"/>
      <c r="FSD38" s="14"/>
      <c r="FSE38" s="14"/>
      <c r="FSF38" s="14"/>
      <c r="FSG38" s="14"/>
      <c r="FSH38" s="14"/>
      <c r="FSI38" s="14"/>
      <c r="FSJ38" s="14"/>
      <c r="FSK38" s="14"/>
      <c r="FSL38" s="14"/>
      <c r="FSM38" s="14"/>
      <c r="FSN38" s="14"/>
      <c r="FSO38" s="14"/>
      <c r="FSP38" s="14"/>
      <c r="FSQ38" s="14"/>
      <c r="FSR38" s="14"/>
      <c r="FSS38" s="14"/>
      <c r="FST38" s="14"/>
      <c r="FSU38" s="14"/>
      <c r="FSV38" s="14"/>
      <c r="FSW38" s="14"/>
      <c r="FSX38" s="14"/>
      <c r="FSY38" s="14"/>
      <c r="FSZ38" s="14"/>
      <c r="FTA38" s="14"/>
      <c r="FTB38" s="14"/>
      <c r="FTC38" s="14"/>
      <c r="FTD38" s="14"/>
      <c r="FTE38" s="14"/>
      <c r="FTF38" s="14"/>
      <c r="FTG38" s="14"/>
      <c r="FTH38" s="14"/>
      <c r="FTI38" s="14"/>
      <c r="FTJ38" s="14"/>
      <c r="FTK38" s="14"/>
      <c r="FTL38" s="14"/>
      <c r="FTM38" s="14"/>
      <c r="FTN38" s="14"/>
      <c r="FTO38" s="14"/>
      <c r="FTP38" s="14"/>
      <c r="FTQ38" s="14"/>
      <c r="FTR38" s="14"/>
      <c r="FTS38" s="14"/>
      <c r="FTT38" s="14"/>
      <c r="FTU38" s="14"/>
      <c r="FTV38" s="14"/>
      <c r="FTW38" s="14"/>
      <c r="FTX38" s="14"/>
      <c r="FTY38" s="14"/>
      <c r="FTZ38" s="14"/>
      <c r="FUA38" s="14"/>
      <c r="FUB38" s="14"/>
      <c r="FUC38" s="14"/>
      <c r="FUD38" s="14"/>
      <c r="FUE38" s="14"/>
      <c r="FUF38" s="14"/>
      <c r="FUG38" s="14"/>
      <c r="FUH38" s="14"/>
      <c r="FUI38" s="14"/>
      <c r="FUJ38" s="14"/>
      <c r="FUK38" s="14"/>
      <c r="FUL38" s="14"/>
      <c r="FUM38" s="14"/>
      <c r="FUN38" s="14"/>
      <c r="FUO38" s="14"/>
      <c r="FUP38" s="14"/>
      <c r="FUQ38" s="14"/>
      <c r="FUR38" s="14"/>
      <c r="FUS38" s="14"/>
      <c r="FUT38" s="14"/>
      <c r="FUU38" s="14"/>
      <c r="FUV38" s="14"/>
      <c r="FUW38" s="14"/>
      <c r="FUX38" s="14"/>
      <c r="FUY38" s="14"/>
      <c r="FUZ38" s="14"/>
      <c r="FVA38" s="14"/>
      <c r="FVB38" s="14"/>
      <c r="FVC38" s="14"/>
      <c r="FVD38" s="14"/>
      <c r="FVE38" s="14"/>
      <c r="FVF38" s="14"/>
      <c r="FVG38" s="14"/>
      <c r="FVH38" s="14"/>
      <c r="FVI38" s="14"/>
      <c r="FVJ38" s="14"/>
      <c r="FVK38" s="14"/>
      <c r="FVL38" s="14"/>
      <c r="FVM38" s="14"/>
      <c r="FVN38" s="14"/>
      <c r="FVO38" s="14"/>
      <c r="FVP38" s="14"/>
      <c r="FVQ38" s="14"/>
      <c r="FVR38" s="14"/>
      <c r="FVS38" s="14"/>
      <c r="FVT38" s="14"/>
      <c r="FVU38" s="14"/>
      <c r="FVV38" s="14"/>
      <c r="FVW38" s="14"/>
      <c r="FVX38" s="14"/>
      <c r="FVY38" s="14"/>
      <c r="FVZ38" s="14"/>
      <c r="FWA38" s="14"/>
      <c r="FWB38" s="14"/>
      <c r="FWC38" s="14"/>
      <c r="FWD38" s="14"/>
      <c r="FWE38" s="14"/>
      <c r="FWF38" s="14"/>
      <c r="FWG38" s="14"/>
      <c r="FWH38" s="14"/>
      <c r="FWI38" s="14"/>
      <c r="FWJ38" s="14"/>
      <c r="FWK38" s="14"/>
      <c r="FWL38" s="14"/>
      <c r="FWM38" s="14"/>
      <c r="FWN38" s="14"/>
      <c r="FWO38" s="14"/>
      <c r="FWP38" s="14"/>
      <c r="FWQ38" s="14"/>
      <c r="FWR38" s="14"/>
      <c r="FWS38" s="14"/>
      <c r="FWT38" s="14"/>
      <c r="FWU38" s="14"/>
      <c r="FWV38" s="14"/>
      <c r="FWW38" s="14"/>
      <c r="FWX38" s="14"/>
      <c r="FWY38" s="14"/>
      <c r="FWZ38" s="14"/>
      <c r="FXA38" s="14"/>
      <c r="FXB38" s="14"/>
      <c r="FXC38" s="14"/>
      <c r="FXD38" s="14"/>
      <c r="FXE38" s="14"/>
      <c r="FXF38" s="14"/>
      <c r="FXG38" s="14"/>
      <c r="FXH38" s="14"/>
      <c r="FXI38" s="14"/>
      <c r="FXJ38" s="14"/>
      <c r="FXK38" s="14"/>
      <c r="FXL38" s="14"/>
      <c r="FXM38" s="14"/>
      <c r="FXN38" s="14"/>
      <c r="FXO38" s="14"/>
      <c r="FXP38" s="14"/>
      <c r="FXQ38" s="14"/>
      <c r="FXR38" s="14"/>
      <c r="FXS38" s="14"/>
      <c r="FXT38" s="14"/>
      <c r="FXU38" s="14"/>
      <c r="FXV38" s="14"/>
      <c r="FXW38" s="14"/>
      <c r="FXX38" s="14"/>
      <c r="FXY38" s="14"/>
      <c r="FXZ38" s="14"/>
      <c r="FYA38" s="14"/>
      <c r="FYB38" s="14"/>
      <c r="FYC38" s="14"/>
      <c r="FYD38" s="14"/>
      <c r="FYE38" s="14"/>
      <c r="FYF38" s="14"/>
      <c r="FYG38" s="14"/>
      <c r="FYH38" s="14"/>
      <c r="FYI38" s="14"/>
      <c r="FYJ38" s="14"/>
      <c r="FYK38" s="14"/>
      <c r="FYL38" s="14"/>
      <c r="FYM38" s="14"/>
      <c r="FYN38" s="14"/>
      <c r="FYO38" s="14"/>
      <c r="FYP38" s="14"/>
      <c r="FYQ38" s="14"/>
      <c r="FYR38" s="14"/>
      <c r="FYS38" s="14"/>
      <c r="FYT38" s="14"/>
      <c r="FYU38" s="14"/>
      <c r="FYV38" s="14"/>
      <c r="FYW38" s="14"/>
      <c r="FYX38" s="14"/>
      <c r="FYY38" s="14"/>
      <c r="FYZ38" s="14"/>
      <c r="FZA38" s="14"/>
      <c r="FZB38" s="14"/>
      <c r="FZC38" s="14"/>
      <c r="FZD38" s="14"/>
      <c r="FZE38" s="14"/>
      <c r="FZF38" s="14"/>
      <c r="FZG38" s="14"/>
      <c r="FZH38" s="14"/>
      <c r="FZI38" s="14"/>
      <c r="FZJ38" s="14"/>
      <c r="FZK38" s="14"/>
      <c r="FZL38" s="14"/>
      <c r="FZM38" s="14"/>
      <c r="FZN38" s="14"/>
      <c r="FZO38" s="14"/>
      <c r="FZP38" s="14"/>
      <c r="FZQ38" s="14"/>
      <c r="FZR38" s="14"/>
      <c r="FZS38" s="14"/>
      <c r="FZT38" s="14"/>
      <c r="FZU38" s="14"/>
      <c r="FZV38" s="14"/>
      <c r="FZW38" s="14"/>
      <c r="FZX38" s="14"/>
      <c r="FZY38" s="14"/>
      <c r="FZZ38" s="14"/>
      <c r="GAA38" s="14"/>
      <c r="GAB38" s="14"/>
      <c r="GAC38" s="14"/>
      <c r="GAD38" s="14"/>
      <c r="GAE38" s="14"/>
      <c r="GAF38" s="14"/>
      <c r="GAG38" s="14"/>
      <c r="GAH38" s="14"/>
      <c r="GAI38" s="14"/>
      <c r="GAJ38" s="14"/>
      <c r="GAK38" s="14"/>
      <c r="GAL38" s="14"/>
      <c r="GAM38" s="14"/>
      <c r="GAN38" s="14"/>
      <c r="GAO38" s="14"/>
      <c r="GAP38" s="14"/>
      <c r="GAQ38" s="14"/>
      <c r="GAR38" s="14"/>
      <c r="GAS38" s="14"/>
      <c r="GAT38" s="14"/>
      <c r="GAU38" s="14"/>
      <c r="GAV38" s="14"/>
      <c r="GAW38" s="14"/>
      <c r="GAX38" s="14"/>
      <c r="GAY38" s="14"/>
      <c r="GAZ38" s="14"/>
      <c r="GBA38" s="14"/>
      <c r="GBB38" s="14"/>
      <c r="GBC38" s="14"/>
      <c r="GBD38" s="14"/>
      <c r="GBE38" s="14"/>
      <c r="GBF38" s="14"/>
      <c r="GBG38" s="14"/>
      <c r="GBH38" s="14"/>
      <c r="GBI38" s="14"/>
      <c r="GBJ38" s="14"/>
      <c r="GBK38" s="14"/>
      <c r="GBL38" s="14"/>
      <c r="GBM38" s="14"/>
      <c r="GBN38" s="14"/>
      <c r="GBO38" s="14"/>
      <c r="GBP38" s="14"/>
      <c r="GBQ38" s="14"/>
      <c r="GBR38" s="14"/>
      <c r="GBS38" s="14"/>
      <c r="GBT38" s="14"/>
      <c r="GBU38" s="14"/>
      <c r="GBV38" s="14"/>
      <c r="GBW38" s="14"/>
      <c r="GBX38" s="14"/>
      <c r="GBY38" s="14"/>
      <c r="GBZ38" s="14"/>
      <c r="GCA38" s="14"/>
      <c r="GCB38" s="14"/>
      <c r="GCC38" s="14"/>
      <c r="GCD38" s="14"/>
      <c r="GCE38" s="14"/>
      <c r="GCF38" s="14"/>
      <c r="GCG38" s="14"/>
      <c r="GCH38" s="14"/>
      <c r="GCI38" s="14"/>
      <c r="GCJ38" s="14"/>
      <c r="GCK38" s="14"/>
      <c r="GCL38" s="14"/>
      <c r="GCM38" s="14"/>
      <c r="GCN38" s="14"/>
      <c r="GCO38" s="14"/>
      <c r="GCP38" s="14"/>
      <c r="GCQ38" s="14"/>
      <c r="GCR38" s="14"/>
      <c r="GCS38" s="14"/>
      <c r="GCT38" s="14"/>
      <c r="GCU38" s="14"/>
      <c r="GCV38" s="14"/>
      <c r="GCW38" s="14"/>
      <c r="GCX38" s="14"/>
      <c r="GCY38" s="14"/>
      <c r="GCZ38" s="14"/>
      <c r="GDA38" s="14"/>
      <c r="GDB38" s="14"/>
      <c r="GDC38" s="14"/>
      <c r="GDD38" s="14"/>
      <c r="GDE38" s="14"/>
      <c r="GDF38" s="14"/>
      <c r="GDG38" s="14"/>
      <c r="GDH38" s="14"/>
      <c r="GDI38" s="14"/>
      <c r="GDJ38" s="14"/>
      <c r="GDK38" s="14"/>
      <c r="GDL38" s="14"/>
      <c r="GDM38" s="14"/>
      <c r="GDN38" s="14"/>
      <c r="GDO38" s="14"/>
      <c r="GDP38" s="14"/>
      <c r="GDQ38" s="14"/>
      <c r="GDR38" s="14"/>
      <c r="GDS38" s="14"/>
      <c r="GDT38" s="14"/>
      <c r="GDU38" s="14"/>
      <c r="GDV38" s="14"/>
      <c r="GDW38" s="14"/>
      <c r="GDX38" s="14"/>
      <c r="GDY38" s="14"/>
      <c r="GDZ38" s="14"/>
      <c r="GEA38" s="14"/>
      <c r="GEB38" s="14"/>
      <c r="GEC38" s="14"/>
      <c r="GED38" s="14"/>
      <c r="GEE38" s="14"/>
      <c r="GEF38" s="14"/>
      <c r="GEG38" s="14"/>
      <c r="GEH38" s="14"/>
      <c r="GEI38" s="14"/>
      <c r="GEJ38" s="14"/>
      <c r="GEK38" s="14"/>
      <c r="GEL38" s="14"/>
      <c r="GEM38" s="14"/>
      <c r="GEN38" s="14"/>
      <c r="GEO38" s="14"/>
      <c r="GEP38" s="14"/>
      <c r="GEQ38" s="14"/>
      <c r="GER38" s="14"/>
      <c r="GES38" s="14"/>
      <c r="GET38" s="14"/>
      <c r="GEU38" s="14"/>
      <c r="GEV38" s="14"/>
      <c r="GEW38" s="14"/>
      <c r="GEX38" s="14"/>
      <c r="GEY38" s="14"/>
      <c r="GEZ38" s="14"/>
      <c r="GFA38" s="14"/>
      <c r="GFB38" s="14"/>
      <c r="GFC38" s="14"/>
      <c r="GFD38" s="14"/>
      <c r="GFE38" s="14"/>
      <c r="GFF38" s="14"/>
      <c r="GFG38" s="14"/>
      <c r="GFH38" s="14"/>
      <c r="GFI38" s="14"/>
      <c r="GFJ38" s="14"/>
      <c r="GFK38" s="14"/>
      <c r="GFL38" s="14"/>
      <c r="GFM38" s="14"/>
      <c r="GFN38" s="14"/>
      <c r="GFO38" s="14"/>
      <c r="GFP38" s="14"/>
      <c r="GFQ38" s="14"/>
      <c r="GFR38" s="14"/>
      <c r="GFS38" s="14"/>
      <c r="GFT38" s="14"/>
      <c r="GFU38" s="14"/>
      <c r="GFV38" s="14"/>
      <c r="GFW38" s="14"/>
      <c r="GFX38" s="14"/>
      <c r="GFY38" s="14"/>
      <c r="GFZ38" s="14"/>
      <c r="GGA38" s="14"/>
      <c r="GGB38" s="14"/>
      <c r="GGC38" s="14"/>
      <c r="GGD38" s="14"/>
      <c r="GGE38" s="14"/>
      <c r="GGF38" s="14"/>
      <c r="GGG38" s="14"/>
      <c r="GGH38" s="14"/>
      <c r="GGI38" s="14"/>
      <c r="GGJ38" s="14"/>
      <c r="GGK38" s="14"/>
      <c r="GGL38" s="14"/>
      <c r="GGM38" s="14"/>
      <c r="GGN38" s="14"/>
      <c r="GGO38" s="14"/>
      <c r="GGP38" s="14"/>
      <c r="GGQ38" s="14"/>
      <c r="GGR38" s="14"/>
      <c r="GGS38" s="14"/>
      <c r="GGT38" s="14"/>
      <c r="GGU38" s="14"/>
      <c r="GGV38" s="14"/>
      <c r="GGW38" s="14"/>
      <c r="GGX38" s="14"/>
      <c r="GGY38" s="14"/>
      <c r="GGZ38" s="14"/>
      <c r="GHA38" s="14"/>
      <c r="GHB38" s="14"/>
      <c r="GHC38" s="14"/>
      <c r="GHD38" s="14"/>
      <c r="GHE38" s="14"/>
      <c r="GHF38" s="14"/>
      <c r="GHG38" s="14"/>
      <c r="GHH38" s="14"/>
      <c r="GHI38" s="14"/>
      <c r="GHJ38" s="14"/>
      <c r="GHK38" s="14"/>
      <c r="GHL38" s="14"/>
      <c r="GHM38" s="14"/>
      <c r="GHN38" s="14"/>
      <c r="GHO38" s="14"/>
      <c r="GHP38" s="14"/>
      <c r="GHQ38" s="14"/>
      <c r="GHR38" s="14"/>
      <c r="GHS38" s="14"/>
      <c r="GHT38" s="14"/>
      <c r="GHU38" s="14"/>
      <c r="GHV38" s="14"/>
      <c r="GHW38" s="14"/>
      <c r="GHX38" s="14"/>
      <c r="GHY38" s="14"/>
      <c r="GHZ38" s="14"/>
      <c r="GIA38" s="14"/>
      <c r="GIB38" s="14"/>
      <c r="GIC38" s="14"/>
      <c r="GID38" s="14"/>
      <c r="GIE38" s="14"/>
      <c r="GIF38" s="14"/>
      <c r="GIG38" s="14"/>
      <c r="GIH38" s="14"/>
      <c r="GII38" s="14"/>
      <c r="GIJ38" s="14"/>
      <c r="GIK38" s="14"/>
      <c r="GIL38" s="14"/>
      <c r="GIM38" s="14"/>
      <c r="GIN38" s="14"/>
      <c r="GIO38" s="14"/>
      <c r="GIP38" s="14"/>
      <c r="GIQ38" s="14"/>
      <c r="GIR38" s="14"/>
      <c r="GIS38" s="14"/>
      <c r="GIT38" s="14"/>
      <c r="GIU38" s="14"/>
      <c r="GIV38" s="14"/>
      <c r="GIW38" s="14"/>
      <c r="GIX38" s="14"/>
      <c r="GIY38" s="14"/>
      <c r="GIZ38" s="14"/>
      <c r="GJA38" s="14"/>
      <c r="GJB38" s="14"/>
      <c r="GJC38" s="14"/>
      <c r="GJD38" s="14"/>
      <c r="GJE38" s="14"/>
      <c r="GJF38" s="14"/>
      <c r="GJG38" s="14"/>
      <c r="GJH38" s="14"/>
      <c r="GJI38" s="14"/>
      <c r="GJJ38" s="14"/>
      <c r="GJK38" s="14"/>
      <c r="GJL38" s="14"/>
      <c r="GJM38" s="14"/>
      <c r="GJN38" s="14"/>
      <c r="GJO38" s="14"/>
      <c r="GJP38" s="14"/>
      <c r="GJQ38" s="14"/>
      <c r="GJR38" s="14"/>
      <c r="GJS38" s="14"/>
      <c r="GJT38" s="14"/>
      <c r="GJU38" s="14"/>
      <c r="GJV38" s="14"/>
      <c r="GJW38" s="14"/>
      <c r="GJX38" s="14"/>
      <c r="GJY38" s="14"/>
      <c r="GJZ38" s="14"/>
      <c r="GKA38" s="14"/>
      <c r="GKB38" s="14"/>
      <c r="GKC38" s="14"/>
      <c r="GKD38" s="14"/>
      <c r="GKE38" s="14"/>
      <c r="GKF38" s="14"/>
      <c r="GKG38" s="14"/>
      <c r="GKH38" s="14"/>
      <c r="GKI38" s="14"/>
      <c r="GKJ38" s="14"/>
      <c r="GKK38" s="14"/>
      <c r="GKL38" s="14"/>
      <c r="GKM38" s="14"/>
      <c r="GKN38" s="14"/>
      <c r="GKO38" s="14"/>
      <c r="GKP38" s="14"/>
      <c r="GKQ38" s="14"/>
      <c r="GKR38" s="14"/>
      <c r="GKS38" s="14"/>
      <c r="GKT38" s="14"/>
      <c r="GKU38" s="14"/>
      <c r="GKV38" s="14"/>
      <c r="GKW38" s="14"/>
      <c r="GKX38" s="14"/>
      <c r="GKY38" s="14"/>
      <c r="GKZ38" s="14"/>
      <c r="GLA38" s="14"/>
      <c r="GLB38" s="14"/>
      <c r="GLC38" s="14"/>
      <c r="GLD38" s="14"/>
      <c r="GLE38" s="14"/>
      <c r="GLF38" s="14"/>
      <c r="GLG38" s="14"/>
      <c r="GLH38" s="14"/>
      <c r="GLI38" s="14"/>
      <c r="GLJ38" s="14"/>
      <c r="GLK38" s="14"/>
      <c r="GLL38" s="14"/>
      <c r="GLM38" s="14"/>
      <c r="GLN38" s="14"/>
      <c r="GLO38" s="14"/>
      <c r="GLP38" s="14"/>
      <c r="GLQ38" s="14"/>
      <c r="GLR38" s="14"/>
      <c r="GLS38" s="14"/>
      <c r="GLT38" s="14"/>
      <c r="GLU38" s="14"/>
      <c r="GLV38" s="14"/>
      <c r="GLW38" s="14"/>
      <c r="GLX38" s="14"/>
      <c r="GLY38" s="14"/>
      <c r="GLZ38" s="14"/>
      <c r="GMA38" s="14"/>
      <c r="GMB38" s="14"/>
      <c r="GMC38" s="14"/>
      <c r="GMD38" s="14"/>
      <c r="GME38" s="14"/>
      <c r="GMF38" s="14"/>
      <c r="GMG38" s="14"/>
      <c r="GMH38" s="14"/>
      <c r="GMI38" s="14"/>
      <c r="GMJ38" s="14"/>
      <c r="GMK38" s="14"/>
      <c r="GML38" s="14"/>
      <c r="GMM38" s="14"/>
      <c r="GMN38" s="14"/>
      <c r="GMO38" s="14"/>
      <c r="GMP38" s="14"/>
      <c r="GMQ38" s="14"/>
      <c r="GMR38" s="14"/>
      <c r="GMS38" s="14"/>
      <c r="GMT38" s="14"/>
      <c r="GMU38" s="14"/>
      <c r="GMV38" s="14"/>
      <c r="GMW38" s="14"/>
      <c r="GMX38" s="14"/>
      <c r="GMY38" s="14"/>
      <c r="GMZ38" s="14"/>
      <c r="GNA38" s="14"/>
      <c r="GNB38" s="14"/>
      <c r="GNC38" s="14"/>
      <c r="GND38" s="14"/>
      <c r="GNE38" s="14"/>
      <c r="GNF38" s="14"/>
      <c r="GNG38" s="14"/>
      <c r="GNH38" s="14"/>
      <c r="GNI38" s="14"/>
      <c r="GNJ38" s="14"/>
      <c r="GNK38" s="14"/>
      <c r="GNL38" s="14"/>
      <c r="GNM38" s="14"/>
      <c r="GNN38" s="14"/>
      <c r="GNO38" s="14"/>
      <c r="GNP38" s="14"/>
      <c r="GNQ38" s="14"/>
      <c r="GNR38" s="14"/>
      <c r="GNS38" s="14"/>
      <c r="GNT38" s="14"/>
      <c r="GNU38" s="14"/>
      <c r="GNV38" s="14"/>
      <c r="GNW38" s="14"/>
      <c r="GNX38" s="14"/>
      <c r="GNY38" s="14"/>
      <c r="GNZ38" s="14"/>
      <c r="GOA38" s="14"/>
      <c r="GOB38" s="14"/>
      <c r="GOC38" s="14"/>
      <c r="GOD38" s="14"/>
      <c r="GOE38" s="14"/>
      <c r="GOF38" s="14"/>
      <c r="GOG38" s="14"/>
      <c r="GOH38" s="14"/>
      <c r="GOI38" s="14"/>
      <c r="GOJ38" s="14"/>
      <c r="GOK38" s="14"/>
      <c r="GOL38" s="14"/>
      <c r="GOM38" s="14"/>
      <c r="GON38" s="14"/>
      <c r="GOO38" s="14"/>
      <c r="GOP38" s="14"/>
      <c r="GOQ38" s="14"/>
      <c r="GOR38" s="14"/>
      <c r="GOS38" s="14"/>
      <c r="GOT38" s="14"/>
      <c r="GOU38" s="14"/>
      <c r="GOV38" s="14"/>
      <c r="GOW38" s="14"/>
      <c r="GOX38" s="14"/>
      <c r="GOY38" s="14"/>
      <c r="GOZ38" s="14"/>
      <c r="GPA38" s="14"/>
      <c r="GPB38" s="14"/>
      <c r="GPC38" s="14"/>
      <c r="GPD38" s="14"/>
      <c r="GPE38" s="14"/>
      <c r="GPF38" s="14"/>
      <c r="GPG38" s="14"/>
      <c r="GPH38" s="14"/>
      <c r="GPI38" s="14"/>
      <c r="GPJ38" s="14"/>
      <c r="GPK38" s="14"/>
      <c r="GPL38" s="14"/>
      <c r="GPM38" s="14"/>
      <c r="GPN38" s="14"/>
      <c r="GPO38" s="14"/>
      <c r="GPP38" s="14"/>
      <c r="GPQ38" s="14"/>
      <c r="GPR38" s="14"/>
      <c r="GPS38" s="14"/>
      <c r="GPT38" s="14"/>
      <c r="GPU38" s="14"/>
      <c r="GPV38" s="14"/>
      <c r="GPW38" s="14"/>
      <c r="GPX38" s="14"/>
      <c r="GPY38" s="14"/>
      <c r="GPZ38" s="14"/>
      <c r="GQA38" s="14"/>
      <c r="GQB38" s="14"/>
      <c r="GQC38" s="14"/>
      <c r="GQD38" s="14"/>
      <c r="GQE38" s="14"/>
      <c r="GQF38" s="14"/>
      <c r="GQG38" s="14"/>
      <c r="GQH38" s="14"/>
      <c r="GQI38" s="14"/>
      <c r="GQJ38" s="14"/>
      <c r="GQK38" s="14"/>
      <c r="GQL38" s="14"/>
      <c r="GQM38" s="14"/>
      <c r="GQN38" s="14"/>
      <c r="GQO38" s="14"/>
      <c r="GQP38" s="14"/>
      <c r="GQQ38" s="14"/>
      <c r="GQR38" s="14"/>
      <c r="GQS38" s="14"/>
      <c r="GQT38" s="14"/>
      <c r="GQU38" s="14"/>
      <c r="GQV38" s="14"/>
      <c r="GQW38" s="14"/>
      <c r="GQX38" s="14"/>
      <c r="GQY38" s="14"/>
      <c r="GQZ38" s="14"/>
      <c r="GRA38" s="14"/>
      <c r="GRB38" s="14"/>
      <c r="GRC38" s="14"/>
      <c r="GRD38" s="14"/>
      <c r="GRE38" s="14"/>
      <c r="GRF38" s="14"/>
      <c r="GRG38" s="14"/>
      <c r="GRH38" s="14"/>
      <c r="GRI38" s="14"/>
      <c r="GRJ38" s="14"/>
      <c r="GRK38" s="14"/>
      <c r="GRL38" s="14"/>
      <c r="GRM38" s="14"/>
      <c r="GRN38" s="14"/>
      <c r="GRO38" s="14"/>
      <c r="GRP38" s="14"/>
      <c r="GRQ38" s="14"/>
      <c r="GRR38" s="14"/>
      <c r="GRS38" s="14"/>
      <c r="GRT38" s="14"/>
      <c r="GRU38" s="14"/>
      <c r="GRV38" s="14"/>
      <c r="GRW38" s="14"/>
      <c r="GRX38" s="14"/>
      <c r="GRY38" s="14"/>
      <c r="GRZ38" s="14"/>
      <c r="GSA38" s="14"/>
      <c r="GSB38" s="14"/>
      <c r="GSC38" s="14"/>
      <c r="GSD38" s="14"/>
      <c r="GSE38" s="14"/>
      <c r="GSF38" s="14"/>
      <c r="GSG38" s="14"/>
      <c r="GSH38" s="14"/>
      <c r="GSI38" s="14"/>
      <c r="GSJ38" s="14"/>
      <c r="GSK38" s="14"/>
      <c r="GSL38" s="14"/>
      <c r="GSM38" s="14"/>
      <c r="GSN38" s="14"/>
      <c r="GSO38" s="14"/>
      <c r="GSP38" s="14"/>
      <c r="GSQ38" s="14"/>
      <c r="GSR38" s="14"/>
      <c r="GSS38" s="14"/>
      <c r="GST38" s="14"/>
      <c r="GSU38" s="14"/>
      <c r="GSV38" s="14"/>
      <c r="GSW38" s="14"/>
      <c r="GSX38" s="14"/>
      <c r="GSY38" s="14"/>
      <c r="GSZ38" s="14"/>
      <c r="GTA38" s="14"/>
      <c r="GTB38" s="14"/>
      <c r="GTC38" s="14"/>
      <c r="GTD38" s="14"/>
      <c r="GTE38" s="14"/>
      <c r="GTF38" s="14"/>
      <c r="GTG38" s="14"/>
      <c r="GTH38" s="14"/>
      <c r="GTI38" s="14"/>
      <c r="GTJ38" s="14"/>
      <c r="GTK38" s="14"/>
      <c r="GTL38" s="14"/>
      <c r="GTM38" s="14"/>
      <c r="GTN38" s="14"/>
      <c r="GTO38" s="14"/>
      <c r="GTP38" s="14"/>
      <c r="GTQ38" s="14"/>
      <c r="GTR38" s="14"/>
      <c r="GTS38" s="14"/>
      <c r="GTT38" s="14"/>
      <c r="GTU38" s="14"/>
      <c r="GTV38" s="14"/>
      <c r="GTW38" s="14"/>
      <c r="GTX38" s="14"/>
      <c r="GTY38" s="14"/>
      <c r="GTZ38" s="14"/>
      <c r="GUA38" s="14"/>
      <c r="GUB38" s="14"/>
      <c r="GUC38" s="14"/>
      <c r="GUD38" s="14"/>
      <c r="GUE38" s="14"/>
      <c r="GUF38" s="14"/>
      <c r="GUG38" s="14"/>
      <c r="GUH38" s="14"/>
      <c r="GUI38" s="14"/>
      <c r="GUJ38" s="14"/>
      <c r="GUK38" s="14"/>
      <c r="GUL38" s="14"/>
      <c r="GUM38" s="14"/>
      <c r="GUN38" s="14"/>
      <c r="GUO38" s="14"/>
      <c r="GUP38" s="14"/>
      <c r="GUQ38" s="14"/>
      <c r="GUR38" s="14"/>
      <c r="GUS38" s="14"/>
      <c r="GUT38" s="14"/>
      <c r="GUU38" s="14"/>
      <c r="GUV38" s="14"/>
      <c r="GUW38" s="14"/>
      <c r="GUX38" s="14"/>
      <c r="GUY38" s="14"/>
      <c r="GUZ38" s="14"/>
      <c r="GVA38" s="14"/>
      <c r="GVB38" s="14"/>
      <c r="GVC38" s="14"/>
      <c r="GVD38" s="14"/>
      <c r="GVE38" s="14"/>
      <c r="GVF38" s="14"/>
      <c r="GVG38" s="14"/>
      <c r="GVH38" s="14"/>
      <c r="GVI38" s="14"/>
      <c r="GVJ38" s="14"/>
      <c r="GVK38" s="14"/>
      <c r="GVL38" s="14"/>
      <c r="GVM38" s="14"/>
      <c r="GVN38" s="14"/>
      <c r="GVO38" s="14"/>
      <c r="GVP38" s="14"/>
      <c r="GVQ38" s="14"/>
      <c r="GVR38" s="14"/>
      <c r="GVS38" s="14"/>
      <c r="GVT38" s="14"/>
      <c r="GVU38" s="14"/>
      <c r="GVV38" s="14"/>
      <c r="GVW38" s="14"/>
      <c r="GVX38" s="14"/>
      <c r="GVY38" s="14"/>
      <c r="GVZ38" s="14"/>
      <c r="GWA38" s="14"/>
      <c r="GWB38" s="14"/>
      <c r="GWC38" s="14"/>
      <c r="GWD38" s="14"/>
      <c r="GWE38" s="14"/>
      <c r="GWF38" s="14"/>
      <c r="GWG38" s="14"/>
      <c r="GWH38" s="14"/>
      <c r="GWI38" s="14"/>
      <c r="GWJ38" s="14"/>
      <c r="GWK38" s="14"/>
      <c r="GWL38" s="14"/>
      <c r="GWM38" s="14"/>
      <c r="GWN38" s="14"/>
      <c r="GWO38" s="14"/>
      <c r="GWP38" s="14"/>
      <c r="GWQ38" s="14"/>
      <c r="GWR38" s="14"/>
      <c r="GWS38" s="14"/>
      <c r="GWT38" s="14"/>
      <c r="GWU38" s="14"/>
      <c r="GWV38" s="14"/>
      <c r="GWW38" s="14"/>
      <c r="GWX38" s="14"/>
      <c r="GWY38" s="14"/>
      <c r="GWZ38" s="14"/>
      <c r="GXA38" s="14"/>
      <c r="GXB38" s="14"/>
      <c r="GXC38" s="14"/>
      <c r="GXD38" s="14"/>
      <c r="GXE38" s="14"/>
      <c r="GXF38" s="14"/>
      <c r="GXG38" s="14"/>
      <c r="GXH38" s="14"/>
      <c r="GXI38" s="14"/>
      <c r="GXJ38" s="14"/>
      <c r="GXK38" s="14"/>
      <c r="GXL38" s="14"/>
      <c r="GXM38" s="14"/>
      <c r="GXN38" s="14"/>
      <c r="GXO38" s="14"/>
      <c r="GXP38" s="14"/>
      <c r="GXQ38" s="14"/>
      <c r="GXR38" s="14"/>
      <c r="GXS38" s="14"/>
      <c r="GXT38" s="14"/>
      <c r="GXU38" s="14"/>
      <c r="GXV38" s="14"/>
      <c r="GXW38" s="14"/>
      <c r="GXX38" s="14"/>
      <c r="GXY38" s="14"/>
      <c r="GXZ38" s="14"/>
      <c r="GYA38" s="14"/>
      <c r="GYB38" s="14"/>
      <c r="GYC38" s="14"/>
      <c r="GYD38" s="14"/>
      <c r="GYE38" s="14"/>
      <c r="GYF38" s="14"/>
      <c r="GYG38" s="14"/>
      <c r="GYH38" s="14"/>
      <c r="GYI38" s="14"/>
      <c r="GYJ38" s="14"/>
      <c r="GYK38" s="14"/>
      <c r="GYL38" s="14"/>
      <c r="GYM38" s="14"/>
      <c r="GYN38" s="14"/>
      <c r="GYO38" s="14"/>
      <c r="GYP38" s="14"/>
      <c r="GYQ38" s="14"/>
      <c r="GYR38" s="14"/>
      <c r="GYS38" s="14"/>
      <c r="GYT38" s="14"/>
      <c r="GYU38" s="14"/>
      <c r="GYV38" s="14"/>
      <c r="GYW38" s="14"/>
      <c r="GYX38" s="14"/>
      <c r="GYY38" s="14"/>
      <c r="GYZ38" s="14"/>
      <c r="GZA38" s="14"/>
      <c r="GZB38" s="14"/>
      <c r="GZC38" s="14"/>
      <c r="GZD38" s="14"/>
      <c r="GZE38" s="14"/>
      <c r="GZF38" s="14"/>
      <c r="GZG38" s="14"/>
      <c r="GZH38" s="14"/>
      <c r="GZI38" s="14"/>
      <c r="GZJ38" s="14"/>
      <c r="GZK38" s="14"/>
      <c r="GZL38" s="14"/>
      <c r="GZM38" s="14"/>
      <c r="GZN38" s="14"/>
      <c r="GZO38" s="14"/>
      <c r="GZP38" s="14"/>
      <c r="GZQ38" s="14"/>
      <c r="GZR38" s="14"/>
      <c r="GZS38" s="14"/>
      <c r="GZT38" s="14"/>
      <c r="GZU38" s="14"/>
      <c r="GZV38" s="14"/>
      <c r="GZW38" s="14"/>
      <c r="GZX38" s="14"/>
      <c r="GZY38" s="14"/>
      <c r="GZZ38" s="14"/>
      <c r="HAA38" s="14"/>
      <c r="HAB38" s="14"/>
      <c r="HAC38" s="14"/>
      <c r="HAD38" s="14"/>
      <c r="HAE38" s="14"/>
      <c r="HAF38" s="14"/>
      <c r="HAG38" s="14"/>
      <c r="HAH38" s="14"/>
      <c r="HAI38" s="14"/>
      <c r="HAJ38" s="14"/>
      <c r="HAK38" s="14"/>
      <c r="HAL38" s="14"/>
      <c r="HAM38" s="14"/>
      <c r="HAN38" s="14"/>
      <c r="HAO38" s="14"/>
      <c r="HAP38" s="14"/>
      <c r="HAQ38" s="14"/>
      <c r="HAR38" s="14"/>
      <c r="HAS38" s="14"/>
      <c r="HAT38" s="14"/>
      <c r="HAU38" s="14"/>
      <c r="HAV38" s="14"/>
      <c r="HAW38" s="14"/>
      <c r="HAX38" s="14"/>
      <c r="HAY38" s="14"/>
      <c r="HAZ38" s="14"/>
      <c r="HBA38" s="14"/>
      <c r="HBB38" s="14"/>
      <c r="HBC38" s="14"/>
      <c r="HBD38" s="14"/>
      <c r="HBE38" s="14"/>
      <c r="HBF38" s="14"/>
      <c r="HBG38" s="14"/>
      <c r="HBH38" s="14"/>
      <c r="HBI38" s="14"/>
      <c r="HBJ38" s="14"/>
      <c r="HBK38" s="14"/>
      <c r="HBL38" s="14"/>
      <c r="HBM38" s="14"/>
      <c r="HBN38" s="14"/>
      <c r="HBO38" s="14"/>
      <c r="HBP38" s="14"/>
      <c r="HBQ38" s="14"/>
      <c r="HBR38" s="14"/>
      <c r="HBS38" s="14"/>
      <c r="HBT38" s="14"/>
      <c r="HBU38" s="14"/>
      <c r="HBV38" s="14"/>
      <c r="HBW38" s="14"/>
      <c r="HBX38" s="14"/>
      <c r="HBY38" s="14"/>
      <c r="HBZ38" s="14"/>
      <c r="HCA38" s="14"/>
      <c r="HCB38" s="14"/>
      <c r="HCC38" s="14"/>
      <c r="HCD38" s="14"/>
      <c r="HCE38" s="14"/>
      <c r="HCF38" s="14"/>
      <c r="HCG38" s="14"/>
      <c r="HCH38" s="14"/>
      <c r="HCI38" s="14"/>
      <c r="HCJ38" s="14"/>
      <c r="HCK38" s="14"/>
      <c r="HCL38" s="14"/>
      <c r="HCM38" s="14"/>
      <c r="HCN38" s="14"/>
      <c r="HCO38" s="14"/>
      <c r="HCP38" s="14"/>
      <c r="HCQ38" s="14"/>
      <c r="HCR38" s="14"/>
      <c r="HCS38" s="14"/>
      <c r="HCT38" s="14"/>
      <c r="HCU38" s="14"/>
      <c r="HCV38" s="14"/>
      <c r="HCW38" s="14"/>
      <c r="HCX38" s="14"/>
      <c r="HCY38" s="14"/>
      <c r="HCZ38" s="14"/>
      <c r="HDA38" s="14"/>
      <c r="HDB38" s="14"/>
      <c r="HDC38" s="14"/>
      <c r="HDD38" s="14"/>
      <c r="HDE38" s="14"/>
      <c r="HDF38" s="14"/>
      <c r="HDG38" s="14"/>
      <c r="HDH38" s="14"/>
      <c r="HDI38" s="14"/>
      <c r="HDJ38" s="14"/>
      <c r="HDK38" s="14"/>
      <c r="HDL38" s="14"/>
      <c r="HDM38" s="14"/>
      <c r="HDN38" s="14"/>
      <c r="HDO38" s="14"/>
      <c r="HDP38" s="14"/>
      <c r="HDQ38" s="14"/>
      <c r="HDR38" s="14"/>
      <c r="HDS38" s="14"/>
      <c r="HDT38" s="14"/>
      <c r="HDU38" s="14"/>
      <c r="HDV38" s="14"/>
      <c r="HDW38" s="14"/>
      <c r="HDX38" s="14"/>
      <c r="HDY38" s="14"/>
      <c r="HDZ38" s="14"/>
      <c r="HEA38" s="14"/>
      <c r="HEB38" s="14"/>
      <c r="HEC38" s="14"/>
      <c r="HED38" s="14"/>
      <c r="HEE38" s="14"/>
      <c r="HEF38" s="14"/>
      <c r="HEG38" s="14"/>
      <c r="HEH38" s="14"/>
      <c r="HEI38" s="14"/>
      <c r="HEJ38" s="14"/>
      <c r="HEK38" s="14"/>
      <c r="HEL38" s="14"/>
      <c r="HEM38" s="14"/>
      <c r="HEN38" s="14"/>
      <c r="HEO38" s="14"/>
      <c r="HEP38" s="14"/>
      <c r="HEQ38" s="14"/>
      <c r="HER38" s="14"/>
      <c r="HES38" s="14"/>
      <c r="HET38" s="14"/>
      <c r="HEU38" s="14"/>
      <c r="HEV38" s="14"/>
      <c r="HEW38" s="14"/>
      <c r="HEX38" s="14"/>
      <c r="HEY38" s="14"/>
      <c r="HEZ38" s="14"/>
      <c r="HFA38" s="14"/>
      <c r="HFB38" s="14"/>
      <c r="HFC38" s="14"/>
      <c r="HFD38" s="14"/>
      <c r="HFE38" s="14"/>
      <c r="HFF38" s="14"/>
      <c r="HFG38" s="14"/>
      <c r="HFH38" s="14"/>
      <c r="HFI38" s="14"/>
      <c r="HFJ38" s="14"/>
      <c r="HFK38" s="14"/>
      <c r="HFL38" s="14"/>
      <c r="HFM38" s="14"/>
      <c r="HFN38" s="14"/>
      <c r="HFO38" s="14"/>
      <c r="HFP38" s="14"/>
      <c r="HFQ38" s="14"/>
      <c r="HFR38" s="14"/>
      <c r="HFS38" s="14"/>
      <c r="HFT38" s="14"/>
      <c r="HFU38" s="14"/>
      <c r="HFV38" s="14"/>
      <c r="HFW38" s="14"/>
      <c r="HFX38" s="14"/>
      <c r="HFY38" s="14"/>
      <c r="HFZ38" s="14"/>
      <c r="HGA38" s="14"/>
      <c r="HGB38" s="14"/>
      <c r="HGC38" s="14"/>
      <c r="HGD38" s="14"/>
      <c r="HGE38" s="14"/>
      <c r="HGF38" s="14"/>
      <c r="HGG38" s="14"/>
      <c r="HGH38" s="14"/>
      <c r="HGI38" s="14"/>
      <c r="HGJ38" s="14"/>
      <c r="HGK38" s="14"/>
      <c r="HGL38" s="14"/>
      <c r="HGM38" s="14"/>
      <c r="HGN38" s="14"/>
      <c r="HGO38" s="14"/>
      <c r="HGP38" s="14"/>
      <c r="HGQ38" s="14"/>
      <c r="HGR38" s="14"/>
      <c r="HGS38" s="14"/>
      <c r="HGT38" s="14"/>
      <c r="HGU38" s="14"/>
      <c r="HGV38" s="14"/>
      <c r="HGW38" s="14"/>
      <c r="HGX38" s="14"/>
      <c r="HGY38" s="14"/>
      <c r="HGZ38" s="14"/>
      <c r="HHA38" s="14"/>
      <c r="HHB38" s="14"/>
      <c r="HHC38" s="14"/>
      <c r="HHD38" s="14"/>
      <c r="HHE38" s="14"/>
      <c r="HHF38" s="14"/>
      <c r="HHG38" s="14"/>
      <c r="HHH38" s="14"/>
      <c r="HHI38" s="14"/>
      <c r="HHJ38" s="14"/>
      <c r="HHK38" s="14"/>
      <c r="HHL38" s="14"/>
      <c r="HHM38" s="14"/>
      <c r="HHN38" s="14"/>
      <c r="HHO38" s="14"/>
      <c r="HHP38" s="14"/>
      <c r="HHQ38" s="14"/>
      <c r="HHR38" s="14"/>
      <c r="HHS38" s="14"/>
      <c r="HHT38" s="14"/>
      <c r="HHU38" s="14"/>
      <c r="HHV38" s="14"/>
      <c r="HHW38" s="14"/>
      <c r="HHX38" s="14"/>
      <c r="HHY38" s="14"/>
      <c r="HHZ38" s="14"/>
      <c r="HIA38" s="14"/>
      <c r="HIB38" s="14"/>
      <c r="HIC38" s="14"/>
      <c r="HID38" s="14"/>
      <c r="HIE38" s="14"/>
      <c r="HIF38" s="14"/>
      <c r="HIG38" s="14"/>
      <c r="HIH38" s="14"/>
      <c r="HII38" s="14"/>
      <c r="HIJ38" s="14"/>
      <c r="HIK38" s="14"/>
      <c r="HIL38" s="14"/>
      <c r="HIM38" s="14"/>
      <c r="HIN38" s="14"/>
      <c r="HIO38" s="14"/>
      <c r="HIP38" s="14"/>
      <c r="HIQ38" s="14"/>
      <c r="HIR38" s="14"/>
      <c r="HIS38" s="14"/>
      <c r="HIT38" s="14"/>
      <c r="HIU38" s="14"/>
      <c r="HIV38" s="14"/>
      <c r="HIW38" s="14"/>
      <c r="HIX38" s="14"/>
      <c r="HIY38" s="14"/>
      <c r="HIZ38" s="14"/>
      <c r="HJA38" s="14"/>
      <c r="HJB38" s="14"/>
      <c r="HJC38" s="14"/>
      <c r="HJD38" s="14"/>
      <c r="HJE38" s="14"/>
      <c r="HJF38" s="14"/>
      <c r="HJG38" s="14"/>
      <c r="HJH38" s="14"/>
      <c r="HJI38" s="14"/>
      <c r="HJJ38" s="14"/>
      <c r="HJK38" s="14"/>
      <c r="HJL38" s="14"/>
      <c r="HJM38" s="14"/>
      <c r="HJN38" s="14"/>
      <c r="HJO38" s="14"/>
      <c r="HJP38" s="14"/>
      <c r="HJQ38" s="14"/>
      <c r="HJR38" s="14"/>
      <c r="HJS38" s="14"/>
      <c r="HJT38" s="14"/>
      <c r="HJU38" s="14"/>
      <c r="HJV38" s="14"/>
      <c r="HJW38" s="14"/>
      <c r="HJX38" s="14"/>
      <c r="HJY38" s="14"/>
      <c r="HJZ38" s="14"/>
      <c r="HKA38" s="14"/>
      <c r="HKB38" s="14"/>
      <c r="HKC38" s="14"/>
      <c r="HKD38" s="14"/>
      <c r="HKE38" s="14"/>
      <c r="HKF38" s="14"/>
      <c r="HKG38" s="14"/>
      <c r="HKH38" s="14"/>
      <c r="HKI38" s="14"/>
      <c r="HKJ38" s="14"/>
      <c r="HKK38" s="14"/>
      <c r="HKL38" s="14"/>
      <c r="HKM38" s="14"/>
      <c r="HKN38" s="14"/>
      <c r="HKO38" s="14"/>
      <c r="HKP38" s="14"/>
      <c r="HKQ38" s="14"/>
      <c r="HKR38" s="14"/>
      <c r="HKS38" s="14"/>
      <c r="HKT38" s="14"/>
      <c r="HKU38" s="14"/>
      <c r="HKV38" s="14"/>
      <c r="HKW38" s="14"/>
      <c r="HKX38" s="14"/>
      <c r="HKY38" s="14"/>
      <c r="HKZ38" s="14"/>
      <c r="HLA38" s="14"/>
      <c r="HLB38" s="14"/>
      <c r="HLC38" s="14"/>
      <c r="HLD38" s="14"/>
      <c r="HLE38" s="14"/>
      <c r="HLF38" s="14"/>
      <c r="HLG38" s="14"/>
      <c r="HLH38" s="14"/>
      <c r="HLI38" s="14"/>
      <c r="HLJ38" s="14"/>
      <c r="HLK38" s="14"/>
      <c r="HLL38" s="14"/>
      <c r="HLM38" s="14"/>
      <c r="HLN38" s="14"/>
      <c r="HLO38" s="14"/>
      <c r="HLP38" s="14"/>
      <c r="HLQ38" s="14"/>
      <c r="HLR38" s="14"/>
      <c r="HLS38" s="14"/>
      <c r="HLT38" s="14"/>
      <c r="HLU38" s="14"/>
      <c r="HLV38" s="14"/>
      <c r="HLW38" s="14"/>
      <c r="HLX38" s="14"/>
      <c r="HLY38" s="14"/>
      <c r="HLZ38" s="14"/>
      <c r="HMA38" s="14"/>
      <c r="HMB38" s="14"/>
      <c r="HMC38" s="14"/>
      <c r="HMD38" s="14"/>
      <c r="HME38" s="14"/>
      <c r="HMF38" s="14"/>
      <c r="HMG38" s="14"/>
      <c r="HMH38" s="14"/>
      <c r="HMI38" s="14"/>
      <c r="HMJ38" s="14"/>
      <c r="HMK38" s="14"/>
      <c r="HML38" s="14"/>
      <c r="HMM38" s="14"/>
      <c r="HMN38" s="14"/>
      <c r="HMO38" s="14"/>
      <c r="HMP38" s="14"/>
      <c r="HMQ38" s="14"/>
      <c r="HMR38" s="14"/>
      <c r="HMS38" s="14"/>
      <c r="HMT38" s="14"/>
      <c r="HMU38" s="14"/>
      <c r="HMV38" s="14"/>
      <c r="HMW38" s="14"/>
      <c r="HMX38" s="14"/>
      <c r="HMY38" s="14"/>
      <c r="HMZ38" s="14"/>
      <c r="HNA38" s="14"/>
      <c r="HNB38" s="14"/>
      <c r="HNC38" s="14"/>
      <c r="HND38" s="14"/>
      <c r="HNE38" s="14"/>
      <c r="HNF38" s="14"/>
      <c r="HNG38" s="14"/>
      <c r="HNH38" s="14"/>
      <c r="HNI38" s="14"/>
      <c r="HNJ38" s="14"/>
      <c r="HNK38" s="14"/>
      <c r="HNL38" s="14"/>
      <c r="HNM38" s="14"/>
      <c r="HNN38" s="14"/>
      <c r="HNO38" s="14"/>
      <c r="HNP38" s="14"/>
      <c r="HNQ38" s="14"/>
      <c r="HNR38" s="14"/>
      <c r="HNS38" s="14"/>
      <c r="HNT38" s="14"/>
      <c r="HNU38" s="14"/>
      <c r="HNV38" s="14"/>
      <c r="HNW38" s="14"/>
      <c r="HNX38" s="14"/>
      <c r="HNY38" s="14"/>
      <c r="HNZ38" s="14"/>
      <c r="HOA38" s="14"/>
      <c r="HOB38" s="14"/>
      <c r="HOC38" s="14"/>
      <c r="HOD38" s="14"/>
      <c r="HOE38" s="14"/>
      <c r="HOF38" s="14"/>
      <c r="HOG38" s="14"/>
      <c r="HOH38" s="14"/>
      <c r="HOI38" s="14"/>
      <c r="HOJ38" s="14"/>
      <c r="HOK38" s="14"/>
      <c r="HOL38" s="14"/>
      <c r="HOM38" s="14"/>
      <c r="HON38" s="14"/>
      <c r="HOO38" s="14"/>
      <c r="HOP38" s="14"/>
      <c r="HOQ38" s="14"/>
      <c r="HOR38" s="14"/>
      <c r="HOS38" s="14"/>
      <c r="HOT38" s="14"/>
      <c r="HOU38" s="14"/>
      <c r="HOV38" s="14"/>
      <c r="HOW38" s="14"/>
      <c r="HOX38" s="14"/>
      <c r="HOY38" s="14"/>
      <c r="HOZ38" s="14"/>
      <c r="HPA38" s="14"/>
      <c r="HPB38" s="14"/>
      <c r="HPC38" s="14"/>
      <c r="HPD38" s="14"/>
      <c r="HPE38" s="14"/>
      <c r="HPF38" s="14"/>
      <c r="HPG38" s="14"/>
      <c r="HPH38" s="14"/>
      <c r="HPI38" s="14"/>
      <c r="HPJ38" s="14"/>
      <c r="HPK38" s="14"/>
      <c r="HPL38" s="14"/>
      <c r="HPM38" s="14"/>
      <c r="HPN38" s="14"/>
      <c r="HPO38" s="14"/>
      <c r="HPP38" s="14"/>
      <c r="HPQ38" s="14"/>
      <c r="HPR38" s="14"/>
      <c r="HPS38" s="14"/>
      <c r="HPT38" s="14"/>
      <c r="HPU38" s="14"/>
      <c r="HPV38" s="14"/>
      <c r="HPW38" s="14"/>
      <c r="HPX38" s="14"/>
      <c r="HPY38" s="14"/>
      <c r="HPZ38" s="14"/>
      <c r="HQA38" s="14"/>
      <c r="HQB38" s="14"/>
      <c r="HQC38" s="14"/>
      <c r="HQD38" s="14"/>
      <c r="HQE38" s="14"/>
      <c r="HQF38" s="14"/>
      <c r="HQG38" s="14"/>
      <c r="HQH38" s="14"/>
      <c r="HQI38" s="14"/>
      <c r="HQJ38" s="14"/>
      <c r="HQK38" s="14"/>
      <c r="HQL38" s="14"/>
      <c r="HQM38" s="14"/>
      <c r="HQN38" s="14"/>
      <c r="HQO38" s="14"/>
      <c r="HQP38" s="14"/>
      <c r="HQQ38" s="14"/>
      <c r="HQR38" s="14"/>
      <c r="HQS38" s="14"/>
      <c r="HQT38" s="14"/>
      <c r="HQU38" s="14"/>
      <c r="HQV38" s="14"/>
      <c r="HQW38" s="14"/>
      <c r="HQX38" s="14"/>
      <c r="HQY38" s="14"/>
      <c r="HQZ38" s="14"/>
      <c r="HRA38" s="14"/>
      <c r="HRB38" s="14"/>
      <c r="HRC38" s="14"/>
      <c r="HRD38" s="14"/>
      <c r="HRE38" s="14"/>
      <c r="HRF38" s="14"/>
      <c r="HRG38" s="14"/>
      <c r="HRH38" s="14"/>
      <c r="HRI38" s="14"/>
      <c r="HRJ38" s="14"/>
      <c r="HRK38" s="14"/>
      <c r="HRL38" s="14"/>
      <c r="HRM38" s="14"/>
      <c r="HRN38" s="14"/>
      <c r="HRO38" s="14"/>
      <c r="HRP38" s="14"/>
      <c r="HRQ38" s="14"/>
      <c r="HRR38" s="14"/>
      <c r="HRS38" s="14"/>
      <c r="HRT38" s="14"/>
      <c r="HRU38" s="14"/>
      <c r="HRV38" s="14"/>
      <c r="HRW38" s="14"/>
      <c r="HRX38" s="14"/>
      <c r="HRY38" s="14"/>
      <c r="HRZ38" s="14"/>
      <c r="HSA38" s="14"/>
      <c r="HSB38" s="14"/>
      <c r="HSC38" s="14"/>
      <c r="HSD38" s="14"/>
      <c r="HSE38" s="14"/>
      <c r="HSF38" s="14"/>
      <c r="HSG38" s="14"/>
      <c r="HSH38" s="14"/>
      <c r="HSI38" s="14"/>
      <c r="HSJ38" s="14"/>
      <c r="HSK38" s="14"/>
      <c r="HSL38" s="14"/>
      <c r="HSM38" s="14"/>
      <c r="HSN38" s="14"/>
      <c r="HSO38" s="14"/>
      <c r="HSP38" s="14"/>
      <c r="HSQ38" s="14"/>
      <c r="HSR38" s="14"/>
      <c r="HSS38" s="14"/>
      <c r="HST38" s="14"/>
      <c r="HSU38" s="14"/>
      <c r="HSV38" s="14"/>
      <c r="HSW38" s="14"/>
      <c r="HSX38" s="14"/>
      <c r="HSY38" s="14"/>
      <c r="HSZ38" s="14"/>
      <c r="HTA38" s="14"/>
      <c r="HTB38" s="14"/>
      <c r="HTC38" s="14"/>
      <c r="HTD38" s="14"/>
      <c r="HTE38" s="14"/>
      <c r="HTF38" s="14"/>
      <c r="HTG38" s="14"/>
      <c r="HTH38" s="14"/>
      <c r="HTI38" s="14"/>
      <c r="HTJ38" s="14"/>
      <c r="HTK38" s="14"/>
      <c r="HTL38" s="14"/>
      <c r="HTM38" s="14"/>
      <c r="HTN38" s="14"/>
      <c r="HTO38" s="14"/>
      <c r="HTP38" s="14"/>
      <c r="HTQ38" s="14"/>
      <c r="HTR38" s="14"/>
      <c r="HTS38" s="14"/>
      <c r="HTT38" s="14"/>
      <c r="HTU38" s="14"/>
      <c r="HTV38" s="14"/>
      <c r="HTW38" s="14"/>
      <c r="HTX38" s="14"/>
      <c r="HTY38" s="14"/>
      <c r="HTZ38" s="14"/>
      <c r="HUA38" s="14"/>
      <c r="HUB38" s="14"/>
      <c r="HUC38" s="14"/>
      <c r="HUD38" s="14"/>
      <c r="HUE38" s="14"/>
      <c r="HUF38" s="14"/>
      <c r="HUG38" s="14"/>
      <c r="HUH38" s="14"/>
      <c r="HUI38" s="14"/>
      <c r="HUJ38" s="14"/>
      <c r="HUK38" s="14"/>
      <c r="HUL38" s="14"/>
      <c r="HUM38" s="14"/>
      <c r="HUN38" s="14"/>
      <c r="HUO38" s="14"/>
      <c r="HUP38" s="14"/>
      <c r="HUQ38" s="14"/>
      <c r="HUR38" s="14"/>
      <c r="HUS38" s="14"/>
      <c r="HUT38" s="14"/>
      <c r="HUU38" s="14"/>
      <c r="HUV38" s="14"/>
      <c r="HUW38" s="14"/>
      <c r="HUX38" s="14"/>
      <c r="HUY38" s="14"/>
      <c r="HUZ38" s="14"/>
      <c r="HVA38" s="14"/>
      <c r="HVB38" s="14"/>
      <c r="HVC38" s="14"/>
      <c r="HVD38" s="14"/>
      <c r="HVE38" s="14"/>
      <c r="HVF38" s="14"/>
      <c r="HVG38" s="14"/>
      <c r="HVH38" s="14"/>
      <c r="HVI38" s="14"/>
      <c r="HVJ38" s="14"/>
      <c r="HVK38" s="14"/>
      <c r="HVL38" s="14"/>
      <c r="HVM38" s="14"/>
      <c r="HVN38" s="14"/>
      <c r="HVO38" s="14"/>
      <c r="HVP38" s="14"/>
      <c r="HVQ38" s="14"/>
      <c r="HVR38" s="14"/>
      <c r="HVS38" s="14"/>
      <c r="HVT38" s="14"/>
      <c r="HVU38" s="14"/>
      <c r="HVV38" s="14"/>
      <c r="HVW38" s="14"/>
      <c r="HVX38" s="14"/>
      <c r="HVY38" s="14"/>
      <c r="HVZ38" s="14"/>
      <c r="HWA38" s="14"/>
      <c r="HWB38" s="14"/>
      <c r="HWC38" s="14"/>
      <c r="HWD38" s="14"/>
      <c r="HWE38" s="14"/>
      <c r="HWF38" s="14"/>
      <c r="HWG38" s="14"/>
      <c r="HWH38" s="14"/>
      <c r="HWI38" s="14"/>
      <c r="HWJ38" s="14"/>
      <c r="HWK38" s="14"/>
      <c r="HWL38" s="14"/>
      <c r="HWM38" s="14"/>
      <c r="HWN38" s="14"/>
      <c r="HWO38" s="14"/>
      <c r="HWP38" s="14"/>
      <c r="HWQ38" s="14"/>
      <c r="HWR38" s="14"/>
      <c r="HWS38" s="14"/>
      <c r="HWT38" s="14"/>
      <c r="HWU38" s="14"/>
      <c r="HWV38" s="14"/>
      <c r="HWW38" s="14"/>
      <c r="HWX38" s="14"/>
      <c r="HWY38" s="14"/>
      <c r="HWZ38" s="14"/>
      <c r="HXA38" s="14"/>
      <c r="HXB38" s="14"/>
      <c r="HXC38" s="14"/>
      <c r="HXD38" s="14"/>
      <c r="HXE38" s="14"/>
      <c r="HXF38" s="14"/>
      <c r="HXG38" s="14"/>
      <c r="HXH38" s="14"/>
      <c r="HXI38" s="14"/>
      <c r="HXJ38" s="14"/>
      <c r="HXK38" s="14"/>
      <c r="HXL38" s="14"/>
      <c r="HXM38" s="14"/>
      <c r="HXN38" s="14"/>
      <c r="HXO38" s="14"/>
      <c r="HXP38" s="14"/>
      <c r="HXQ38" s="14"/>
      <c r="HXR38" s="14"/>
      <c r="HXS38" s="14"/>
      <c r="HXT38" s="14"/>
      <c r="HXU38" s="14"/>
      <c r="HXV38" s="14"/>
      <c r="HXW38" s="14"/>
      <c r="HXX38" s="14"/>
      <c r="HXY38" s="14"/>
      <c r="HXZ38" s="14"/>
      <c r="HYA38" s="14"/>
      <c r="HYB38" s="14"/>
      <c r="HYC38" s="14"/>
      <c r="HYD38" s="14"/>
      <c r="HYE38" s="14"/>
      <c r="HYF38" s="14"/>
      <c r="HYG38" s="14"/>
      <c r="HYH38" s="14"/>
      <c r="HYI38" s="14"/>
      <c r="HYJ38" s="14"/>
      <c r="HYK38" s="14"/>
      <c r="HYL38" s="14"/>
      <c r="HYM38" s="14"/>
      <c r="HYN38" s="14"/>
      <c r="HYO38" s="14"/>
      <c r="HYP38" s="14"/>
      <c r="HYQ38" s="14"/>
      <c r="HYR38" s="14"/>
      <c r="HYS38" s="14"/>
      <c r="HYT38" s="14"/>
      <c r="HYU38" s="14"/>
      <c r="HYV38" s="14"/>
      <c r="HYW38" s="14"/>
      <c r="HYX38" s="14"/>
      <c r="HYY38" s="14"/>
      <c r="HYZ38" s="14"/>
      <c r="HZA38" s="14"/>
      <c r="HZB38" s="14"/>
      <c r="HZC38" s="14"/>
      <c r="HZD38" s="14"/>
      <c r="HZE38" s="14"/>
      <c r="HZF38" s="14"/>
      <c r="HZG38" s="14"/>
      <c r="HZH38" s="14"/>
      <c r="HZI38" s="14"/>
      <c r="HZJ38" s="14"/>
      <c r="HZK38" s="14"/>
      <c r="HZL38" s="14"/>
      <c r="HZM38" s="14"/>
      <c r="HZN38" s="14"/>
      <c r="HZO38" s="14"/>
      <c r="HZP38" s="14"/>
      <c r="HZQ38" s="14"/>
      <c r="HZR38" s="14"/>
      <c r="HZS38" s="14"/>
      <c r="HZT38" s="14"/>
      <c r="HZU38" s="14"/>
      <c r="HZV38" s="14"/>
      <c r="HZW38" s="14"/>
      <c r="HZX38" s="14"/>
      <c r="HZY38" s="14"/>
      <c r="HZZ38" s="14"/>
      <c r="IAA38" s="14"/>
      <c r="IAB38" s="14"/>
      <c r="IAC38" s="14"/>
      <c r="IAD38" s="14"/>
      <c r="IAE38" s="14"/>
      <c r="IAF38" s="14"/>
      <c r="IAG38" s="14"/>
      <c r="IAH38" s="14"/>
      <c r="IAI38" s="14"/>
      <c r="IAJ38" s="14"/>
      <c r="IAK38" s="14"/>
      <c r="IAL38" s="14"/>
      <c r="IAM38" s="14"/>
      <c r="IAN38" s="14"/>
      <c r="IAO38" s="14"/>
      <c r="IAP38" s="14"/>
      <c r="IAQ38" s="14"/>
      <c r="IAR38" s="14"/>
      <c r="IAS38" s="14"/>
      <c r="IAT38" s="14"/>
      <c r="IAU38" s="14"/>
      <c r="IAV38" s="14"/>
      <c r="IAW38" s="14"/>
      <c r="IAX38" s="14"/>
      <c r="IAY38" s="14"/>
      <c r="IAZ38" s="14"/>
      <c r="IBA38" s="14"/>
      <c r="IBB38" s="14"/>
      <c r="IBC38" s="14"/>
      <c r="IBD38" s="14"/>
      <c r="IBE38" s="14"/>
      <c r="IBF38" s="14"/>
      <c r="IBG38" s="14"/>
      <c r="IBH38" s="14"/>
      <c r="IBI38" s="14"/>
      <c r="IBJ38" s="14"/>
      <c r="IBK38" s="14"/>
      <c r="IBL38" s="14"/>
      <c r="IBM38" s="14"/>
      <c r="IBN38" s="14"/>
      <c r="IBO38" s="14"/>
      <c r="IBP38" s="14"/>
      <c r="IBQ38" s="14"/>
      <c r="IBR38" s="14"/>
      <c r="IBS38" s="14"/>
      <c r="IBT38" s="14"/>
      <c r="IBU38" s="14"/>
      <c r="IBV38" s="14"/>
      <c r="IBW38" s="14"/>
      <c r="IBX38" s="14"/>
      <c r="IBY38" s="14"/>
      <c r="IBZ38" s="14"/>
      <c r="ICA38" s="14"/>
      <c r="ICB38" s="14"/>
      <c r="ICC38" s="14"/>
      <c r="ICD38" s="14"/>
      <c r="ICE38" s="14"/>
      <c r="ICF38" s="14"/>
      <c r="ICG38" s="14"/>
      <c r="ICH38" s="14"/>
      <c r="ICI38" s="14"/>
      <c r="ICJ38" s="14"/>
      <c r="ICK38" s="14"/>
      <c r="ICL38" s="14"/>
      <c r="ICM38" s="14"/>
      <c r="ICN38" s="14"/>
      <c r="ICO38" s="14"/>
      <c r="ICP38" s="14"/>
      <c r="ICQ38" s="14"/>
      <c r="ICR38" s="14"/>
      <c r="ICS38" s="14"/>
      <c r="ICT38" s="14"/>
      <c r="ICU38" s="14"/>
      <c r="ICV38" s="14"/>
      <c r="ICW38" s="14"/>
      <c r="ICX38" s="14"/>
      <c r="ICY38" s="14"/>
      <c r="ICZ38" s="14"/>
      <c r="IDA38" s="14"/>
      <c r="IDB38" s="14"/>
      <c r="IDC38" s="14"/>
      <c r="IDD38" s="14"/>
      <c r="IDE38" s="14"/>
      <c r="IDF38" s="14"/>
      <c r="IDG38" s="14"/>
      <c r="IDH38" s="14"/>
      <c r="IDI38" s="14"/>
      <c r="IDJ38" s="14"/>
      <c r="IDK38" s="14"/>
      <c r="IDL38" s="14"/>
      <c r="IDM38" s="14"/>
      <c r="IDN38" s="14"/>
      <c r="IDO38" s="14"/>
      <c r="IDP38" s="14"/>
      <c r="IDQ38" s="14"/>
      <c r="IDR38" s="14"/>
      <c r="IDS38" s="14"/>
      <c r="IDT38" s="14"/>
      <c r="IDU38" s="14"/>
      <c r="IDV38" s="14"/>
      <c r="IDW38" s="14"/>
      <c r="IDX38" s="14"/>
      <c r="IDY38" s="14"/>
      <c r="IDZ38" s="14"/>
      <c r="IEA38" s="14"/>
      <c r="IEB38" s="14"/>
      <c r="IEC38" s="14"/>
      <c r="IED38" s="14"/>
      <c r="IEE38" s="14"/>
      <c r="IEF38" s="14"/>
      <c r="IEG38" s="14"/>
      <c r="IEH38" s="14"/>
      <c r="IEI38" s="14"/>
      <c r="IEJ38" s="14"/>
      <c r="IEK38" s="14"/>
      <c r="IEL38" s="14"/>
      <c r="IEM38" s="14"/>
      <c r="IEN38" s="14"/>
      <c r="IEO38" s="14"/>
      <c r="IEP38" s="14"/>
      <c r="IEQ38" s="14"/>
      <c r="IER38" s="14"/>
      <c r="IES38" s="14"/>
      <c r="IET38" s="14"/>
      <c r="IEU38" s="14"/>
      <c r="IEV38" s="14"/>
      <c r="IEW38" s="14"/>
      <c r="IEX38" s="14"/>
      <c r="IEY38" s="14"/>
      <c r="IEZ38" s="14"/>
      <c r="IFA38" s="14"/>
      <c r="IFB38" s="14"/>
      <c r="IFC38" s="14"/>
      <c r="IFD38" s="14"/>
      <c r="IFE38" s="14"/>
      <c r="IFF38" s="14"/>
      <c r="IFG38" s="14"/>
      <c r="IFH38" s="14"/>
      <c r="IFI38" s="14"/>
      <c r="IFJ38" s="14"/>
      <c r="IFK38" s="14"/>
      <c r="IFL38" s="14"/>
      <c r="IFM38" s="14"/>
      <c r="IFN38" s="14"/>
      <c r="IFO38" s="14"/>
      <c r="IFP38" s="14"/>
      <c r="IFQ38" s="14"/>
      <c r="IFR38" s="14"/>
      <c r="IFS38" s="14"/>
      <c r="IFT38" s="14"/>
      <c r="IFU38" s="14"/>
      <c r="IFV38" s="14"/>
      <c r="IFW38" s="14"/>
      <c r="IFX38" s="14"/>
      <c r="IFY38" s="14"/>
      <c r="IFZ38" s="14"/>
      <c r="IGA38" s="14"/>
      <c r="IGB38" s="14"/>
      <c r="IGC38" s="14"/>
      <c r="IGD38" s="14"/>
      <c r="IGE38" s="14"/>
      <c r="IGF38" s="14"/>
      <c r="IGG38" s="14"/>
      <c r="IGH38" s="14"/>
      <c r="IGI38" s="14"/>
      <c r="IGJ38" s="14"/>
      <c r="IGK38" s="14"/>
      <c r="IGL38" s="14"/>
      <c r="IGM38" s="14"/>
      <c r="IGN38" s="14"/>
      <c r="IGO38" s="14"/>
      <c r="IGP38" s="14"/>
      <c r="IGQ38" s="14"/>
      <c r="IGR38" s="14"/>
      <c r="IGS38" s="14"/>
      <c r="IGT38" s="14"/>
      <c r="IGU38" s="14"/>
      <c r="IGV38" s="14"/>
      <c r="IGW38" s="14"/>
      <c r="IGX38" s="14"/>
      <c r="IGY38" s="14"/>
      <c r="IGZ38" s="14"/>
      <c r="IHA38" s="14"/>
      <c r="IHB38" s="14"/>
      <c r="IHC38" s="14"/>
      <c r="IHD38" s="14"/>
      <c r="IHE38" s="14"/>
      <c r="IHF38" s="14"/>
      <c r="IHG38" s="14"/>
      <c r="IHH38" s="14"/>
      <c r="IHI38" s="14"/>
      <c r="IHJ38" s="14"/>
      <c r="IHK38" s="14"/>
      <c r="IHL38" s="14"/>
      <c r="IHM38" s="14"/>
      <c r="IHN38" s="14"/>
      <c r="IHO38" s="14"/>
      <c r="IHP38" s="14"/>
      <c r="IHQ38" s="14"/>
      <c r="IHR38" s="14"/>
      <c r="IHS38" s="14"/>
      <c r="IHT38" s="14"/>
      <c r="IHU38" s="14"/>
      <c r="IHV38" s="14"/>
      <c r="IHW38" s="14"/>
      <c r="IHX38" s="14"/>
      <c r="IHY38" s="14"/>
      <c r="IHZ38" s="14"/>
      <c r="IIA38" s="14"/>
      <c r="IIB38" s="14"/>
      <c r="IIC38" s="14"/>
      <c r="IID38" s="14"/>
      <c r="IIE38" s="14"/>
      <c r="IIF38" s="14"/>
      <c r="IIG38" s="14"/>
      <c r="IIH38" s="14"/>
      <c r="III38" s="14"/>
      <c r="IIJ38" s="14"/>
      <c r="IIK38" s="14"/>
      <c r="IIL38" s="14"/>
      <c r="IIM38" s="14"/>
      <c r="IIN38" s="14"/>
      <c r="IIO38" s="14"/>
      <c r="IIP38" s="14"/>
      <c r="IIQ38" s="14"/>
      <c r="IIR38" s="14"/>
      <c r="IIS38" s="14"/>
      <c r="IIT38" s="14"/>
      <c r="IIU38" s="14"/>
      <c r="IIV38" s="14"/>
      <c r="IIW38" s="14"/>
      <c r="IIX38" s="14"/>
      <c r="IIY38" s="14"/>
      <c r="IIZ38" s="14"/>
      <c r="IJA38" s="14"/>
      <c r="IJB38" s="14"/>
      <c r="IJC38" s="14"/>
      <c r="IJD38" s="14"/>
      <c r="IJE38" s="14"/>
      <c r="IJF38" s="14"/>
      <c r="IJG38" s="14"/>
      <c r="IJH38" s="14"/>
      <c r="IJI38" s="14"/>
      <c r="IJJ38" s="14"/>
      <c r="IJK38" s="14"/>
      <c r="IJL38" s="14"/>
      <c r="IJM38" s="14"/>
      <c r="IJN38" s="14"/>
      <c r="IJO38" s="14"/>
      <c r="IJP38" s="14"/>
      <c r="IJQ38" s="14"/>
      <c r="IJR38" s="14"/>
      <c r="IJS38" s="14"/>
      <c r="IJT38" s="14"/>
      <c r="IJU38" s="14"/>
      <c r="IJV38" s="14"/>
      <c r="IJW38" s="14"/>
      <c r="IJX38" s="14"/>
      <c r="IJY38" s="14"/>
      <c r="IJZ38" s="14"/>
      <c r="IKA38" s="14"/>
      <c r="IKB38" s="14"/>
      <c r="IKC38" s="14"/>
      <c r="IKD38" s="14"/>
      <c r="IKE38" s="14"/>
      <c r="IKF38" s="14"/>
      <c r="IKG38" s="14"/>
      <c r="IKH38" s="14"/>
      <c r="IKI38" s="14"/>
      <c r="IKJ38" s="14"/>
      <c r="IKK38" s="14"/>
      <c r="IKL38" s="14"/>
      <c r="IKM38" s="14"/>
      <c r="IKN38" s="14"/>
      <c r="IKO38" s="14"/>
      <c r="IKP38" s="14"/>
      <c r="IKQ38" s="14"/>
      <c r="IKR38" s="14"/>
      <c r="IKS38" s="14"/>
      <c r="IKT38" s="14"/>
      <c r="IKU38" s="14"/>
      <c r="IKV38" s="14"/>
      <c r="IKW38" s="14"/>
      <c r="IKX38" s="14"/>
      <c r="IKY38" s="14"/>
      <c r="IKZ38" s="14"/>
      <c r="ILA38" s="14"/>
      <c r="ILB38" s="14"/>
      <c r="ILC38" s="14"/>
      <c r="ILD38" s="14"/>
      <c r="ILE38" s="14"/>
      <c r="ILF38" s="14"/>
      <c r="ILG38" s="14"/>
      <c r="ILH38" s="14"/>
      <c r="ILI38" s="14"/>
      <c r="ILJ38" s="14"/>
      <c r="ILK38" s="14"/>
      <c r="ILL38" s="14"/>
      <c r="ILM38" s="14"/>
      <c r="ILN38" s="14"/>
      <c r="ILO38" s="14"/>
      <c r="ILP38" s="14"/>
      <c r="ILQ38" s="14"/>
      <c r="ILR38" s="14"/>
      <c r="ILS38" s="14"/>
      <c r="ILT38" s="14"/>
      <c r="ILU38" s="14"/>
      <c r="ILV38" s="14"/>
      <c r="ILW38" s="14"/>
      <c r="ILX38" s="14"/>
      <c r="ILY38" s="14"/>
      <c r="ILZ38" s="14"/>
      <c r="IMA38" s="14"/>
      <c r="IMB38" s="14"/>
      <c r="IMC38" s="14"/>
      <c r="IMD38" s="14"/>
      <c r="IME38" s="14"/>
      <c r="IMF38" s="14"/>
      <c r="IMG38" s="14"/>
      <c r="IMH38" s="14"/>
      <c r="IMI38" s="14"/>
      <c r="IMJ38" s="14"/>
      <c r="IMK38" s="14"/>
      <c r="IML38" s="14"/>
      <c r="IMM38" s="14"/>
      <c r="IMN38" s="14"/>
      <c r="IMO38" s="14"/>
      <c r="IMP38" s="14"/>
      <c r="IMQ38" s="14"/>
      <c r="IMR38" s="14"/>
      <c r="IMS38" s="14"/>
      <c r="IMT38" s="14"/>
      <c r="IMU38" s="14"/>
      <c r="IMV38" s="14"/>
      <c r="IMW38" s="14"/>
      <c r="IMX38" s="14"/>
      <c r="IMY38" s="14"/>
      <c r="IMZ38" s="14"/>
      <c r="INA38" s="14"/>
      <c r="INB38" s="14"/>
      <c r="INC38" s="14"/>
      <c r="IND38" s="14"/>
      <c r="INE38" s="14"/>
      <c r="INF38" s="14"/>
      <c r="ING38" s="14"/>
      <c r="INH38" s="14"/>
      <c r="INI38" s="14"/>
      <c r="INJ38" s="14"/>
      <c r="INK38" s="14"/>
      <c r="INL38" s="14"/>
      <c r="INM38" s="14"/>
      <c r="INN38" s="14"/>
      <c r="INO38" s="14"/>
      <c r="INP38" s="14"/>
      <c r="INQ38" s="14"/>
      <c r="INR38" s="14"/>
      <c r="INS38" s="14"/>
      <c r="INT38" s="14"/>
      <c r="INU38" s="14"/>
      <c r="INV38" s="14"/>
      <c r="INW38" s="14"/>
      <c r="INX38" s="14"/>
      <c r="INY38" s="14"/>
      <c r="INZ38" s="14"/>
      <c r="IOA38" s="14"/>
      <c r="IOB38" s="14"/>
      <c r="IOC38" s="14"/>
      <c r="IOD38" s="14"/>
      <c r="IOE38" s="14"/>
      <c r="IOF38" s="14"/>
      <c r="IOG38" s="14"/>
      <c r="IOH38" s="14"/>
      <c r="IOI38" s="14"/>
      <c r="IOJ38" s="14"/>
      <c r="IOK38" s="14"/>
      <c r="IOL38" s="14"/>
      <c r="IOM38" s="14"/>
      <c r="ION38" s="14"/>
      <c r="IOO38" s="14"/>
      <c r="IOP38" s="14"/>
      <c r="IOQ38" s="14"/>
      <c r="IOR38" s="14"/>
      <c r="IOS38" s="14"/>
      <c r="IOT38" s="14"/>
      <c r="IOU38" s="14"/>
      <c r="IOV38" s="14"/>
      <c r="IOW38" s="14"/>
      <c r="IOX38" s="14"/>
      <c r="IOY38" s="14"/>
      <c r="IOZ38" s="14"/>
      <c r="IPA38" s="14"/>
      <c r="IPB38" s="14"/>
      <c r="IPC38" s="14"/>
      <c r="IPD38" s="14"/>
      <c r="IPE38" s="14"/>
      <c r="IPF38" s="14"/>
      <c r="IPG38" s="14"/>
      <c r="IPH38" s="14"/>
      <c r="IPI38" s="14"/>
      <c r="IPJ38" s="14"/>
      <c r="IPK38" s="14"/>
      <c r="IPL38" s="14"/>
      <c r="IPM38" s="14"/>
      <c r="IPN38" s="14"/>
      <c r="IPO38" s="14"/>
      <c r="IPP38" s="14"/>
      <c r="IPQ38" s="14"/>
      <c r="IPR38" s="14"/>
      <c r="IPS38" s="14"/>
      <c r="IPT38" s="14"/>
      <c r="IPU38" s="14"/>
      <c r="IPV38" s="14"/>
      <c r="IPW38" s="14"/>
      <c r="IPX38" s="14"/>
      <c r="IPY38" s="14"/>
      <c r="IPZ38" s="14"/>
      <c r="IQA38" s="14"/>
      <c r="IQB38" s="14"/>
      <c r="IQC38" s="14"/>
      <c r="IQD38" s="14"/>
      <c r="IQE38" s="14"/>
      <c r="IQF38" s="14"/>
      <c r="IQG38" s="14"/>
      <c r="IQH38" s="14"/>
      <c r="IQI38" s="14"/>
      <c r="IQJ38" s="14"/>
      <c r="IQK38" s="14"/>
      <c r="IQL38" s="14"/>
      <c r="IQM38" s="14"/>
      <c r="IQN38" s="14"/>
      <c r="IQO38" s="14"/>
      <c r="IQP38" s="14"/>
      <c r="IQQ38" s="14"/>
      <c r="IQR38" s="14"/>
      <c r="IQS38" s="14"/>
      <c r="IQT38" s="14"/>
      <c r="IQU38" s="14"/>
      <c r="IQV38" s="14"/>
      <c r="IQW38" s="14"/>
      <c r="IQX38" s="14"/>
      <c r="IQY38" s="14"/>
      <c r="IQZ38" s="14"/>
      <c r="IRA38" s="14"/>
      <c r="IRB38" s="14"/>
      <c r="IRC38" s="14"/>
      <c r="IRD38" s="14"/>
      <c r="IRE38" s="14"/>
      <c r="IRF38" s="14"/>
      <c r="IRG38" s="14"/>
      <c r="IRH38" s="14"/>
      <c r="IRI38" s="14"/>
      <c r="IRJ38" s="14"/>
      <c r="IRK38" s="14"/>
      <c r="IRL38" s="14"/>
      <c r="IRM38" s="14"/>
      <c r="IRN38" s="14"/>
      <c r="IRO38" s="14"/>
      <c r="IRP38" s="14"/>
      <c r="IRQ38" s="14"/>
      <c r="IRR38" s="14"/>
      <c r="IRS38" s="14"/>
      <c r="IRT38" s="14"/>
      <c r="IRU38" s="14"/>
      <c r="IRV38" s="14"/>
      <c r="IRW38" s="14"/>
      <c r="IRX38" s="14"/>
      <c r="IRY38" s="14"/>
      <c r="IRZ38" s="14"/>
      <c r="ISA38" s="14"/>
      <c r="ISB38" s="14"/>
      <c r="ISC38" s="14"/>
      <c r="ISD38" s="14"/>
      <c r="ISE38" s="14"/>
      <c r="ISF38" s="14"/>
      <c r="ISG38" s="14"/>
      <c r="ISH38" s="14"/>
      <c r="ISI38" s="14"/>
      <c r="ISJ38" s="14"/>
      <c r="ISK38" s="14"/>
      <c r="ISL38" s="14"/>
      <c r="ISM38" s="14"/>
      <c r="ISN38" s="14"/>
      <c r="ISO38" s="14"/>
      <c r="ISP38" s="14"/>
      <c r="ISQ38" s="14"/>
      <c r="ISR38" s="14"/>
      <c r="ISS38" s="14"/>
      <c r="IST38" s="14"/>
      <c r="ISU38" s="14"/>
      <c r="ISV38" s="14"/>
      <c r="ISW38" s="14"/>
      <c r="ISX38" s="14"/>
      <c r="ISY38" s="14"/>
      <c r="ISZ38" s="14"/>
      <c r="ITA38" s="14"/>
      <c r="ITB38" s="14"/>
      <c r="ITC38" s="14"/>
      <c r="ITD38" s="14"/>
      <c r="ITE38" s="14"/>
      <c r="ITF38" s="14"/>
      <c r="ITG38" s="14"/>
      <c r="ITH38" s="14"/>
      <c r="ITI38" s="14"/>
      <c r="ITJ38" s="14"/>
      <c r="ITK38" s="14"/>
      <c r="ITL38" s="14"/>
      <c r="ITM38" s="14"/>
      <c r="ITN38" s="14"/>
      <c r="ITO38" s="14"/>
      <c r="ITP38" s="14"/>
      <c r="ITQ38" s="14"/>
      <c r="ITR38" s="14"/>
      <c r="ITS38" s="14"/>
      <c r="ITT38" s="14"/>
      <c r="ITU38" s="14"/>
      <c r="ITV38" s="14"/>
      <c r="ITW38" s="14"/>
      <c r="ITX38" s="14"/>
      <c r="ITY38" s="14"/>
      <c r="ITZ38" s="14"/>
      <c r="IUA38" s="14"/>
      <c r="IUB38" s="14"/>
      <c r="IUC38" s="14"/>
      <c r="IUD38" s="14"/>
      <c r="IUE38" s="14"/>
      <c r="IUF38" s="14"/>
      <c r="IUG38" s="14"/>
      <c r="IUH38" s="14"/>
      <c r="IUI38" s="14"/>
      <c r="IUJ38" s="14"/>
      <c r="IUK38" s="14"/>
      <c r="IUL38" s="14"/>
      <c r="IUM38" s="14"/>
      <c r="IUN38" s="14"/>
      <c r="IUO38" s="14"/>
      <c r="IUP38" s="14"/>
      <c r="IUQ38" s="14"/>
      <c r="IUR38" s="14"/>
      <c r="IUS38" s="14"/>
      <c r="IUT38" s="14"/>
      <c r="IUU38" s="14"/>
      <c r="IUV38" s="14"/>
      <c r="IUW38" s="14"/>
      <c r="IUX38" s="14"/>
      <c r="IUY38" s="14"/>
      <c r="IUZ38" s="14"/>
      <c r="IVA38" s="14"/>
      <c r="IVB38" s="14"/>
      <c r="IVC38" s="14"/>
      <c r="IVD38" s="14"/>
      <c r="IVE38" s="14"/>
      <c r="IVF38" s="14"/>
      <c r="IVG38" s="14"/>
      <c r="IVH38" s="14"/>
      <c r="IVI38" s="14"/>
      <c r="IVJ38" s="14"/>
      <c r="IVK38" s="14"/>
      <c r="IVL38" s="14"/>
      <c r="IVM38" s="14"/>
      <c r="IVN38" s="14"/>
      <c r="IVO38" s="14"/>
      <c r="IVP38" s="14"/>
      <c r="IVQ38" s="14"/>
      <c r="IVR38" s="14"/>
      <c r="IVS38" s="14"/>
      <c r="IVT38" s="14"/>
      <c r="IVU38" s="14"/>
      <c r="IVV38" s="14"/>
      <c r="IVW38" s="14"/>
      <c r="IVX38" s="14"/>
      <c r="IVY38" s="14"/>
      <c r="IVZ38" s="14"/>
      <c r="IWA38" s="14"/>
      <c r="IWB38" s="14"/>
      <c r="IWC38" s="14"/>
      <c r="IWD38" s="14"/>
      <c r="IWE38" s="14"/>
      <c r="IWF38" s="14"/>
      <c r="IWG38" s="14"/>
      <c r="IWH38" s="14"/>
      <c r="IWI38" s="14"/>
      <c r="IWJ38" s="14"/>
      <c r="IWK38" s="14"/>
      <c r="IWL38" s="14"/>
      <c r="IWM38" s="14"/>
      <c r="IWN38" s="14"/>
      <c r="IWO38" s="14"/>
      <c r="IWP38" s="14"/>
      <c r="IWQ38" s="14"/>
      <c r="IWR38" s="14"/>
      <c r="IWS38" s="14"/>
      <c r="IWT38" s="14"/>
      <c r="IWU38" s="14"/>
      <c r="IWV38" s="14"/>
      <c r="IWW38" s="14"/>
      <c r="IWX38" s="14"/>
      <c r="IWY38" s="14"/>
      <c r="IWZ38" s="14"/>
      <c r="IXA38" s="14"/>
      <c r="IXB38" s="14"/>
      <c r="IXC38" s="14"/>
      <c r="IXD38" s="14"/>
      <c r="IXE38" s="14"/>
      <c r="IXF38" s="14"/>
      <c r="IXG38" s="14"/>
      <c r="IXH38" s="14"/>
      <c r="IXI38" s="14"/>
      <c r="IXJ38" s="14"/>
      <c r="IXK38" s="14"/>
      <c r="IXL38" s="14"/>
      <c r="IXM38" s="14"/>
      <c r="IXN38" s="14"/>
      <c r="IXO38" s="14"/>
      <c r="IXP38" s="14"/>
      <c r="IXQ38" s="14"/>
      <c r="IXR38" s="14"/>
      <c r="IXS38" s="14"/>
      <c r="IXT38" s="14"/>
      <c r="IXU38" s="14"/>
      <c r="IXV38" s="14"/>
      <c r="IXW38" s="14"/>
      <c r="IXX38" s="14"/>
      <c r="IXY38" s="14"/>
      <c r="IXZ38" s="14"/>
      <c r="IYA38" s="14"/>
      <c r="IYB38" s="14"/>
      <c r="IYC38" s="14"/>
      <c r="IYD38" s="14"/>
      <c r="IYE38" s="14"/>
      <c r="IYF38" s="14"/>
      <c r="IYG38" s="14"/>
      <c r="IYH38" s="14"/>
      <c r="IYI38" s="14"/>
      <c r="IYJ38" s="14"/>
      <c r="IYK38" s="14"/>
      <c r="IYL38" s="14"/>
      <c r="IYM38" s="14"/>
      <c r="IYN38" s="14"/>
      <c r="IYO38" s="14"/>
      <c r="IYP38" s="14"/>
      <c r="IYQ38" s="14"/>
      <c r="IYR38" s="14"/>
      <c r="IYS38" s="14"/>
      <c r="IYT38" s="14"/>
      <c r="IYU38" s="14"/>
      <c r="IYV38" s="14"/>
      <c r="IYW38" s="14"/>
      <c r="IYX38" s="14"/>
      <c r="IYY38" s="14"/>
      <c r="IYZ38" s="14"/>
      <c r="IZA38" s="14"/>
      <c r="IZB38" s="14"/>
      <c r="IZC38" s="14"/>
      <c r="IZD38" s="14"/>
      <c r="IZE38" s="14"/>
      <c r="IZF38" s="14"/>
      <c r="IZG38" s="14"/>
      <c r="IZH38" s="14"/>
      <c r="IZI38" s="14"/>
      <c r="IZJ38" s="14"/>
      <c r="IZK38" s="14"/>
      <c r="IZL38" s="14"/>
      <c r="IZM38" s="14"/>
      <c r="IZN38" s="14"/>
      <c r="IZO38" s="14"/>
      <c r="IZP38" s="14"/>
      <c r="IZQ38" s="14"/>
      <c r="IZR38" s="14"/>
      <c r="IZS38" s="14"/>
      <c r="IZT38" s="14"/>
      <c r="IZU38" s="14"/>
      <c r="IZV38" s="14"/>
      <c r="IZW38" s="14"/>
      <c r="IZX38" s="14"/>
      <c r="IZY38" s="14"/>
      <c r="IZZ38" s="14"/>
      <c r="JAA38" s="14"/>
      <c r="JAB38" s="14"/>
      <c r="JAC38" s="14"/>
      <c r="JAD38" s="14"/>
      <c r="JAE38" s="14"/>
      <c r="JAF38" s="14"/>
      <c r="JAG38" s="14"/>
      <c r="JAH38" s="14"/>
      <c r="JAI38" s="14"/>
      <c r="JAJ38" s="14"/>
      <c r="JAK38" s="14"/>
      <c r="JAL38" s="14"/>
      <c r="JAM38" s="14"/>
      <c r="JAN38" s="14"/>
      <c r="JAO38" s="14"/>
      <c r="JAP38" s="14"/>
      <c r="JAQ38" s="14"/>
      <c r="JAR38" s="14"/>
      <c r="JAS38" s="14"/>
      <c r="JAT38" s="14"/>
      <c r="JAU38" s="14"/>
      <c r="JAV38" s="14"/>
      <c r="JAW38" s="14"/>
      <c r="JAX38" s="14"/>
      <c r="JAY38" s="14"/>
      <c r="JAZ38" s="14"/>
      <c r="JBA38" s="14"/>
      <c r="JBB38" s="14"/>
      <c r="JBC38" s="14"/>
      <c r="JBD38" s="14"/>
      <c r="JBE38" s="14"/>
      <c r="JBF38" s="14"/>
      <c r="JBG38" s="14"/>
      <c r="JBH38" s="14"/>
      <c r="JBI38" s="14"/>
      <c r="JBJ38" s="14"/>
      <c r="JBK38" s="14"/>
      <c r="JBL38" s="14"/>
      <c r="JBM38" s="14"/>
      <c r="JBN38" s="14"/>
      <c r="JBO38" s="14"/>
      <c r="JBP38" s="14"/>
      <c r="JBQ38" s="14"/>
      <c r="JBR38" s="14"/>
      <c r="JBS38" s="14"/>
      <c r="JBT38" s="14"/>
      <c r="JBU38" s="14"/>
      <c r="JBV38" s="14"/>
      <c r="JBW38" s="14"/>
      <c r="JBX38" s="14"/>
      <c r="JBY38" s="14"/>
      <c r="JBZ38" s="14"/>
      <c r="JCA38" s="14"/>
      <c r="JCB38" s="14"/>
      <c r="JCC38" s="14"/>
      <c r="JCD38" s="14"/>
      <c r="JCE38" s="14"/>
      <c r="JCF38" s="14"/>
      <c r="JCG38" s="14"/>
      <c r="JCH38" s="14"/>
      <c r="JCI38" s="14"/>
      <c r="JCJ38" s="14"/>
      <c r="JCK38" s="14"/>
      <c r="JCL38" s="14"/>
      <c r="JCM38" s="14"/>
      <c r="JCN38" s="14"/>
      <c r="JCO38" s="14"/>
      <c r="JCP38" s="14"/>
      <c r="JCQ38" s="14"/>
      <c r="JCR38" s="14"/>
      <c r="JCS38" s="14"/>
      <c r="JCT38" s="14"/>
      <c r="JCU38" s="14"/>
      <c r="JCV38" s="14"/>
      <c r="JCW38" s="14"/>
      <c r="JCX38" s="14"/>
      <c r="JCY38" s="14"/>
      <c r="JCZ38" s="14"/>
      <c r="JDA38" s="14"/>
      <c r="JDB38" s="14"/>
      <c r="JDC38" s="14"/>
      <c r="JDD38" s="14"/>
      <c r="JDE38" s="14"/>
      <c r="JDF38" s="14"/>
      <c r="JDG38" s="14"/>
      <c r="JDH38" s="14"/>
      <c r="JDI38" s="14"/>
      <c r="JDJ38" s="14"/>
      <c r="JDK38" s="14"/>
      <c r="JDL38" s="14"/>
      <c r="JDM38" s="14"/>
      <c r="JDN38" s="14"/>
      <c r="JDO38" s="14"/>
      <c r="JDP38" s="14"/>
      <c r="JDQ38" s="14"/>
      <c r="JDR38" s="14"/>
      <c r="JDS38" s="14"/>
      <c r="JDT38" s="14"/>
      <c r="JDU38" s="14"/>
      <c r="JDV38" s="14"/>
      <c r="JDW38" s="14"/>
      <c r="JDX38" s="14"/>
      <c r="JDY38" s="14"/>
      <c r="JDZ38" s="14"/>
      <c r="JEA38" s="14"/>
      <c r="JEB38" s="14"/>
      <c r="JEC38" s="14"/>
      <c r="JED38" s="14"/>
      <c r="JEE38" s="14"/>
      <c r="JEF38" s="14"/>
      <c r="JEG38" s="14"/>
      <c r="JEH38" s="14"/>
      <c r="JEI38" s="14"/>
      <c r="JEJ38" s="14"/>
      <c r="JEK38" s="14"/>
      <c r="JEL38" s="14"/>
      <c r="JEM38" s="14"/>
      <c r="JEN38" s="14"/>
      <c r="JEO38" s="14"/>
      <c r="JEP38" s="14"/>
      <c r="JEQ38" s="14"/>
      <c r="JER38" s="14"/>
      <c r="JES38" s="14"/>
      <c r="JET38" s="14"/>
      <c r="JEU38" s="14"/>
      <c r="JEV38" s="14"/>
      <c r="JEW38" s="14"/>
      <c r="JEX38" s="14"/>
      <c r="JEY38" s="14"/>
      <c r="JEZ38" s="14"/>
      <c r="JFA38" s="14"/>
      <c r="JFB38" s="14"/>
      <c r="JFC38" s="14"/>
      <c r="JFD38" s="14"/>
      <c r="JFE38" s="14"/>
      <c r="JFF38" s="14"/>
      <c r="JFG38" s="14"/>
      <c r="JFH38" s="14"/>
      <c r="JFI38" s="14"/>
      <c r="JFJ38" s="14"/>
      <c r="JFK38" s="14"/>
      <c r="JFL38" s="14"/>
      <c r="JFM38" s="14"/>
      <c r="JFN38" s="14"/>
      <c r="JFO38" s="14"/>
      <c r="JFP38" s="14"/>
      <c r="JFQ38" s="14"/>
      <c r="JFR38" s="14"/>
      <c r="JFS38" s="14"/>
      <c r="JFT38" s="14"/>
      <c r="JFU38" s="14"/>
      <c r="JFV38" s="14"/>
      <c r="JFW38" s="14"/>
      <c r="JFX38" s="14"/>
      <c r="JFY38" s="14"/>
      <c r="JFZ38" s="14"/>
      <c r="JGA38" s="14"/>
      <c r="JGB38" s="14"/>
      <c r="JGC38" s="14"/>
      <c r="JGD38" s="14"/>
      <c r="JGE38" s="14"/>
      <c r="JGF38" s="14"/>
      <c r="JGG38" s="14"/>
      <c r="JGH38" s="14"/>
      <c r="JGI38" s="14"/>
      <c r="JGJ38" s="14"/>
      <c r="JGK38" s="14"/>
      <c r="JGL38" s="14"/>
      <c r="JGM38" s="14"/>
      <c r="JGN38" s="14"/>
      <c r="JGO38" s="14"/>
      <c r="JGP38" s="14"/>
      <c r="JGQ38" s="14"/>
      <c r="JGR38" s="14"/>
      <c r="JGS38" s="14"/>
      <c r="JGT38" s="14"/>
      <c r="JGU38" s="14"/>
      <c r="JGV38" s="14"/>
      <c r="JGW38" s="14"/>
      <c r="JGX38" s="14"/>
      <c r="JGY38" s="14"/>
      <c r="JGZ38" s="14"/>
      <c r="JHA38" s="14"/>
      <c r="JHB38" s="14"/>
      <c r="JHC38" s="14"/>
      <c r="JHD38" s="14"/>
      <c r="JHE38" s="14"/>
      <c r="JHF38" s="14"/>
      <c r="JHG38" s="14"/>
      <c r="JHH38" s="14"/>
      <c r="JHI38" s="14"/>
      <c r="JHJ38" s="14"/>
      <c r="JHK38" s="14"/>
      <c r="JHL38" s="14"/>
      <c r="JHM38" s="14"/>
      <c r="JHN38" s="14"/>
      <c r="JHO38" s="14"/>
      <c r="JHP38" s="14"/>
      <c r="JHQ38" s="14"/>
      <c r="JHR38" s="14"/>
      <c r="JHS38" s="14"/>
      <c r="JHT38" s="14"/>
      <c r="JHU38" s="14"/>
      <c r="JHV38" s="14"/>
      <c r="JHW38" s="14"/>
      <c r="JHX38" s="14"/>
      <c r="JHY38" s="14"/>
      <c r="JHZ38" s="14"/>
      <c r="JIA38" s="14"/>
      <c r="JIB38" s="14"/>
      <c r="JIC38" s="14"/>
      <c r="JID38" s="14"/>
      <c r="JIE38" s="14"/>
      <c r="JIF38" s="14"/>
      <c r="JIG38" s="14"/>
      <c r="JIH38" s="14"/>
      <c r="JII38" s="14"/>
      <c r="JIJ38" s="14"/>
      <c r="JIK38" s="14"/>
      <c r="JIL38" s="14"/>
      <c r="JIM38" s="14"/>
      <c r="JIN38" s="14"/>
      <c r="JIO38" s="14"/>
      <c r="JIP38" s="14"/>
      <c r="JIQ38" s="14"/>
      <c r="JIR38" s="14"/>
      <c r="JIS38" s="14"/>
      <c r="JIT38" s="14"/>
      <c r="JIU38" s="14"/>
      <c r="JIV38" s="14"/>
      <c r="JIW38" s="14"/>
      <c r="JIX38" s="14"/>
      <c r="JIY38" s="14"/>
      <c r="JIZ38" s="14"/>
      <c r="JJA38" s="14"/>
      <c r="JJB38" s="14"/>
      <c r="JJC38" s="14"/>
      <c r="JJD38" s="14"/>
      <c r="JJE38" s="14"/>
      <c r="JJF38" s="14"/>
      <c r="JJG38" s="14"/>
      <c r="JJH38" s="14"/>
      <c r="JJI38" s="14"/>
      <c r="JJJ38" s="14"/>
      <c r="JJK38" s="14"/>
      <c r="JJL38" s="14"/>
      <c r="JJM38" s="14"/>
      <c r="JJN38" s="14"/>
      <c r="JJO38" s="14"/>
      <c r="JJP38" s="14"/>
      <c r="JJQ38" s="14"/>
      <c r="JJR38" s="14"/>
      <c r="JJS38" s="14"/>
      <c r="JJT38" s="14"/>
      <c r="JJU38" s="14"/>
      <c r="JJV38" s="14"/>
      <c r="JJW38" s="14"/>
      <c r="JJX38" s="14"/>
      <c r="JJY38" s="14"/>
      <c r="JJZ38" s="14"/>
      <c r="JKA38" s="14"/>
      <c r="JKB38" s="14"/>
      <c r="JKC38" s="14"/>
      <c r="JKD38" s="14"/>
      <c r="JKE38" s="14"/>
      <c r="JKF38" s="14"/>
      <c r="JKG38" s="14"/>
      <c r="JKH38" s="14"/>
      <c r="JKI38" s="14"/>
      <c r="JKJ38" s="14"/>
      <c r="JKK38" s="14"/>
      <c r="JKL38" s="14"/>
      <c r="JKM38" s="14"/>
      <c r="JKN38" s="14"/>
      <c r="JKO38" s="14"/>
      <c r="JKP38" s="14"/>
      <c r="JKQ38" s="14"/>
      <c r="JKR38" s="14"/>
      <c r="JKS38" s="14"/>
      <c r="JKT38" s="14"/>
      <c r="JKU38" s="14"/>
      <c r="JKV38" s="14"/>
      <c r="JKW38" s="14"/>
      <c r="JKX38" s="14"/>
      <c r="JKY38" s="14"/>
      <c r="JKZ38" s="14"/>
      <c r="JLA38" s="14"/>
      <c r="JLB38" s="14"/>
      <c r="JLC38" s="14"/>
      <c r="JLD38" s="14"/>
      <c r="JLE38" s="14"/>
      <c r="JLF38" s="14"/>
      <c r="JLG38" s="14"/>
      <c r="JLH38" s="14"/>
      <c r="JLI38" s="14"/>
      <c r="JLJ38" s="14"/>
      <c r="JLK38" s="14"/>
      <c r="JLL38" s="14"/>
      <c r="JLM38" s="14"/>
      <c r="JLN38" s="14"/>
      <c r="JLO38" s="14"/>
      <c r="JLP38" s="14"/>
      <c r="JLQ38" s="14"/>
      <c r="JLR38" s="14"/>
      <c r="JLS38" s="14"/>
      <c r="JLT38" s="14"/>
      <c r="JLU38" s="14"/>
      <c r="JLV38" s="14"/>
      <c r="JLW38" s="14"/>
      <c r="JLX38" s="14"/>
      <c r="JLY38" s="14"/>
      <c r="JLZ38" s="14"/>
      <c r="JMA38" s="14"/>
      <c r="JMB38" s="14"/>
      <c r="JMC38" s="14"/>
      <c r="JMD38" s="14"/>
      <c r="JME38" s="14"/>
      <c r="JMF38" s="14"/>
      <c r="JMG38" s="14"/>
      <c r="JMH38" s="14"/>
      <c r="JMI38" s="14"/>
      <c r="JMJ38" s="14"/>
      <c r="JMK38" s="14"/>
      <c r="JML38" s="14"/>
      <c r="JMM38" s="14"/>
      <c r="JMN38" s="14"/>
      <c r="JMO38" s="14"/>
      <c r="JMP38" s="14"/>
      <c r="JMQ38" s="14"/>
      <c r="JMR38" s="14"/>
      <c r="JMS38" s="14"/>
      <c r="JMT38" s="14"/>
      <c r="JMU38" s="14"/>
      <c r="JMV38" s="14"/>
      <c r="JMW38" s="14"/>
      <c r="JMX38" s="14"/>
      <c r="JMY38" s="14"/>
      <c r="JMZ38" s="14"/>
      <c r="JNA38" s="14"/>
      <c r="JNB38" s="14"/>
      <c r="JNC38" s="14"/>
      <c r="JND38" s="14"/>
      <c r="JNE38" s="14"/>
      <c r="JNF38" s="14"/>
      <c r="JNG38" s="14"/>
      <c r="JNH38" s="14"/>
      <c r="JNI38" s="14"/>
      <c r="JNJ38" s="14"/>
      <c r="JNK38" s="14"/>
      <c r="JNL38" s="14"/>
      <c r="JNM38" s="14"/>
      <c r="JNN38" s="14"/>
      <c r="JNO38" s="14"/>
      <c r="JNP38" s="14"/>
      <c r="JNQ38" s="14"/>
      <c r="JNR38" s="14"/>
      <c r="JNS38" s="14"/>
      <c r="JNT38" s="14"/>
      <c r="JNU38" s="14"/>
      <c r="JNV38" s="14"/>
      <c r="JNW38" s="14"/>
      <c r="JNX38" s="14"/>
      <c r="JNY38" s="14"/>
      <c r="JNZ38" s="14"/>
      <c r="JOA38" s="14"/>
      <c r="JOB38" s="14"/>
      <c r="JOC38" s="14"/>
      <c r="JOD38" s="14"/>
      <c r="JOE38" s="14"/>
      <c r="JOF38" s="14"/>
      <c r="JOG38" s="14"/>
      <c r="JOH38" s="14"/>
      <c r="JOI38" s="14"/>
      <c r="JOJ38" s="14"/>
      <c r="JOK38" s="14"/>
      <c r="JOL38" s="14"/>
      <c r="JOM38" s="14"/>
      <c r="JON38" s="14"/>
      <c r="JOO38" s="14"/>
      <c r="JOP38" s="14"/>
      <c r="JOQ38" s="14"/>
      <c r="JOR38" s="14"/>
      <c r="JOS38" s="14"/>
      <c r="JOT38" s="14"/>
      <c r="JOU38" s="14"/>
      <c r="JOV38" s="14"/>
      <c r="JOW38" s="14"/>
      <c r="JOX38" s="14"/>
      <c r="JOY38" s="14"/>
      <c r="JOZ38" s="14"/>
      <c r="JPA38" s="14"/>
      <c r="JPB38" s="14"/>
      <c r="JPC38" s="14"/>
      <c r="JPD38" s="14"/>
      <c r="JPE38" s="14"/>
      <c r="JPF38" s="14"/>
      <c r="JPG38" s="14"/>
      <c r="JPH38" s="14"/>
      <c r="JPI38" s="14"/>
      <c r="JPJ38" s="14"/>
      <c r="JPK38" s="14"/>
      <c r="JPL38" s="14"/>
      <c r="JPM38" s="14"/>
      <c r="JPN38" s="14"/>
      <c r="JPO38" s="14"/>
      <c r="JPP38" s="14"/>
      <c r="JPQ38" s="14"/>
      <c r="JPR38" s="14"/>
      <c r="JPS38" s="14"/>
      <c r="JPT38" s="14"/>
      <c r="JPU38" s="14"/>
      <c r="JPV38" s="14"/>
      <c r="JPW38" s="14"/>
      <c r="JPX38" s="14"/>
      <c r="JPY38" s="14"/>
      <c r="JPZ38" s="14"/>
      <c r="JQA38" s="14"/>
      <c r="JQB38" s="14"/>
      <c r="JQC38" s="14"/>
      <c r="JQD38" s="14"/>
      <c r="JQE38" s="14"/>
      <c r="JQF38" s="14"/>
      <c r="JQG38" s="14"/>
      <c r="JQH38" s="14"/>
      <c r="JQI38" s="14"/>
      <c r="JQJ38" s="14"/>
      <c r="JQK38" s="14"/>
      <c r="JQL38" s="14"/>
      <c r="JQM38" s="14"/>
      <c r="JQN38" s="14"/>
      <c r="JQO38" s="14"/>
      <c r="JQP38" s="14"/>
      <c r="JQQ38" s="14"/>
      <c r="JQR38" s="14"/>
      <c r="JQS38" s="14"/>
      <c r="JQT38" s="14"/>
      <c r="JQU38" s="14"/>
      <c r="JQV38" s="14"/>
      <c r="JQW38" s="14"/>
      <c r="JQX38" s="14"/>
      <c r="JQY38" s="14"/>
      <c r="JQZ38" s="14"/>
      <c r="JRA38" s="14"/>
      <c r="JRB38" s="14"/>
      <c r="JRC38" s="14"/>
      <c r="JRD38" s="14"/>
      <c r="JRE38" s="14"/>
      <c r="JRF38" s="14"/>
      <c r="JRG38" s="14"/>
      <c r="JRH38" s="14"/>
      <c r="JRI38" s="14"/>
      <c r="JRJ38" s="14"/>
      <c r="JRK38" s="14"/>
      <c r="JRL38" s="14"/>
      <c r="JRM38" s="14"/>
      <c r="JRN38" s="14"/>
      <c r="JRO38" s="14"/>
      <c r="JRP38" s="14"/>
      <c r="JRQ38" s="14"/>
      <c r="JRR38" s="14"/>
      <c r="JRS38" s="14"/>
      <c r="JRT38" s="14"/>
      <c r="JRU38" s="14"/>
      <c r="JRV38" s="14"/>
      <c r="JRW38" s="14"/>
      <c r="JRX38" s="14"/>
      <c r="JRY38" s="14"/>
      <c r="JRZ38" s="14"/>
      <c r="JSA38" s="14"/>
      <c r="JSB38" s="14"/>
      <c r="JSC38" s="14"/>
      <c r="JSD38" s="14"/>
      <c r="JSE38" s="14"/>
      <c r="JSF38" s="14"/>
      <c r="JSG38" s="14"/>
      <c r="JSH38" s="14"/>
      <c r="JSI38" s="14"/>
      <c r="JSJ38" s="14"/>
      <c r="JSK38" s="14"/>
      <c r="JSL38" s="14"/>
      <c r="JSM38" s="14"/>
      <c r="JSN38" s="14"/>
      <c r="JSO38" s="14"/>
      <c r="JSP38" s="14"/>
      <c r="JSQ38" s="14"/>
      <c r="JSR38" s="14"/>
      <c r="JSS38" s="14"/>
      <c r="JST38" s="14"/>
      <c r="JSU38" s="14"/>
      <c r="JSV38" s="14"/>
      <c r="JSW38" s="14"/>
      <c r="JSX38" s="14"/>
      <c r="JSY38" s="14"/>
      <c r="JSZ38" s="14"/>
      <c r="JTA38" s="14"/>
      <c r="JTB38" s="14"/>
      <c r="JTC38" s="14"/>
      <c r="JTD38" s="14"/>
      <c r="JTE38" s="14"/>
      <c r="JTF38" s="14"/>
      <c r="JTG38" s="14"/>
      <c r="JTH38" s="14"/>
      <c r="JTI38" s="14"/>
      <c r="JTJ38" s="14"/>
      <c r="JTK38" s="14"/>
      <c r="JTL38" s="14"/>
      <c r="JTM38" s="14"/>
      <c r="JTN38" s="14"/>
      <c r="JTO38" s="14"/>
      <c r="JTP38" s="14"/>
      <c r="JTQ38" s="14"/>
      <c r="JTR38" s="14"/>
      <c r="JTS38" s="14"/>
      <c r="JTT38" s="14"/>
      <c r="JTU38" s="14"/>
      <c r="JTV38" s="14"/>
      <c r="JTW38" s="14"/>
      <c r="JTX38" s="14"/>
      <c r="JTY38" s="14"/>
      <c r="JTZ38" s="14"/>
      <c r="JUA38" s="14"/>
      <c r="JUB38" s="14"/>
      <c r="JUC38" s="14"/>
      <c r="JUD38" s="14"/>
      <c r="JUE38" s="14"/>
      <c r="JUF38" s="14"/>
      <c r="JUG38" s="14"/>
      <c r="JUH38" s="14"/>
      <c r="JUI38" s="14"/>
      <c r="JUJ38" s="14"/>
      <c r="JUK38" s="14"/>
      <c r="JUL38" s="14"/>
      <c r="JUM38" s="14"/>
      <c r="JUN38" s="14"/>
      <c r="JUO38" s="14"/>
      <c r="JUP38" s="14"/>
      <c r="JUQ38" s="14"/>
      <c r="JUR38" s="14"/>
      <c r="JUS38" s="14"/>
      <c r="JUT38" s="14"/>
      <c r="JUU38" s="14"/>
      <c r="JUV38" s="14"/>
      <c r="JUW38" s="14"/>
      <c r="JUX38" s="14"/>
      <c r="JUY38" s="14"/>
      <c r="JUZ38" s="14"/>
      <c r="JVA38" s="14"/>
      <c r="JVB38" s="14"/>
      <c r="JVC38" s="14"/>
      <c r="JVD38" s="14"/>
      <c r="JVE38" s="14"/>
      <c r="JVF38" s="14"/>
      <c r="JVG38" s="14"/>
      <c r="JVH38" s="14"/>
      <c r="JVI38" s="14"/>
      <c r="JVJ38" s="14"/>
      <c r="JVK38" s="14"/>
      <c r="JVL38" s="14"/>
      <c r="JVM38" s="14"/>
      <c r="JVN38" s="14"/>
      <c r="JVO38" s="14"/>
      <c r="JVP38" s="14"/>
      <c r="JVQ38" s="14"/>
      <c r="JVR38" s="14"/>
      <c r="JVS38" s="14"/>
      <c r="JVT38" s="14"/>
      <c r="JVU38" s="14"/>
      <c r="JVV38" s="14"/>
      <c r="JVW38" s="14"/>
      <c r="JVX38" s="14"/>
      <c r="JVY38" s="14"/>
      <c r="JVZ38" s="14"/>
      <c r="JWA38" s="14"/>
      <c r="JWB38" s="14"/>
      <c r="JWC38" s="14"/>
      <c r="JWD38" s="14"/>
      <c r="JWE38" s="14"/>
      <c r="JWF38" s="14"/>
      <c r="JWG38" s="14"/>
      <c r="JWH38" s="14"/>
      <c r="JWI38" s="14"/>
      <c r="JWJ38" s="14"/>
      <c r="JWK38" s="14"/>
      <c r="JWL38" s="14"/>
      <c r="JWM38" s="14"/>
      <c r="JWN38" s="14"/>
      <c r="JWO38" s="14"/>
      <c r="JWP38" s="14"/>
      <c r="JWQ38" s="14"/>
      <c r="JWR38" s="14"/>
      <c r="JWS38" s="14"/>
      <c r="JWT38" s="14"/>
      <c r="JWU38" s="14"/>
      <c r="JWV38" s="14"/>
      <c r="JWW38" s="14"/>
      <c r="JWX38" s="14"/>
      <c r="JWY38" s="14"/>
      <c r="JWZ38" s="14"/>
      <c r="JXA38" s="14"/>
      <c r="JXB38" s="14"/>
      <c r="JXC38" s="14"/>
      <c r="JXD38" s="14"/>
      <c r="JXE38" s="14"/>
      <c r="JXF38" s="14"/>
      <c r="JXG38" s="14"/>
      <c r="JXH38" s="14"/>
      <c r="JXI38" s="14"/>
      <c r="JXJ38" s="14"/>
      <c r="JXK38" s="14"/>
      <c r="JXL38" s="14"/>
      <c r="JXM38" s="14"/>
      <c r="JXN38" s="14"/>
      <c r="JXO38" s="14"/>
      <c r="JXP38" s="14"/>
      <c r="JXQ38" s="14"/>
      <c r="JXR38" s="14"/>
      <c r="JXS38" s="14"/>
      <c r="JXT38" s="14"/>
      <c r="JXU38" s="14"/>
      <c r="JXV38" s="14"/>
      <c r="JXW38" s="14"/>
      <c r="JXX38" s="14"/>
      <c r="JXY38" s="14"/>
      <c r="JXZ38" s="14"/>
      <c r="JYA38" s="14"/>
      <c r="JYB38" s="14"/>
      <c r="JYC38" s="14"/>
      <c r="JYD38" s="14"/>
      <c r="JYE38" s="14"/>
      <c r="JYF38" s="14"/>
      <c r="JYG38" s="14"/>
      <c r="JYH38" s="14"/>
      <c r="JYI38" s="14"/>
      <c r="JYJ38" s="14"/>
      <c r="JYK38" s="14"/>
      <c r="JYL38" s="14"/>
      <c r="JYM38" s="14"/>
      <c r="JYN38" s="14"/>
      <c r="JYO38" s="14"/>
      <c r="JYP38" s="14"/>
      <c r="JYQ38" s="14"/>
      <c r="JYR38" s="14"/>
      <c r="JYS38" s="14"/>
      <c r="JYT38" s="14"/>
      <c r="JYU38" s="14"/>
      <c r="JYV38" s="14"/>
      <c r="JYW38" s="14"/>
      <c r="JYX38" s="14"/>
      <c r="JYY38" s="14"/>
      <c r="JYZ38" s="14"/>
      <c r="JZA38" s="14"/>
      <c r="JZB38" s="14"/>
      <c r="JZC38" s="14"/>
      <c r="JZD38" s="14"/>
      <c r="JZE38" s="14"/>
      <c r="JZF38" s="14"/>
      <c r="JZG38" s="14"/>
      <c r="JZH38" s="14"/>
      <c r="JZI38" s="14"/>
      <c r="JZJ38" s="14"/>
      <c r="JZK38" s="14"/>
      <c r="JZL38" s="14"/>
      <c r="JZM38" s="14"/>
      <c r="JZN38" s="14"/>
      <c r="JZO38" s="14"/>
      <c r="JZP38" s="14"/>
      <c r="JZQ38" s="14"/>
      <c r="JZR38" s="14"/>
      <c r="JZS38" s="14"/>
      <c r="JZT38" s="14"/>
      <c r="JZU38" s="14"/>
      <c r="JZV38" s="14"/>
      <c r="JZW38" s="14"/>
      <c r="JZX38" s="14"/>
      <c r="JZY38" s="14"/>
      <c r="JZZ38" s="14"/>
      <c r="KAA38" s="14"/>
      <c r="KAB38" s="14"/>
      <c r="KAC38" s="14"/>
      <c r="KAD38" s="14"/>
      <c r="KAE38" s="14"/>
      <c r="KAF38" s="14"/>
      <c r="KAG38" s="14"/>
      <c r="KAH38" s="14"/>
      <c r="KAI38" s="14"/>
      <c r="KAJ38" s="14"/>
      <c r="KAK38" s="14"/>
      <c r="KAL38" s="14"/>
      <c r="KAM38" s="14"/>
      <c r="KAN38" s="14"/>
      <c r="KAO38" s="14"/>
      <c r="KAP38" s="14"/>
      <c r="KAQ38" s="14"/>
      <c r="KAR38" s="14"/>
      <c r="KAS38" s="14"/>
      <c r="KAT38" s="14"/>
      <c r="KAU38" s="14"/>
      <c r="KAV38" s="14"/>
      <c r="KAW38" s="14"/>
      <c r="KAX38" s="14"/>
      <c r="KAY38" s="14"/>
      <c r="KAZ38" s="14"/>
      <c r="KBA38" s="14"/>
      <c r="KBB38" s="14"/>
      <c r="KBC38" s="14"/>
      <c r="KBD38" s="14"/>
      <c r="KBE38" s="14"/>
      <c r="KBF38" s="14"/>
      <c r="KBG38" s="14"/>
      <c r="KBH38" s="14"/>
      <c r="KBI38" s="14"/>
      <c r="KBJ38" s="14"/>
      <c r="KBK38" s="14"/>
      <c r="KBL38" s="14"/>
      <c r="KBM38" s="14"/>
      <c r="KBN38" s="14"/>
      <c r="KBO38" s="14"/>
      <c r="KBP38" s="14"/>
      <c r="KBQ38" s="14"/>
      <c r="KBR38" s="14"/>
      <c r="KBS38" s="14"/>
      <c r="KBT38" s="14"/>
      <c r="KBU38" s="14"/>
      <c r="KBV38" s="14"/>
      <c r="KBW38" s="14"/>
      <c r="KBX38" s="14"/>
      <c r="KBY38" s="14"/>
      <c r="KBZ38" s="14"/>
      <c r="KCA38" s="14"/>
      <c r="KCB38" s="14"/>
      <c r="KCC38" s="14"/>
      <c r="KCD38" s="14"/>
      <c r="KCE38" s="14"/>
      <c r="KCF38" s="14"/>
      <c r="KCG38" s="14"/>
      <c r="KCH38" s="14"/>
      <c r="KCI38" s="14"/>
      <c r="KCJ38" s="14"/>
      <c r="KCK38" s="14"/>
      <c r="KCL38" s="14"/>
      <c r="KCM38" s="14"/>
      <c r="KCN38" s="14"/>
      <c r="KCO38" s="14"/>
      <c r="KCP38" s="14"/>
      <c r="KCQ38" s="14"/>
      <c r="KCR38" s="14"/>
      <c r="KCS38" s="14"/>
      <c r="KCT38" s="14"/>
      <c r="KCU38" s="14"/>
      <c r="KCV38" s="14"/>
      <c r="KCW38" s="14"/>
      <c r="KCX38" s="14"/>
      <c r="KCY38" s="14"/>
      <c r="KCZ38" s="14"/>
      <c r="KDA38" s="14"/>
      <c r="KDB38" s="14"/>
      <c r="KDC38" s="14"/>
      <c r="KDD38" s="14"/>
      <c r="KDE38" s="14"/>
      <c r="KDF38" s="14"/>
      <c r="KDG38" s="14"/>
      <c r="KDH38" s="14"/>
      <c r="KDI38" s="14"/>
      <c r="KDJ38" s="14"/>
      <c r="KDK38" s="14"/>
      <c r="KDL38" s="14"/>
      <c r="KDM38" s="14"/>
      <c r="KDN38" s="14"/>
      <c r="KDO38" s="14"/>
      <c r="KDP38" s="14"/>
      <c r="KDQ38" s="14"/>
      <c r="KDR38" s="14"/>
      <c r="KDS38" s="14"/>
      <c r="KDT38" s="14"/>
      <c r="KDU38" s="14"/>
      <c r="KDV38" s="14"/>
      <c r="KDW38" s="14"/>
      <c r="KDX38" s="14"/>
      <c r="KDY38" s="14"/>
      <c r="KDZ38" s="14"/>
      <c r="KEA38" s="14"/>
      <c r="KEB38" s="14"/>
      <c r="KEC38" s="14"/>
      <c r="KED38" s="14"/>
      <c r="KEE38" s="14"/>
      <c r="KEF38" s="14"/>
      <c r="KEG38" s="14"/>
      <c r="KEH38" s="14"/>
      <c r="KEI38" s="14"/>
      <c r="KEJ38" s="14"/>
      <c r="KEK38" s="14"/>
      <c r="KEL38" s="14"/>
      <c r="KEM38" s="14"/>
      <c r="KEN38" s="14"/>
      <c r="KEO38" s="14"/>
      <c r="KEP38" s="14"/>
      <c r="KEQ38" s="14"/>
      <c r="KER38" s="14"/>
      <c r="KES38" s="14"/>
      <c r="KET38" s="14"/>
      <c r="KEU38" s="14"/>
      <c r="KEV38" s="14"/>
      <c r="KEW38" s="14"/>
      <c r="KEX38" s="14"/>
      <c r="KEY38" s="14"/>
      <c r="KEZ38" s="14"/>
      <c r="KFA38" s="14"/>
      <c r="KFB38" s="14"/>
      <c r="KFC38" s="14"/>
      <c r="KFD38" s="14"/>
      <c r="KFE38" s="14"/>
      <c r="KFF38" s="14"/>
      <c r="KFG38" s="14"/>
      <c r="KFH38" s="14"/>
      <c r="KFI38" s="14"/>
      <c r="KFJ38" s="14"/>
      <c r="KFK38" s="14"/>
      <c r="KFL38" s="14"/>
      <c r="KFM38" s="14"/>
      <c r="KFN38" s="14"/>
      <c r="KFO38" s="14"/>
      <c r="KFP38" s="14"/>
      <c r="KFQ38" s="14"/>
      <c r="KFR38" s="14"/>
      <c r="KFS38" s="14"/>
      <c r="KFT38" s="14"/>
      <c r="KFU38" s="14"/>
      <c r="KFV38" s="14"/>
      <c r="KFW38" s="14"/>
      <c r="KFX38" s="14"/>
      <c r="KFY38" s="14"/>
      <c r="KFZ38" s="14"/>
      <c r="KGA38" s="14"/>
      <c r="KGB38" s="14"/>
      <c r="KGC38" s="14"/>
      <c r="KGD38" s="14"/>
      <c r="KGE38" s="14"/>
      <c r="KGF38" s="14"/>
      <c r="KGG38" s="14"/>
      <c r="KGH38" s="14"/>
      <c r="KGI38" s="14"/>
      <c r="KGJ38" s="14"/>
      <c r="KGK38" s="14"/>
      <c r="KGL38" s="14"/>
      <c r="KGM38" s="14"/>
      <c r="KGN38" s="14"/>
      <c r="KGO38" s="14"/>
      <c r="KGP38" s="14"/>
      <c r="KGQ38" s="14"/>
      <c r="KGR38" s="14"/>
      <c r="KGS38" s="14"/>
      <c r="KGT38" s="14"/>
      <c r="KGU38" s="14"/>
      <c r="KGV38" s="14"/>
      <c r="KGW38" s="14"/>
      <c r="KGX38" s="14"/>
      <c r="KGY38" s="14"/>
      <c r="KGZ38" s="14"/>
      <c r="KHA38" s="14"/>
      <c r="KHB38" s="14"/>
      <c r="KHC38" s="14"/>
      <c r="KHD38" s="14"/>
      <c r="KHE38" s="14"/>
      <c r="KHF38" s="14"/>
      <c r="KHG38" s="14"/>
      <c r="KHH38" s="14"/>
      <c r="KHI38" s="14"/>
      <c r="KHJ38" s="14"/>
      <c r="KHK38" s="14"/>
      <c r="KHL38" s="14"/>
      <c r="KHM38" s="14"/>
      <c r="KHN38" s="14"/>
      <c r="KHO38" s="14"/>
      <c r="KHP38" s="14"/>
      <c r="KHQ38" s="14"/>
      <c r="KHR38" s="14"/>
      <c r="KHS38" s="14"/>
      <c r="KHT38" s="14"/>
      <c r="KHU38" s="14"/>
      <c r="KHV38" s="14"/>
      <c r="KHW38" s="14"/>
      <c r="KHX38" s="14"/>
      <c r="KHY38" s="14"/>
      <c r="KHZ38" s="14"/>
      <c r="KIA38" s="14"/>
      <c r="KIB38" s="14"/>
      <c r="KIC38" s="14"/>
      <c r="KID38" s="14"/>
      <c r="KIE38" s="14"/>
      <c r="KIF38" s="14"/>
      <c r="KIG38" s="14"/>
      <c r="KIH38" s="14"/>
      <c r="KII38" s="14"/>
      <c r="KIJ38" s="14"/>
      <c r="KIK38" s="14"/>
      <c r="KIL38" s="14"/>
      <c r="KIM38" s="14"/>
      <c r="KIN38" s="14"/>
      <c r="KIO38" s="14"/>
      <c r="KIP38" s="14"/>
      <c r="KIQ38" s="14"/>
      <c r="KIR38" s="14"/>
      <c r="KIS38" s="14"/>
      <c r="KIT38" s="14"/>
      <c r="KIU38" s="14"/>
      <c r="KIV38" s="14"/>
      <c r="KIW38" s="14"/>
      <c r="KIX38" s="14"/>
      <c r="KIY38" s="14"/>
      <c r="KIZ38" s="14"/>
      <c r="KJA38" s="14"/>
      <c r="KJB38" s="14"/>
      <c r="KJC38" s="14"/>
      <c r="KJD38" s="14"/>
      <c r="KJE38" s="14"/>
      <c r="KJF38" s="14"/>
      <c r="KJG38" s="14"/>
      <c r="KJH38" s="14"/>
      <c r="KJI38" s="14"/>
      <c r="KJJ38" s="14"/>
      <c r="KJK38" s="14"/>
      <c r="KJL38" s="14"/>
      <c r="KJM38" s="14"/>
      <c r="KJN38" s="14"/>
      <c r="KJO38" s="14"/>
      <c r="KJP38" s="14"/>
      <c r="KJQ38" s="14"/>
      <c r="KJR38" s="14"/>
      <c r="KJS38" s="14"/>
      <c r="KJT38" s="14"/>
      <c r="KJU38" s="14"/>
      <c r="KJV38" s="14"/>
      <c r="KJW38" s="14"/>
      <c r="KJX38" s="14"/>
      <c r="KJY38" s="14"/>
      <c r="KJZ38" s="14"/>
      <c r="KKA38" s="14"/>
      <c r="KKB38" s="14"/>
      <c r="KKC38" s="14"/>
      <c r="KKD38" s="14"/>
      <c r="KKE38" s="14"/>
      <c r="KKF38" s="14"/>
      <c r="KKG38" s="14"/>
      <c r="KKH38" s="14"/>
      <c r="KKI38" s="14"/>
      <c r="KKJ38" s="14"/>
      <c r="KKK38" s="14"/>
      <c r="KKL38" s="14"/>
      <c r="KKM38" s="14"/>
      <c r="KKN38" s="14"/>
      <c r="KKO38" s="14"/>
      <c r="KKP38" s="14"/>
      <c r="KKQ38" s="14"/>
      <c r="KKR38" s="14"/>
      <c r="KKS38" s="14"/>
      <c r="KKT38" s="14"/>
      <c r="KKU38" s="14"/>
      <c r="KKV38" s="14"/>
      <c r="KKW38" s="14"/>
      <c r="KKX38" s="14"/>
      <c r="KKY38" s="14"/>
      <c r="KKZ38" s="14"/>
      <c r="KLA38" s="14"/>
      <c r="KLB38" s="14"/>
      <c r="KLC38" s="14"/>
      <c r="KLD38" s="14"/>
      <c r="KLE38" s="14"/>
      <c r="KLF38" s="14"/>
      <c r="KLG38" s="14"/>
      <c r="KLH38" s="14"/>
      <c r="KLI38" s="14"/>
      <c r="KLJ38" s="14"/>
      <c r="KLK38" s="14"/>
      <c r="KLL38" s="14"/>
      <c r="KLM38" s="14"/>
      <c r="KLN38" s="14"/>
      <c r="KLO38" s="14"/>
      <c r="KLP38" s="14"/>
      <c r="KLQ38" s="14"/>
      <c r="KLR38" s="14"/>
      <c r="KLS38" s="14"/>
      <c r="KLT38" s="14"/>
      <c r="KLU38" s="14"/>
      <c r="KLV38" s="14"/>
      <c r="KLW38" s="14"/>
      <c r="KLX38" s="14"/>
      <c r="KLY38" s="14"/>
      <c r="KLZ38" s="14"/>
      <c r="KMA38" s="14"/>
      <c r="KMB38" s="14"/>
      <c r="KMC38" s="14"/>
      <c r="KMD38" s="14"/>
      <c r="KME38" s="14"/>
      <c r="KMF38" s="14"/>
      <c r="KMG38" s="14"/>
      <c r="KMH38" s="14"/>
      <c r="KMI38" s="14"/>
      <c r="KMJ38" s="14"/>
      <c r="KMK38" s="14"/>
      <c r="KML38" s="14"/>
      <c r="KMM38" s="14"/>
      <c r="KMN38" s="14"/>
      <c r="KMO38" s="14"/>
      <c r="KMP38" s="14"/>
      <c r="KMQ38" s="14"/>
      <c r="KMR38" s="14"/>
      <c r="KMS38" s="14"/>
      <c r="KMT38" s="14"/>
      <c r="KMU38" s="14"/>
      <c r="KMV38" s="14"/>
      <c r="KMW38" s="14"/>
      <c r="KMX38" s="14"/>
      <c r="KMY38" s="14"/>
      <c r="KMZ38" s="14"/>
      <c r="KNA38" s="14"/>
      <c r="KNB38" s="14"/>
      <c r="KNC38" s="14"/>
      <c r="KND38" s="14"/>
      <c r="KNE38" s="14"/>
      <c r="KNF38" s="14"/>
      <c r="KNG38" s="14"/>
      <c r="KNH38" s="14"/>
      <c r="KNI38" s="14"/>
      <c r="KNJ38" s="14"/>
      <c r="KNK38" s="14"/>
      <c r="KNL38" s="14"/>
      <c r="KNM38" s="14"/>
      <c r="KNN38" s="14"/>
      <c r="KNO38" s="14"/>
      <c r="KNP38" s="14"/>
      <c r="KNQ38" s="14"/>
      <c r="KNR38" s="14"/>
      <c r="KNS38" s="14"/>
      <c r="KNT38" s="14"/>
      <c r="KNU38" s="14"/>
      <c r="KNV38" s="14"/>
      <c r="KNW38" s="14"/>
      <c r="KNX38" s="14"/>
      <c r="KNY38" s="14"/>
      <c r="KNZ38" s="14"/>
      <c r="KOA38" s="14"/>
      <c r="KOB38" s="14"/>
      <c r="KOC38" s="14"/>
      <c r="KOD38" s="14"/>
      <c r="KOE38" s="14"/>
      <c r="KOF38" s="14"/>
      <c r="KOG38" s="14"/>
      <c r="KOH38" s="14"/>
      <c r="KOI38" s="14"/>
      <c r="KOJ38" s="14"/>
      <c r="KOK38" s="14"/>
      <c r="KOL38" s="14"/>
      <c r="KOM38" s="14"/>
      <c r="KON38" s="14"/>
      <c r="KOO38" s="14"/>
      <c r="KOP38" s="14"/>
      <c r="KOQ38" s="14"/>
      <c r="KOR38" s="14"/>
      <c r="KOS38" s="14"/>
      <c r="KOT38" s="14"/>
      <c r="KOU38" s="14"/>
      <c r="KOV38" s="14"/>
      <c r="KOW38" s="14"/>
      <c r="KOX38" s="14"/>
      <c r="KOY38" s="14"/>
      <c r="KOZ38" s="14"/>
      <c r="KPA38" s="14"/>
      <c r="KPB38" s="14"/>
      <c r="KPC38" s="14"/>
      <c r="KPD38" s="14"/>
      <c r="KPE38" s="14"/>
      <c r="KPF38" s="14"/>
      <c r="KPG38" s="14"/>
      <c r="KPH38" s="14"/>
      <c r="KPI38" s="14"/>
      <c r="KPJ38" s="14"/>
      <c r="KPK38" s="14"/>
      <c r="KPL38" s="14"/>
      <c r="KPM38" s="14"/>
      <c r="KPN38" s="14"/>
      <c r="KPO38" s="14"/>
      <c r="KPP38" s="14"/>
      <c r="KPQ38" s="14"/>
      <c r="KPR38" s="14"/>
      <c r="KPS38" s="14"/>
      <c r="KPT38" s="14"/>
      <c r="KPU38" s="14"/>
      <c r="KPV38" s="14"/>
      <c r="KPW38" s="14"/>
      <c r="KPX38" s="14"/>
      <c r="KPY38" s="14"/>
      <c r="KPZ38" s="14"/>
      <c r="KQA38" s="14"/>
      <c r="KQB38" s="14"/>
      <c r="KQC38" s="14"/>
      <c r="KQD38" s="14"/>
      <c r="KQE38" s="14"/>
      <c r="KQF38" s="14"/>
      <c r="KQG38" s="14"/>
      <c r="KQH38" s="14"/>
      <c r="KQI38" s="14"/>
      <c r="KQJ38" s="14"/>
      <c r="KQK38" s="14"/>
      <c r="KQL38" s="14"/>
      <c r="KQM38" s="14"/>
      <c r="KQN38" s="14"/>
      <c r="KQO38" s="14"/>
      <c r="KQP38" s="14"/>
      <c r="KQQ38" s="14"/>
      <c r="KQR38" s="14"/>
      <c r="KQS38" s="14"/>
      <c r="KQT38" s="14"/>
      <c r="KQU38" s="14"/>
      <c r="KQV38" s="14"/>
      <c r="KQW38" s="14"/>
      <c r="KQX38" s="14"/>
      <c r="KQY38" s="14"/>
      <c r="KQZ38" s="14"/>
      <c r="KRA38" s="14"/>
      <c r="KRB38" s="14"/>
      <c r="KRC38" s="14"/>
      <c r="KRD38" s="14"/>
      <c r="KRE38" s="14"/>
      <c r="KRF38" s="14"/>
      <c r="KRG38" s="14"/>
      <c r="KRH38" s="14"/>
      <c r="KRI38" s="14"/>
      <c r="KRJ38" s="14"/>
      <c r="KRK38" s="14"/>
      <c r="KRL38" s="14"/>
      <c r="KRM38" s="14"/>
      <c r="KRN38" s="14"/>
      <c r="KRO38" s="14"/>
      <c r="KRP38" s="14"/>
      <c r="KRQ38" s="14"/>
      <c r="KRR38" s="14"/>
      <c r="KRS38" s="14"/>
      <c r="KRT38" s="14"/>
      <c r="KRU38" s="14"/>
      <c r="KRV38" s="14"/>
      <c r="KRW38" s="14"/>
      <c r="KRX38" s="14"/>
      <c r="KRY38" s="14"/>
      <c r="KRZ38" s="14"/>
      <c r="KSA38" s="14"/>
      <c r="KSB38" s="14"/>
      <c r="KSC38" s="14"/>
      <c r="KSD38" s="14"/>
      <c r="KSE38" s="14"/>
      <c r="KSF38" s="14"/>
      <c r="KSG38" s="14"/>
      <c r="KSH38" s="14"/>
      <c r="KSI38" s="14"/>
      <c r="KSJ38" s="14"/>
      <c r="KSK38" s="14"/>
      <c r="KSL38" s="14"/>
      <c r="KSM38" s="14"/>
      <c r="KSN38" s="14"/>
      <c r="KSO38" s="14"/>
      <c r="KSP38" s="14"/>
      <c r="KSQ38" s="14"/>
      <c r="KSR38" s="14"/>
      <c r="KSS38" s="14"/>
      <c r="KST38" s="14"/>
      <c r="KSU38" s="14"/>
      <c r="KSV38" s="14"/>
      <c r="KSW38" s="14"/>
      <c r="KSX38" s="14"/>
      <c r="KSY38" s="14"/>
      <c r="KSZ38" s="14"/>
      <c r="KTA38" s="14"/>
      <c r="KTB38" s="14"/>
      <c r="KTC38" s="14"/>
      <c r="KTD38" s="14"/>
      <c r="KTE38" s="14"/>
      <c r="KTF38" s="14"/>
      <c r="KTG38" s="14"/>
      <c r="KTH38" s="14"/>
      <c r="KTI38" s="14"/>
      <c r="KTJ38" s="14"/>
      <c r="KTK38" s="14"/>
      <c r="KTL38" s="14"/>
      <c r="KTM38" s="14"/>
      <c r="KTN38" s="14"/>
      <c r="KTO38" s="14"/>
      <c r="KTP38" s="14"/>
      <c r="KTQ38" s="14"/>
      <c r="KTR38" s="14"/>
      <c r="KTS38" s="14"/>
      <c r="KTT38" s="14"/>
      <c r="KTU38" s="14"/>
      <c r="KTV38" s="14"/>
      <c r="KTW38" s="14"/>
      <c r="KTX38" s="14"/>
      <c r="KTY38" s="14"/>
      <c r="KTZ38" s="14"/>
      <c r="KUA38" s="14"/>
      <c r="KUB38" s="14"/>
      <c r="KUC38" s="14"/>
      <c r="KUD38" s="14"/>
      <c r="KUE38" s="14"/>
      <c r="KUF38" s="14"/>
      <c r="KUG38" s="14"/>
      <c r="KUH38" s="14"/>
      <c r="KUI38" s="14"/>
      <c r="KUJ38" s="14"/>
      <c r="KUK38" s="14"/>
      <c r="KUL38" s="14"/>
      <c r="KUM38" s="14"/>
      <c r="KUN38" s="14"/>
      <c r="KUO38" s="14"/>
      <c r="KUP38" s="14"/>
      <c r="KUQ38" s="14"/>
      <c r="KUR38" s="14"/>
      <c r="KUS38" s="14"/>
      <c r="KUT38" s="14"/>
      <c r="KUU38" s="14"/>
      <c r="KUV38" s="14"/>
      <c r="KUW38" s="14"/>
      <c r="KUX38" s="14"/>
      <c r="KUY38" s="14"/>
      <c r="KUZ38" s="14"/>
      <c r="KVA38" s="14"/>
      <c r="KVB38" s="14"/>
      <c r="KVC38" s="14"/>
      <c r="KVD38" s="14"/>
      <c r="KVE38" s="14"/>
      <c r="KVF38" s="14"/>
      <c r="KVG38" s="14"/>
      <c r="KVH38" s="14"/>
      <c r="KVI38" s="14"/>
      <c r="KVJ38" s="14"/>
      <c r="KVK38" s="14"/>
      <c r="KVL38" s="14"/>
      <c r="KVM38" s="14"/>
      <c r="KVN38" s="14"/>
      <c r="KVO38" s="14"/>
      <c r="KVP38" s="14"/>
      <c r="KVQ38" s="14"/>
      <c r="KVR38" s="14"/>
      <c r="KVS38" s="14"/>
      <c r="KVT38" s="14"/>
      <c r="KVU38" s="14"/>
      <c r="KVV38" s="14"/>
      <c r="KVW38" s="14"/>
      <c r="KVX38" s="14"/>
      <c r="KVY38" s="14"/>
      <c r="KVZ38" s="14"/>
      <c r="KWA38" s="14"/>
      <c r="KWB38" s="14"/>
      <c r="KWC38" s="14"/>
      <c r="KWD38" s="14"/>
      <c r="KWE38" s="14"/>
      <c r="KWF38" s="14"/>
      <c r="KWG38" s="14"/>
      <c r="KWH38" s="14"/>
      <c r="KWI38" s="14"/>
      <c r="KWJ38" s="14"/>
      <c r="KWK38" s="14"/>
      <c r="KWL38" s="14"/>
      <c r="KWM38" s="14"/>
      <c r="KWN38" s="14"/>
      <c r="KWO38" s="14"/>
      <c r="KWP38" s="14"/>
      <c r="KWQ38" s="14"/>
      <c r="KWR38" s="14"/>
      <c r="KWS38" s="14"/>
      <c r="KWT38" s="14"/>
      <c r="KWU38" s="14"/>
      <c r="KWV38" s="14"/>
      <c r="KWW38" s="14"/>
      <c r="KWX38" s="14"/>
      <c r="KWY38" s="14"/>
      <c r="KWZ38" s="14"/>
      <c r="KXA38" s="14"/>
      <c r="KXB38" s="14"/>
      <c r="KXC38" s="14"/>
      <c r="KXD38" s="14"/>
      <c r="KXE38" s="14"/>
      <c r="KXF38" s="14"/>
      <c r="KXG38" s="14"/>
      <c r="KXH38" s="14"/>
      <c r="KXI38" s="14"/>
      <c r="KXJ38" s="14"/>
      <c r="KXK38" s="14"/>
      <c r="KXL38" s="14"/>
      <c r="KXM38" s="14"/>
      <c r="KXN38" s="14"/>
      <c r="KXO38" s="14"/>
      <c r="KXP38" s="14"/>
      <c r="KXQ38" s="14"/>
      <c r="KXR38" s="14"/>
      <c r="KXS38" s="14"/>
      <c r="KXT38" s="14"/>
      <c r="KXU38" s="14"/>
      <c r="KXV38" s="14"/>
      <c r="KXW38" s="14"/>
      <c r="KXX38" s="14"/>
      <c r="KXY38" s="14"/>
      <c r="KXZ38" s="14"/>
      <c r="KYA38" s="14"/>
      <c r="KYB38" s="14"/>
      <c r="KYC38" s="14"/>
      <c r="KYD38" s="14"/>
      <c r="KYE38" s="14"/>
      <c r="KYF38" s="14"/>
      <c r="KYG38" s="14"/>
      <c r="KYH38" s="14"/>
      <c r="KYI38" s="14"/>
      <c r="KYJ38" s="14"/>
      <c r="KYK38" s="14"/>
      <c r="KYL38" s="14"/>
      <c r="KYM38" s="14"/>
      <c r="KYN38" s="14"/>
      <c r="KYO38" s="14"/>
      <c r="KYP38" s="14"/>
      <c r="KYQ38" s="14"/>
      <c r="KYR38" s="14"/>
      <c r="KYS38" s="14"/>
      <c r="KYT38" s="14"/>
      <c r="KYU38" s="14"/>
      <c r="KYV38" s="14"/>
      <c r="KYW38" s="14"/>
      <c r="KYX38" s="14"/>
      <c r="KYY38" s="14"/>
      <c r="KYZ38" s="14"/>
      <c r="KZA38" s="14"/>
      <c r="KZB38" s="14"/>
      <c r="KZC38" s="14"/>
      <c r="KZD38" s="14"/>
      <c r="KZE38" s="14"/>
      <c r="KZF38" s="14"/>
      <c r="KZG38" s="14"/>
      <c r="KZH38" s="14"/>
      <c r="KZI38" s="14"/>
      <c r="KZJ38" s="14"/>
      <c r="KZK38" s="14"/>
      <c r="KZL38" s="14"/>
      <c r="KZM38" s="14"/>
      <c r="KZN38" s="14"/>
      <c r="KZO38" s="14"/>
      <c r="KZP38" s="14"/>
      <c r="KZQ38" s="14"/>
      <c r="KZR38" s="14"/>
      <c r="KZS38" s="14"/>
      <c r="KZT38" s="14"/>
      <c r="KZU38" s="14"/>
      <c r="KZV38" s="14"/>
      <c r="KZW38" s="14"/>
      <c r="KZX38" s="14"/>
      <c r="KZY38" s="14"/>
      <c r="KZZ38" s="14"/>
      <c r="LAA38" s="14"/>
      <c r="LAB38" s="14"/>
      <c r="LAC38" s="14"/>
      <c r="LAD38" s="14"/>
      <c r="LAE38" s="14"/>
      <c r="LAF38" s="14"/>
      <c r="LAG38" s="14"/>
      <c r="LAH38" s="14"/>
      <c r="LAI38" s="14"/>
      <c r="LAJ38" s="14"/>
      <c r="LAK38" s="14"/>
      <c r="LAL38" s="14"/>
      <c r="LAM38" s="14"/>
      <c r="LAN38" s="14"/>
      <c r="LAO38" s="14"/>
      <c r="LAP38" s="14"/>
      <c r="LAQ38" s="14"/>
      <c r="LAR38" s="14"/>
      <c r="LAS38" s="14"/>
      <c r="LAT38" s="14"/>
      <c r="LAU38" s="14"/>
      <c r="LAV38" s="14"/>
      <c r="LAW38" s="14"/>
      <c r="LAX38" s="14"/>
      <c r="LAY38" s="14"/>
      <c r="LAZ38" s="14"/>
      <c r="LBA38" s="14"/>
      <c r="LBB38" s="14"/>
      <c r="LBC38" s="14"/>
      <c r="LBD38" s="14"/>
      <c r="LBE38" s="14"/>
      <c r="LBF38" s="14"/>
      <c r="LBG38" s="14"/>
      <c r="LBH38" s="14"/>
      <c r="LBI38" s="14"/>
      <c r="LBJ38" s="14"/>
      <c r="LBK38" s="14"/>
      <c r="LBL38" s="14"/>
      <c r="LBM38" s="14"/>
      <c r="LBN38" s="14"/>
      <c r="LBO38" s="14"/>
      <c r="LBP38" s="14"/>
      <c r="LBQ38" s="14"/>
      <c r="LBR38" s="14"/>
      <c r="LBS38" s="14"/>
      <c r="LBT38" s="14"/>
      <c r="LBU38" s="14"/>
      <c r="LBV38" s="14"/>
      <c r="LBW38" s="14"/>
      <c r="LBX38" s="14"/>
      <c r="LBY38" s="14"/>
      <c r="LBZ38" s="14"/>
      <c r="LCA38" s="14"/>
      <c r="LCB38" s="14"/>
      <c r="LCC38" s="14"/>
      <c r="LCD38" s="14"/>
      <c r="LCE38" s="14"/>
      <c r="LCF38" s="14"/>
      <c r="LCG38" s="14"/>
      <c r="LCH38" s="14"/>
      <c r="LCI38" s="14"/>
      <c r="LCJ38" s="14"/>
      <c r="LCK38" s="14"/>
      <c r="LCL38" s="14"/>
      <c r="LCM38" s="14"/>
      <c r="LCN38" s="14"/>
      <c r="LCO38" s="14"/>
      <c r="LCP38" s="14"/>
      <c r="LCQ38" s="14"/>
      <c r="LCR38" s="14"/>
      <c r="LCS38" s="14"/>
      <c r="LCT38" s="14"/>
      <c r="LCU38" s="14"/>
      <c r="LCV38" s="14"/>
      <c r="LCW38" s="14"/>
      <c r="LCX38" s="14"/>
      <c r="LCY38" s="14"/>
      <c r="LCZ38" s="14"/>
      <c r="LDA38" s="14"/>
      <c r="LDB38" s="14"/>
      <c r="LDC38" s="14"/>
      <c r="LDD38" s="14"/>
      <c r="LDE38" s="14"/>
      <c r="LDF38" s="14"/>
      <c r="LDG38" s="14"/>
      <c r="LDH38" s="14"/>
      <c r="LDI38" s="14"/>
      <c r="LDJ38" s="14"/>
      <c r="LDK38" s="14"/>
      <c r="LDL38" s="14"/>
      <c r="LDM38" s="14"/>
      <c r="LDN38" s="14"/>
      <c r="LDO38" s="14"/>
      <c r="LDP38" s="14"/>
      <c r="LDQ38" s="14"/>
      <c r="LDR38" s="14"/>
      <c r="LDS38" s="14"/>
      <c r="LDT38" s="14"/>
      <c r="LDU38" s="14"/>
      <c r="LDV38" s="14"/>
      <c r="LDW38" s="14"/>
      <c r="LDX38" s="14"/>
      <c r="LDY38" s="14"/>
      <c r="LDZ38" s="14"/>
      <c r="LEA38" s="14"/>
      <c r="LEB38" s="14"/>
      <c r="LEC38" s="14"/>
      <c r="LED38" s="14"/>
      <c r="LEE38" s="14"/>
      <c r="LEF38" s="14"/>
      <c r="LEG38" s="14"/>
      <c r="LEH38" s="14"/>
      <c r="LEI38" s="14"/>
      <c r="LEJ38" s="14"/>
      <c r="LEK38" s="14"/>
      <c r="LEL38" s="14"/>
      <c r="LEM38" s="14"/>
      <c r="LEN38" s="14"/>
      <c r="LEO38" s="14"/>
      <c r="LEP38" s="14"/>
      <c r="LEQ38" s="14"/>
      <c r="LER38" s="14"/>
      <c r="LES38" s="14"/>
      <c r="LET38" s="14"/>
      <c r="LEU38" s="14"/>
      <c r="LEV38" s="14"/>
      <c r="LEW38" s="14"/>
      <c r="LEX38" s="14"/>
      <c r="LEY38" s="14"/>
      <c r="LEZ38" s="14"/>
      <c r="LFA38" s="14"/>
      <c r="LFB38" s="14"/>
      <c r="LFC38" s="14"/>
      <c r="LFD38" s="14"/>
      <c r="LFE38" s="14"/>
      <c r="LFF38" s="14"/>
      <c r="LFG38" s="14"/>
      <c r="LFH38" s="14"/>
      <c r="LFI38" s="14"/>
      <c r="LFJ38" s="14"/>
      <c r="LFK38" s="14"/>
      <c r="LFL38" s="14"/>
      <c r="LFM38" s="14"/>
      <c r="LFN38" s="14"/>
      <c r="LFO38" s="14"/>
      <c r="LFP38" s="14"/>
      <c r="LFQ38" s="14"/>
      <c r="LFR38" s="14"/>
      <c r="LFS38" s="14"/>
      <c r="LFT38" s="14"/>
      <c r="LFU38" s="14"/>
      <c r="LFV38" s="14"/>
      <c r="LFW38" s="14"/>
      <c r="LFX38" s="14"/>
      <c r="LFY38" s="14"/>
      <c r="LFZ38" s="14"/>
      <c r="LGA38" s="14"/>
      <c r="LGB38" s="14"/>
      <c r="LGC38" s="14"/>
      <c r="LGD38" s="14"/>
      <c r="LGE38" s="14"/>
      <c r="LGF38" s="14"/>
      <c r="LGG38" s="14"/>
      <c r="LGH38" s="14"/>
      <c r="LGI38" s="14"/>
      <c r="LGJ38" s="14"/>
      <c r="LGK38" s="14"/>
      <c r="LGL38" s="14"/>
      <c r="LGM38" s="14"/>
      <c r="LGN38" s="14"/>
      <c r="LGO38" s="14"/>
      <c r="LGP38" s="14"/>
      <c r="LGQ38" s="14"/>
      <c r="LGR38" s="14"/>
      <c r="LGS38" s="14"/>
      <c r="LGT38" s="14"/>
      <c r="LGU38" s="14"/>
      <c r="LGV38" s="14"/>
      <c r="LGW38" s="14"/>
      <c r="LGX38" s="14"/>
      <c r="LGY38" s="14"/>
      <c r="LGZ38" s="14"/>
      <c r="LHA38" s="14"/>
      <c r="LHB38" s="14"/>
      <c r="LHC38" s="14"/>
      <c r="LHD38" s="14"/>
      <c r="LHE38" s="14"/>
      <c r="LHF38" s="14"/>
      <c r="LHG38" s="14"/>
      <c r="LHH38" s="14"/>
      <c r="LHI38" s="14"/>
      <c r="LHJ38" s="14"/>
      <c r="LHK38" s="14"/>
      <c r="LHL38" s="14"/>
      <c r="LHM38" s="14"/>
      <c r="LHN38" s="14"/>
      <c r="LHO38" s="14"/>
      <c r="LHP38" s="14"/>
      <c r="LHQ38" s="14"/>
      <c r="LHR38" s="14"/>
      <c r="LHS38" s="14"/>
      <c r="LHT38" s="14"/>
      <c r="LHU38" s="14"/>
      <c r="LHV38" s="14"/>
      <c r="LHW38" s="14"/>
      <c r="LHX38" s="14"/>
      <c r="LHY38" s="14"/>
      <c r="LHZ38" s="14"/>
      <c r="LIA38" s="14"/>
      <c r="LIB38" s="14"/>
      <c r="LIC38" s="14"/>
      <c r="LID38" s="14"/>
      <c r="LIE38" s="14"/>
      <c r="LIF38" s="14"/>
      <c r="LIG38" s="14"/>
      <c r="LIH38" s="14"/>
      <c r="LII38" s="14"/>
      <c r="LIJ38" s="14"/>
      <c r="LIK38" s="14"/>
      <c r="LIL38" s="14"/>
      <c r="LIM38" s="14"/>
      <c r="LIN38" s="14"/>
      <c r="LIO38" s="14"/>
      <c r="LIP38" s="14"/>
      <c r="LIQ38" s="14"/>
      <c r="LIR38" s="14"/>
      <c r="LIS38" s="14"/>
      <c r="LIT38" s="14"/>
      <c r="LIU38" s="14"/>
      <c r="LIV38" s="14"/>
      <c r="LIW38" s="14"/>
      <c r="LIX38" s="14"/>
      <c r="LIY38" s="14"/>
      <c r="LIZ38" s="14"/>
      <c r="LJA38" s="14"/>
      <c r="LJB38" s="14"/>
      <c r="LJC38" s="14"/>
      <c r="LJD38" s="14"/>
      <c r="LJE38" s="14"/>
      <c r="LJF38" s="14"/>
      <c r="LJG38" s="14"/>
      <c r="LJH38" s="14"/>
      <c r="LJI38" s="14"/>
      <c r="LJJ38" s="14"/>
      <c r="LJK38" s="14"/>
      <c r="LJL38" s="14"/>
      <c r="LJM38" s="14"/>
      <c r="LJN38" s="14"/>
      <c r="LJO38" s="14"/>
      <c r="LJP38" s="14"/>
      <c r="LJQ38" s="14"/>
      <c r="LJR38" s="14"/>
      <c r="LJS38" s="14"/>
      <c r="LJT38" s="14"/>
      <c r="LJU38" s="14"/>
      <c r="LJV38" s="14"/>
      <c r="LJW38" s="14"/>
      <c r="LJX38" s="14"/>
      <c r="LJY38" s="14"/>
      <c r="LJZ38" s="14"/>
      <c r="LKA38" s="14"/>
      <c r="LKB38" s="14"/>
      <c r="LKC38" s="14"/>
      <c r="LKD38" s="14"/>
      <c r="LKE38" s="14"/>
      <c r="LKF38" s="14"/>
      <c r="LKG38" s="14"/>
      <c r="LKH38" s="14"/>
      <c r="LKI38" s="14"/>
      <c r="LKJ38" s="14"/>
      <c r="LKK38" s="14"/>
      <c r="LKL38" s="14"/>
      <c r="LKM38" s="14"/>
      <c r="LKN38" s="14"/>
      <c r="LKO38" s="14"/>
      <c r="LKP38" s="14"/>
      <c r="LKQ38" s="14"/>
      <c r="LKR38" s="14"/>
      <c r="LKS38" s="14"/>
      <c r="LKT38" s="14"/>
      <c r="LKU38" s="14"/>
      <c r="LKV38" s="14"/>
      <c r="LKW38" s="14"/>
      <c r="LKX38" s="14"/>
      <c r="LKY38" s="14"/>
      <c r="LKZ38" s="14"/>
      <c r="LLA38" s="14"/>
      <c r="LLB38" s="14"/>
      <c r="LLC38" s="14"/>
      <c r="LLD38" s="14"/>
      <c r="LLE38" s="14"/>
      <c r="LLF38" s="14"/>
      <c r="LLG38" s="14"/>
      <c r="LLH38" s="14"/>
      <c r="LLI38" s="14"/>
      <c r="LLJ38" s="14"/>
      <c r="LLK38" s="14"/>
      <c r="LLL38" s="14"/>
      <c r="LLM38" s="14"/>
      <c r="LLN38" s="14"/>
      <c r="LLO38" s="14"/>
      <c r="LLP38" s="14"/>
      <c r="LLQ38" s="14"/>
      <c r="LLR38" s="14"/>
      <c r="LLS38" s="14"/>
      <c r="LLT38" s="14"/>
      <c r="LLU38" s="14"/>
      <c r="LLV38" s="14"/>
      <c r="LLW38" s="14"/>
      <c r="LLX38" s="14"/>
      <c r="LLY38" s="14"/>
      <c r="LLZ38" s="14"/>
      <c r="LMA38" s="14"/>
      <c r="LMB38" s="14"/>
      <c r="LMC38" s="14"/>
      <c r="LMD38" s="14"/>
      <c r="LME38" s="14"/>
      <c r="LMF38" s="14"/>
      <c r="LMG38" s="14"/>
      <c r="LMH38" s="14"/>
      <c r="LMI38" s="14"/>
      <c r="LMJ38" s="14"/>
      <c r="LMK38" s="14"/>
      <c r="LML38" s="14"/>
      <c r="LMM38" s="14"/>
      <c r="LMN38" s="14"/>
      <c r="LMO38" s="14"/>
      <c r="LMP38" s="14"/>
      <c r="LMQ38" s="14"/>
      <c r="LMR38" s="14"/>
      <c r="LMS38" s="14"/>
      <c r="LMT38" s="14"/>
      <c r="LMU38" s="14"/>
      <c r="LMV38" s="14"/>
      <c r="LMW38" s="14"/>
      <c r="LMX38" s="14"/>
      <c r="LMY38" s="14"/>
      <c r="LMZ38" s="14"/>
      <c r="LNA38" s="14"/>
      <c r="LNB38" s="14"/>
      <c r="LNC38" s="14"/>
      <c r="LND38" s="14"/>
      <c r="LNE38" s="14"/>
      <c r="LNF38" s="14"/>
      <c r="LNG38" s="14"/>
      <c r="LNH38" s="14"/>
      <c r="LNI38" s="14"/>
      <c r="LNJ38" s="14"/>
      <c r="LNK38" s="14"/>
      <c r="LNL38" s="14"/>
      <c r="LNM38" s="14"/>
      <c r="LNN38" s="14"/>
      <c r="LNO38" s="14"/>
      <c r="LNP38" s="14"/>
      <c r="LNQ38" s="14"/>
      <c r="LNR38" s="14"/>
      <c r="LNS38" s="14"/>
      <c r="LNT38" s="14"/>
      <c r="LNU38" s="14"/>
      <c r="LNV38" s="14"/>
      <c r="LNW38" s="14"/>
      <c r="LNX38" s="14"/>
      <c r="LNY38" s="14"/>
      <c r="LNZ38" s="14"/>
      <c r="LOA38" s="14"/>
      <c r="LOB38" s="14"/>
      <c r="LOC38" s="14"/>
      <c r="LOD38" s="14"/>
      <c r="LOE38" s="14"/>
      <c r="LOF38" s="14"/>
      <c r="LOG38" s="14"/>
      <c r="LOH38" s="14"/>
      <c r="LOI38" s="14"/>
      <c r="LOJ38" s="14"/>
      <c r="LOK38" s="14"/>
      <c r="LOL38" s="14"/>
      <c r="LOM38" s="14"/>
      <c r="LON38" s="14"/>
      <c r="LOO38" s="14"/>
      <c r="LOP38" s="14"/>
      <c r="LOQ38" s="14"/>
      <c r="LOR38" s="14"/>
      <c r="LOS38" s="14"/>
      <c r="LOT38" s="14"/>
      <c r="LOU38" s="14"/>
      <c r="LOV38" s="14"/>
      <c r="LOW38" s="14"/>
      <c r="LOX38" s="14"/>
      <c r="LOY38" s="14"/>
      <c r="LOZ38" s="14"/>
      <c r="LPA38" s="14"/>
      <c r="LPB38" s="14"/>
      <c r="LPC38" s="14"/>
      <c r="LPD38" s="14"/>
      <c r="LPE38" s="14"/>
      <c r="LPF38" s="14"/>
      <c r="LPG38" s="14"/>
      <c r="LPH38" s="14"/>
      <c r="LPI38" s="14"/>
      <c r="LPJ38" s="14"/>
      <c r="LPK38" s="14"/>
      <c r="LPL38" s="14"/>
      <c r="LPM38" s="14"/>
      <c r="LPN38" s="14"/>
      <c r="LPO38" s="14"/>
      <c r="LPP38" s="14"/>
      <c r="LPQ38" s="14"/>
      <c r="LPR38" s="14"/>
      <c r="LPS38" s="14"/>
      <c r="LPT38" s="14"/>
      <c r="LPU38" s="14"/>
      <c r="LPV38" s="14"/>
      <c r="LPW38" s="14"/>
      <c r="LPX38" s="14"/>
      <c r="LPY38" s="14"/>
      <c r="LPZ38" s="14"/>
      <c r="LQA38" s="14"/>
      <c r="LQB38" s="14"/>
      <c r="LQC38" s="14"/>
      <c r="LQD38" s="14"/>
      <c r="LQE38" s="14"/>
      <c r="LQF38" s="14"/>
      <c r="LQG38" s="14"/>
      <c r="LQH38" s="14"/>
      <c r="LQI38" s="14"/>
      <c r="LQJ38" s="14"/>
      <c r="LQK38" s="14"/>
      <c r="LQL38" s="14"/>
      <c r="LQM38" s="14"/>
      <c r="LQN38" s="14"/>
      <c r="LQO38" s="14"/>
      <c r="LQP38" s="14"/>
      <c r="LQQ38" s="14"/>
      <c r="LQR38" s="14"/>
      <c r="LQS38" s="14"/>
      <c r="LQT38" s="14"/>
      <c r="LQU38" s="14"/>
      <c r="LQV38" s="14"/>
      <c r="LQW38" s="14"/>
      <c r="LQX38" s="14"/>
      <c r="LQY38" s="14"/>
      <c r="LQZ38" s="14"/>
      <c r="LRA38" s="14"/>
      <c r="LRB38" s="14"/>
      <c r="LRC38" s="14"/>
      <c r="LRD38" s="14"/>
      <c r="LRE38" s="14"/>
      <c r="LRF38" s="14"/>
      <c r="LRG38" s="14"/>
      <c r="LRH38" s="14"/>
      <c r="LRI38" s="14"/>
      <c r="LRJ38" s="14"/>
      <c r="LRK38" s="14"/>
      <c r="LRL38" s="14"/>
      <c r="LRM38" s="14"/>
      <c r="LRN38" s="14"/>
      <c r="LRO38" s="14"/>
      <c r="LRP38" s="14"/>
      <c r="LRQ38" s="14"/>
      <c r="LRR38" s="14"/>
      <c r="LRS38" s="14"/>
      <c r="LRT38" s="14"/>
      <c r="LRU38" s="14"/>
      <c r="LRV38" s="14"/>
      <c r="LRW38" s="14"/>
      <c r="LRX38" s="14"/>
      <c r="LRY38" s="14"/>
      <c r="LRZ38" s="14"/>
      <c r="LSA38" s="14"/>
      <c r="LSB38" s="14"/>
      <c r="LSC38" s="14"/>
      <c r="LSD38" s="14"/>
      <c r="LSE38" s="14"/>
      <c r="LSF38" s="14"/>
      <c r="LSG38" s="14"/>
      <c r="LSH38" s="14"/>
      <c r="LSI38" s="14"/>
      <c r="LSJ38" s="14"/>
      <c r="LSK38" s="14"/>
      <c r="LSL38" s="14"/>
      <c r="LSM38" s="14"/>
      <c r="LSN38" s="14"/>
      <c r="LSO38" s="14"/>
      <c r="LSP38" s="14"/>
      <c r="LSQ38" s="14"/>
      <c r="LSR38" s="14"/>
      <c r="LSS38" s="14"/>
      <c r="LST38" s="14"/>
      <c r="LSU38" s="14"/>
      <c r="LSV38" s="14"/>
      <c r="LSW38" s="14"/>
      <c r="LSX38" s="14"/>
      <c r="LSY38" s="14"/>
      <c r="LSZ38" s="14"/>
      <c r="LTA38" s="14"/>
      <c r="LTB38" s="14"/>
      <c r="LTC38" s="14"/>
      <c r="LTD38" s="14"/>
      <c r="LTE38" s="14"/>
      <c r="LTF38" s="14"/>
      <c r="LTG38" s="14"/>
      <c r="LTH38" s="14"/>
      <c r="LTI38" s="14"/>
      <c r="LTJ38" s="14"/>
      <c r="LTK38" s="14"/>
      <c r="LTL38" s="14"/>
      <c r="LTM38" s="14"/>
      <c r="LTN38" s="14"/>
      <c r="LTO38" s="14"/>
      <c r="LTP38" s="14"/>
      <c r="LTQ38" s="14"/>
      <c r="LTR38" s="14"/>
      <c r="LTS38" s="14"/>
      <c r="LTT38" s="14"/>
      <c r="LTU38" s="14"/>
      <c r="LTV38" s="14"/>
      <c r="LTW38" s="14"/>
      <c r="LTX38" s="14"/>
      <c r="LTY38" s="14"/>
      <c r="LTZ38" s="14"/>
      <c r="LUA38" s="14"/>
      <c r="LUB38" s="14"/>
      <c r="LUC38" s="14"/>
      <c r="LUD38" s="14"/>
      <c r="LUE38" s="14"/>
      <c r="LUF38" s="14"/>
      <c r="LUG38" s="14"/>
      <c r="LUH38" s="14"/>
      <c r="LUI38" s="14"/>
      <c r="LUJ38" s="14"/>
      <c r="LUK38" s="14"/>
      <c r="LUL38" s="14"/>
      <c r="LUM38" s="14"/>
      <c r="LUN38" s="14"/>
      <c r="LUO38" s="14"/>
      <c r="LUP38" s="14"/>
      <c r="LUQ38" s="14"/>
      <c r="LUR38" s="14"/>
      <c r="LUS38" s="14"/>
      <c r="LUT38" s="14"/>
      <c r="LUU38" s="14"/>
      <c r="LUV38" s="14"/>
      <c r="LUW38" s="14"/>
      <c r="LUX38" s="14"/>
      <c r="LUY38" s="14"/>
      <c r="LUZ38" s="14"/>
      <c r="LVA38" s="14"/>
      <c r="LVB38" s="14"/>
      <c r="LVC38" s="14"/>
      <c r="LVD38" s="14"/>
      <c r="LVE38" s="14"/>
      <c r="LVF38" s="14"/>
      <c r="LVG38" s="14"/>
      <c r="LVH38" s="14"/>
      <c r="LVI38" s="14"/>
      <c r="LVJ38" s="14"/>
      <c r="LVK38" s="14"/>
      <c r="LVL38" s="14"/>
      <c r="LVM38" s="14"/>
      <c r="LVN38" s="14"/>
      <c r="LVO38" s="14"/>
      <c r="LVP38" s="14"/>
      <c r="LVQ38" s="14"/>
      <c r="LVR38" s="14"/>
      <c r="LVS38" s="14"/>
      <c r="LVT38" s="14"/>
      <c r="LVU38" s="14"/>
      <c r="LVV38" s="14"/>
      <c r="LVW38" s="14"/>
      <c r="LVX38" s="14"/>
      <c r="LVY38" s="14"/>
      <c r="LVZ38" s="14"/>
      <c r="LWA38" s="14"/>
      <c r="LWB38" s="14"/>
      <c r="LWC38" s="14"/>
      <c r="LWD38" s="14"/>
      <c r="LWE38" s="14"/>
      <c r="LWF38" s="14"/>
      <c r="LWG38" s="14"/>
      <c r="LWH38" s="14"/>
      <c r="LWI38" s="14"/>
      <c r="LWJ38" s="14"/>
      <c r="LWK38" s="14"/>
      <c r="LWL38" s="14"/>
      <c r="LWM38" s="14"/>
      <c r="LWN38" s="14"/>
      <c r="LWO38" s="14"/>
      <c r="LWP38" s="14"/>
      <c r="LWQ38" s="14"/>
      <c r="LWR38" s="14"/>
      <c r="LWS38" s="14"/>
      <c r="LWT38" s="14"/>
      <c r="LWU38" s="14"/>
      <c r="LWV38" s="14"/>
      <c r="LWW38" s="14"/>
      <c r="LWX38" s="14"/>
      <c r="LWY38" s="14"/>
      <c r="LWZ38" s="14"/>
      <c r="LXA38" s="14"/>
      <c r="LXB38" s="14"/>
      <c r="LXC38" s="14"/>
      <c r="LXD38" s="14"/>
      <c r="LXE38" s="14"/>
      <c r="LXF38" s="14"/>
      <c r="LXG38" s="14"/>
      <c r="LXH38" s="14"/>
      <c r="LXI38" s="14"/>
      <c r="LXJ38" s="14"/>
      <c r="LXK38" s="14"/>
      <c r="LXL38" s="14"/>
      <c r="LXM38" s="14"/>
      <c r="LXN38" s="14"/>
      <c r="LXO38" s="14"/>
      <c r="LXP38" s="14"/>
      <c r="LXQ38" s="14"/>
      <c r="LXR38" s="14"/>
      <c r="LXS38" s="14"/>
      <c r="LXT38" s="14"/>
      <c r="LXU38" s="14"/>
      <c r="LXV38" s="14"/>
      <c r="LXW38" s="14"/>
      <c r="LXX38" s="14"/>
      <c r="LXY38" s="14"/>
      <c r="LXZ38" s="14"/>
      <c r="LYA38" s="14"/>
      <c r="LYB38" s="14"/>
      <c r="LYC38" s="14"/>
      <c r="LYD38" s="14"/>
      <c r="LYE38" s="14"/>
      <c r="LYF38" s="14"/>
      <c r="LYG38" s="14"/>
      <c r="LYH38" s="14"/>
      <c r="LYI38" s="14"/>
      <c r="LYJ38" s="14"/>
      <c r="LYK38" s="14"/>
      <c r="LYL38" s="14"/>
      <c r="LYM38" s="14"/>
      <c r="LYN38" s="14"/>
      <c r="LYO38" s="14"/>
      <c r="LYP38" s="14"/>
      <c r="LYQ38" s="14"/>
      <c r="LYR38" s="14"/>
      <c r="LYS38" s="14"/>
      <c r="LYT38" s="14"/>
      <c r="LYU38" s="14"/>
      <c r="LYV38" s="14"/>
      <c r="LYW38" s="14"/>
      <c r="LYX38" s="14"/>
      <c r="LYY38" s="14"/>
      <c r="LYZ38" s="14"/>
      <c r="LZA38" s="14"/>
      <c r="LZB38" s="14"/>
      <c r="LZC38" s="14"/>
      <c r="LZD38" s="14"/>
      <c r="LZE38" s="14"/>
      <c r="LZF38" s="14"/>
      <c r="LZG38" s="14"/>
      <c r="LZH38" s="14"/>
      <c r="LZI38" s="14"/>
      <c r="LZJ38" s="14"/>
      <c r="LZK38" s="14"/>
      <c r="LZL38" s="14"/>
      <c r="LZM38" s="14"/>
      <c r="LZN38" s="14"/>
      <c r="LZO38" s="14"/>
      <c r="LZP38" s="14"/>
      <c r="LZQ38" s="14"/>
      <c r="LZR38" s="14"/>
      <c r="LZS38" s="14"/>
      <c r="LZT38" s="14"/>
      <c r="LZU38" s="14"/>
      <c r="LZV38" s="14"/>
      <c r="LZW38" s="14"/>
      <c r="LZX38" s="14"/>
      <c r="LZY38" s="14"/>
      <c r="LZZ38" s="14"/>
      <c r="MAA38" s="14"/>
      <c r="MAB38" s="14"/>
      <c r="MAC38" s="14"/>
      <c r="MAD38" s="14"/>
      <c r="MAE38" s="14"/>
      <c r="MAF38" s="14"/>
      <c r="MAG38" s="14"/>
      <c r="MAH38" s="14"/>
      <c r="MAI38" s="14"/>
      <c r="MAJ38" s="14"/>
      <c r="MAK38" s="14"/>
      <c r="MAL38" s="14"/>
      <c r="MAM38" s="14"/>
      <c r="MAN38" s="14"/>
      <c r="MAO38" s="14"/>
      <c r="MAP38" s="14"/>
      <c r="MAQ38" s="14"/>
      <c r="MAR38" s="14"/>
      <c r="MAS38" s="14"/>
      <c r="MAT38" s="14"/>
      <c r="MAU38" s="14"/>
      <c r="MAV38" s="14"/>
      <c r="MAW38" s="14"/>
      <c r="MAX38" s="14"/>
      <c r="MAY38" s="14"/>
      <c r="MAZ38" s="14"/>
      <c r="MBA38" s="14"/>
      <c r="MBB38" s="14"/>
      <c r="MBC38" s="14"/>
      <c r="MBD38" s="14"/>
      <c r="MBE38" s="14"/>
      <c r="MBF38" s="14"/>
      <c r="MBG38" s="14"/>
      <c r="MBH38" s="14"/>
      <c r="MBI38" s="14"/>
      <c r="MBJ38" s="14"/>
      <c r="MBK38" s="14"/>
      <c r="MBL38" s="14"/>
      <c r="MBM38" s="14"/>
      <c r="MBN38" s="14"/>
      <c r="MBO38" s="14"/>
      <c r="MBP38" s="14"/>
      <c r="MBQ38" s="14"/>
      <c r="MBR38" s="14"/>
      <c r="MBS38" s="14"/>
      <c r="MBT38" s="14"/>
      <c r="MBU38" s="14"/>
      <c r="MBV38" s="14"/>
      <c r="MBW38" s="14"/>
      <c r="MBX38" s="14"/>
      <c r="MBY38" s="14"/>
      <c r="MBZ38" s="14"/>
      <c r="MCA38" s="14"/>
      <c r="MCB38" s="14"/>
      <c r="MCC38" s="14"/>
      <c r="MCD38" s="14"/>
      <c r="MCE38" s="14"/>
      <c r="MCF38" s="14"/>
      <c r="MCG38" s="14"/>
      <c r="MCH38" s="14"/>
      <c r="MCI38" s="14"/>
      <c r="MCJ38" s="14"/>
      <c r="MCK38" s="14"/>
      <c r="MCL38" s="14"/>
      <c r="MCM38" s="14"/>
      <c r="MCN38" s="14"/>
      <c r="MCO38" s="14"/>
      <c r="MCP38" s="14"/>
      <c r="MCQ38" s="14"/>
      <c r="MCR38" s="14"/>
      <c r="MCS38" s="14"/>
      <c r="MCT38" s="14"/>
      <c r="MCU38" s="14"/>
      <c r="MCV38" s="14"/>
      <c r="MCW38" s="14"/>
      <c r="MCX38" s="14"/>
      <c r="MCY38" s="14"/>
      <c r="MCZ38" s="14"/>
      <c r="MDA38" s="14"/>
      <c r="MDB38" s="14"/>
      <c r="MDC38" s="14"/>
      <c r="MDD38" s="14"/>
      <c r="MDE38" s="14"/>
      <c r="MDF38" s="14"/>
      <c r="MDG38" s="14"/>
      <c r="MDH38" s="14"/>
      <c r="MDI38" s="14"/>
      <c r="MDJ38" s="14"/>
      <c r="MDK38" s="14"/>
      <c r="MDL38" s="14"/>
      <c r="MDM38" s="14"/>
      <c r="MDN38" s="14"/>
      <c r="MDO38" s="14"/>
      <c r="MDP38" s="14"/>
      <c r="MDQ38" s="14"/>
      <c r="MDR38" s="14"/>
      <c r="MDS38" s="14"/>
      <c r="MDT38" s="14"/>
      <c r="MDU38" s="14"/>
      <c r="MDV38" s="14"/>
      <c r="MDW38" s="14"/>
      <c r="MDX38" s="14"/>
      <c r="MDY38" s="14"/>
      <c r="MDZ38" s="14"/>
      <c r="MEA38" s="14"/>
      <c r="MEB38" s="14"/>
      <c r="MEC38" s="14"/>
      <c r="MED38" s="14"/>
      <c r="MEE38" s="14"/>
      <c r="MEF38" s="14"/>
      <c r="MEG38" s="14"/>
      <c r="MEH38" s="14"/>
      <c r="MEI38" s="14"/>
      <c r="MEJ38" s="14"/>
      <c r="MEK38" s="14"/>
      <c r="MEL38" s="14"/>
      <c r="MEM38" s="14"/>
      <c r="MEN38" s="14"/>
      <c r="MEO38" s="14"/>
      <c r="MEP38" s="14"/>
      <c r="MEQ38" s="14"/>
      <c r="MER38" s="14"/>
      <c r="MES38" s="14"/>
      <c r="MET38" s="14"/>
      <c r="MEU38" s="14"/>
      <c r="MEV38" s="14"/>
      <c r="MEW38" s="14"/>
      <c r="MEX38" s="14"/>
      <c r="MEY38" s="14"/>
      <c r="MEZ38" s="14"/>
      <c r="MFA38" s="14"/>
      <c r="MFB38" s="14"/>
      <c r="MFC38" s="14"/>
      <c r="MFD38" s="14"/>
      <c r="MFE38" s="14"/>
      <c r="MFF38" s="14"/>
      <c r="MFG38" s="14"/>
      <c r="MFH38" s="14"/>
      <c r="MFI38" s="14"/>
      <c r="MFJ38" s="14"/>
      <c r="MFK38" s="14"/>
      <c r="MFL38" s="14"/>
      <c r="MFM38" s="14"/>
      <c r="MFN38" s="14"/>
      <c r="MFO38" s="14"/>
      <c r="MFP38" s="14"/>
      <c r="MFQ38" s="14"/>
      <c r="MFR38" s="14"/>
      <c r="MFS38" s="14"/>
      <c r="MFT38" s="14"/>
      <c r="MFU38" s="14"/>
      <c r="MFV38" s="14"/>
      <c r="MFW38" s="14"/>
      <c r="MFX38" s="14"/>
      <c r="MFY38" s="14"/>
      <c r="MFZ38" s="14"/>
      <c r="MGA38" s="14"/>
      <c r="MGB38" s="14"/>
      <c r="MGC38" s="14"/>
      <c r="MGD38" s="14"/>
      <c r="MGE38" s="14"/>
      <c r="MGF38" s="14"/>
      <c r="MGG38" s="14"/>
      <c r="MGH38" s="14"/>
      <c r="MGI38" s="14"/>
      <c r="MGJ38" s="14"/>
      <c r="MGK38" s="14"/>
      <c r="MGL38" s="14"/>
      <c r="MGM38" s="14"/>
      <c r="MGN38" s="14"/>
      <c r="MGO38" s="14"/>
      <c r="MGP38" s="14"/>
      <c r="MGQ38" s="14"/>
      <c r="MGR38" s="14"/>
      <c r="MGS38" s="14"/>
      <c r="MGT38" s="14"/>
      <c r="MGU38" s="14"/>
      <c r="MGV38" s="14"/>
      <c r="MGW38" s="14"/>
      <c r="MGX38" s="14"/>
      <c r="MGY38" s="14"/>
      <c r="MGZ38" s="14"/>
      <c r="MHA38" s="14"/>
      <c r="MHB38" s="14"/>
      <c r="MHC38" s="14"/>
      <c r="MHD38" s="14"/>
      <c r="MHE38" s="14"/>
      <c r="MHF38" s="14"/>
      <c r="MHG38" s="14"/>
      <c r="MHH38" s="14"/>
      <c r="MHI38" s="14"/>
      <c r="MHJ38" s="14"/>
      <c r="MHK38" s="14"/>
      <c r="MHL38" s="14"/>
      <c r="MHM38" s="14"/>
      <c r="MHN38" s="14"/>
      <c r="MHO38" s="14"/>
      <c r="MHP38" s="14"/>
      <c r="MHQ38" s="14"/>
      <c r="MHR38" s="14"/>
      <c r="MHS38" s="14"/>
      <c r="MHT38" s="14"/>
      <c r="MHU38" s="14"/>
      <c r="MHV38" s="14"/>
      <c r="MHW38" s="14"/>
      <c r="MHX38" s="14"/>
      <c r="MHY38" s="14"/>
      <c r="MHZ38" s="14"/>
      <c r="MIA38" s="14"/>
      <c r="MIB38" s="14"/>
      <c r="MIC38" s="14"/>
      <c r="MID38" s="14"/>
      <c r="MIE38" s="14"/>
      <c r="MIF38" s="14"/>
      <c r="MIG38" s="14"/>
      <c r="MIH38" s="14"/>
      <c r="MII38" s="14"/>
      <c r="MIJ38" s="14"/>
      <c r="MIK38" s="14"/>
      <c r="MIL38" s="14"/>
      <c r="MIM38" s="14"/>
      <c r="MIN38" s="14"/>
      <c r="MIO38" s="14"/>
      <c r="MIP38" s="14"/>
      <c r="MIQ38" s="14"/>
      <c r="MIR38" s="14"/>
      <c r="MIS38" s="14"/>
      <c r="MIT38" s="14"/>
      <c r="MIU38" s="14"/>
      <c r="MIV38" s="14"/>
      <c r="MIW38" s="14"/>
      <c r="MIX38" s="14"/>
      <c r="MIY38" s="14"/>
      <c r="MIZ38" s="14"/>
      <c r="MJA38" s="14"/>
      <c r="MJB38" s="14"/>
      <c r="MJC38" s="14"/>
      <c r="MJD38" s="14"/>
      <c r="MJE38" s="14"/>
      <c r="MJF38" s="14"/>
      <c r="MJG38" s="14"/>
      <c r="MJH38" s="14"/>
      <c r="MJI38" s="14"/>
      <c r="MJJ38" s="14"/>
      <c r="MJK38" s="14"/>
      <c r="MJL38" s="14"/>
      <c r="MJM38" s="14"/>
      <c r="MJN38" s="14"/>
      <c r="MJO38" s="14"/>
      <c r="MJP38" s="14"/>
      <c r="MJQ38" s="14"/>
      <c r="MJR38" s="14"/>
      <c r="MJS38" s="14"/>
      <c r="MJT38" s="14"/>
      <c r="MJU38" s="14"/>
      <c r="MJV38" s="14"/>
      <c r="MJW38" s="14"/>
      <c r="MJX38" s="14"/>
      <c r="MJY38" s="14"/>
      <c r="MJZ38" s="14"/>
      <c r="MKA38" s="14"/>
      <c r="MKB38" s="14"/>
      <c r="MKC38" s="14"/>
      <c r="MKD38" s="14"/>
      <c r="MKE38" s="14"/>
      <c r="MKF38" s="14"/>
      <c r="MKG38" s="14"/>
      <c r="MKH38" s="14"/>
      <c r="MKI38" s="14"/>
      <c r="MKJ38" s="14"/>
      <c r="MKK38" s="14"/>
      <c r="MKL38" s="14"/>
      <c r="MKM38" s="14"/>
      <c r="MKN38" s="14"/>
      <c r="MKO38" s="14"/>
      <c r="MKP38" s="14"/>
      <c r="MKQ38" s="14"/>
      <c r="MKR38" s="14"/>
      <c r="MKS38" s="14"/>
      <c r="MKT38" s="14"/>
      <c r="MKU38" s="14"/>
      <c r="MKV38" s="14"/>
      <c r="MKW38" s="14"/>
      <c r="MKX38" s="14"/>
      <c r="MKY38" s="14"/>
      <c r="MKZ38" s="14"/>
      <c r="MLA38" s="14"/>
      <c r="MLB38" s="14"/>
      <c r="MLC38" s="14"/>
      <c r="MLD38" s="14"/>
      <c r="MLE38" s="14"/>
      <c r="MLF38" s="14"/>
      <c r="MLG38" s="14"/>
      <c r="MLH38" s="14"/>
      <c r="MLI38" s="14"/>
      <c r="MLJ38" s="14"/>
      <c r="MLK38" s="14"/>
      <c r="MLL38" s="14"/>
      <c r="MLM38" s="14"/>
      <c r="MLN38" s="14"/>
      <c r="MLO38" s="14"/>
      <c r="MLP38" s="14"/>
      <c r="MLQ38" s="14"/>
      <c r="MLR38" s="14"/>
      <c r="MLS38" s="14"/>
      <c r="MLT38" s="14"/>
      <c r="MLU38" s="14"/>
      <c r="MLV38" s="14"/>
      <c r="MLW38" s="14"/>
      <c r="MLX38" s="14"/>
      <c r="MLY38" s="14"/>
      <c r="MLZ38" s="14"/>
      <c r="MMA38" s="14"/>
      <c r="MMB38" s="14"/>
      <c r="MMC38" s="14"/>
      <c r="MMD38" s="14"/>
      <c r="MME38" s="14"/>
      <c r="MMF38" s="14"/>
      <c r="MMG38" s="14"/>
      <c r="MMH38" s="14"/>
      <c r="MMI38" s="14"/>
      <c r="MMJ38" s="14"/>
      <c r="MMK38" s="14"/>
      <c r="MML38" s="14"/>
      <c r="MMM38" s="14"/>
      <c r="MMN38" s="14"/>
      <c r="MMO38" s="14"/>
      <c r="MMP38" s="14"/>
      <c r="MMQ38" s="14"/>
      <c r="MMR38" s="14"/>
      <c r="MMS38" s="14"/>
      <c r="MMT38" s="14"/>
      <c r="MMU38" s="14"/>
      <c r="MMV38" s="14"/>
      <c r="MMW38" s="14"/>
      <c r="MMX38" s="14"/>
      <c r="MMY38" s="14"/>
      <c r="MMZ38" s="14"/>
      <c r="MNA38" s="14"/>
      <c r="MNB38" s="14"/>
      <c r="MNC38" s="14"/>
      <c r="MND38" s="14"/>
      <c r="MNE38" s="14"/>
      <c r="MNF38" s="14"/>
      <c r="MNG38" s="14"/>
      <c r="MNH38" s="14"/>
      <c r="MNI38" s="14"/>
      <c r="MNJ38" s="14"/>
      <c r="MNK38" s="14"/>
      <c r="MNL38" s="14"/>
      <c r="MNM38" s="14"/>
      <c r="MNN38" s="14"/>
      <c r="MNO38" s="14"/>
      <c r="MNP38" s="14"/>
      <c r="MNQ38" s="14"/>
      <c r="MNR38" s="14"/>
      <c r="MNS38" s="14"/>
      <c r="MNT38" s="14"/>
      <c r="MNU38" s="14"/>
      <c r="MNV38" s="14"/>
      <c r="MNW38" s="14"/>
      <c r="MNX38" s="14"/>
      <c r="MNY38" s="14"/>
      <c r="MNZ38" s="14"/>
      <c r="MOA38" s="14"/>
      <c r="MOB38" s="14"/>
      <c r="MOC38" s="14"/>
      <c r="MOD38" s="14"/>
      <c r="MOE38" s="14"/>
      <c r="MOF38" s="14"/>
      <c r="MOG38" s="14"/>
      <c r="MOH38" s="14"/>
      <c r="MOI38" s="14"/>
      <c r="MOJ38" s="14"/>
      <c r="MOK38" s="14"/>
      <c r="MOL38" s="14"/>
      <c r="MOM38" s="14"/>
      <c r="MON38" s="14"/>
      <c r="MOO38" s="14"/>
      <c r="MOP38" s="14"/>
      <c r="MOQ38" s="14"/>
      <c r="MOR38" s="14"/>
      <c r="MOS38" s="14"/>
      <c r="MOT38" s="14"/>
      <c r="MOU38" s="14"/>
      <c r="MOV38" s="14"/>
      <c r="MOW38" s="14"/>
      <c r="MOX38" s="14"/>
      <c r="MOY38" s="14"/>
      <c r="MOZ38" s="14"/>
      <c r="MPA38" s="14"/>
      <c r="MPB38" s="14"/>
      <c r="MPC38" s="14"/>
      <c r="MPD38" s="14"/>
      <c r="MPE38" s="14"/>
      <c r="MPF38" s="14"/>
      <c r="MPG38" s="14"/>
      <c r="MPH38" s="14"/>
      <c r="MPI38" s="14"/>
      <c r="MPJ38" s="14"/>
      <c r="MPK38" s="14"/>
      <c r="MPL38" s="14"/>
      <c r="MPM38" s="14"/>
      <c r="MPN38" s="14"/>
      <c r="MPO38" s="14"/>
      <c r="MPP38" s="14"/>
      <c r="MPQ38" s="14"/>
      <c r="MPR38" s="14"/>
      <c r="MPS38" s="14"/>
      <c r="MPT38" s="14"/>
      <c r="MPU38" s="14"/>
      <c r="MPV38" s="14"/>
      <c r="MPW38" s="14"/>
      <c r="MPX38" s="14"/>
      <c r="MPY38" s="14"/>
      <c r="MPZ38" s="14"/>
      <c r="MQA38" s="14"/>
      <c r="MQB38" s="14"/>
      <c r="MQC38" s="14"/>
      <c r="MQD38" s="14"/>
      <c r="MQE38" s="14"/>
      <c r="MQF38" s="14"/>
      <c r="MQG38" s="14"/>
      <c r="MQH38" s="14"/>
      <c r="MQI38" s="14"/>
      <c r="MQJ38" s="14"/>
      <c r="MQK38" s="14"/>
      <c r="MQL38" s="14"/>
      <c r="MQM38" s="14"/>
      <c r="MQN38" s="14"/>
      <c r="MQO38" s="14"/>
      <c r="MQP38" s="14"/>
      <c r="MQQ38" s="14"/>
      <c r="MQR38" s="14"/>
      <c r="MQS38" s="14"/>
      <c r="MQT38" s="14"/>
      <c r="MQU38" s="14"/>
      <c r="MQV38" s="14"/>
      <c r="MQW38" s="14"/>
      <c r="MQX38" s="14"/>
      <c r="MQY38" s="14"/>
      <c r="MQZ38" s="14"/>
      <c r="MRA38" s="14"/>
      <c r="MRB38" s="14"/>
      <c r="MRC38" s="14"/>
      <c r="MRD38" s="14"/>
      <c r="MRE38" s="14"/>
      <c r="MRF38" s="14"/>
      <c r="MRG38" s="14"/>
      <c r="MRH38" s="14"/>
      <c r="MRI38" s="14"/>
      <c r="MRJ38" s="14"/>
      <c r="MRK38" s="14"/>
      <c r="MRL38" s="14"/>
      <c r="MRM38" s="14"/>
      <c r="MRN38" s="14"/>
      <c r="MRO38" s="14"/>
      <c r="MRP38" s="14"/>
      <c r="MRQ38" s="14"/>
      <c r="MRR38" s="14"/>
      <c r="MRS38" s="14"/>
      <c r="MRT38" s="14"/>
      <c r="MRU38" s="14"/>
      <c r="MRV38" s="14"/>
      <c r="MRW38" s="14"/>
      <c r="MRX38" s="14"/>
      <c r="MRY38" s="14"/>
      <c r="MRZ38" s="14"/>
      <c r="MSA38" s="14"/>
      <c r="MSB38" s="14"/>
      <c r="MSC38" s="14"/>
      <c r="MSD38" s="14"/>
      <c r="MSE38" s="14"/>
      <c r="MSF38" s="14"/>
      <c r="MSG38" s="14"/>
      <c r="MSH38" s="14"/>
      <c r="MSI38" s="14"/>
      <c r="MSJ38" s="14"/>
      <c r="MSK38" s="14"/>
      <c r="MSL38" s="14"/>
      <c r="MSM38" s="14"/>
      <c r="MSN38" s="14"/>
      <c r="MSO38" s="14"/>
      <c r="MSP38" s="14"/>
      <c r="MSQ38" s="14"/>
      <c r="MSR38" s="14"/>
      <c r="MSS38" s="14"/>
      <c r="MST38" s="14"/>
      <c r="MSU38" s="14"/>
      <c r="MSV38" s="14"/>
      <c r="MSW38" s="14"/>
      <c r="MSX38" s="14"/>
      <c r="MSY38" s="14"/>
      <c r="MSZ38" s="14"/>
      <c r="MTA38" s="14"/>
      <c r="MTB38" s="14"/>
      <c r="MTC38" s="14"/>
      <c r="MTD38" s="14"/>
      <c r="MTE38" s="14"/>
      <c r="MTF38" s="14"/>
      <c r="MTG38" s="14"/>
      <c r="MTH38" s="14"/>
      <c r="MTI38" s="14"/>
      <c r="MTJ38" s="14"/>
      <c r="MTK38" s="14"/>
      <c r="MTL38" s="14"/>
      <c r="MTM38" s="14"/>
      <c r="MTN38" s="14"/>
      <c r="MTO38" s="14"/>
      <c r="MTP38" s="14"/>
      <c r="MTQ38" s="14"/>
      <c r="MTR38" s="14"/>
      <c r="MTS38" s="14"/>
      <c r="MTT38" s="14"/>
      <c r="MTU38" s="14"/>
      <c r="MTV38" s="14"/>
      <c r="MTW38" s="14"/>
      <c r="MTX38" s="14"/>
      <c r="MTY38" s="14"/>
      <c r="MTZ38" s="14"/>
      <c r="MUA38" s="14"/>
      <c r="MUB38" s="14"/>
      <c r="MUC38" s="14"/>
      <c r="MUD38" s="14"/>
      <c r="MUE38" s="14"/>
      <c r="MUF38" s="14"/>
      <c r="MUG38" s="14"/>
      <c r="MUH38" s="14"/>
      <c r="MUI38" s="14"/>
      <c r="MUJ38" s="14"/>
      <c r="MUK38" s="14"/>
      <c r="MUL38" s="14"/>
      <c r="MUM38" s="14"/>
      <c r="MUN38" s="14"/>
      <c r="MUO38" s="14"/>
      <c r="MUP38" s="14"/>
      <c r="MUQ38" s="14"/>
      <c r="MUR38" s="14"/>
      <c r="MUS38" s="14"/>
      <c r="MUT38" s="14"/>
      <c r="MUU38" s="14"/>
      <c r="MUV38" s="14"/>
      <c r="MUW38" s="14"/>
      <c r="MUX38" s="14"/>
      <c r="MUY38" s="14"/>
      <c r="MUZ38" s="14"/>
      <c r="MVA38" s="14"/>
      <c r="MVB38" s="14"/>
      <c r="MVC38" s="14"/>
      <c r="MVD38" s="14"/>
      <c r="MVE38" s="14"/>
      <c r="MVF38" s="14"/>
      <c r="MVG38" s="14"/>
      <c r="MVH38" s="14"/>
      <c r="MVI38" s="14"/>
      <c r="MVJ38" s="14"/>
      <c r="MVK38" s="14"/>
      <c r="MVL38" s="14"/>
      <c r="MVM38" s="14"/>
      <c r="MVN38" s="14"/>
      <c r="MVO38" s="14"/>
      <c r="MVP38" s="14"/>
      <c r="MVQ38" s="14"/>
      <c r="MVR38" s="14"/>
      <c r="MVS38" s="14"/>
      <c r="MVT38" s="14"/>
      <c r="MVU38" s="14"/>
      <c r="MVV38" s="14"/>
      <c r="MVW38" s="14"/>
      <c r="MVX38" s="14"/>
      <c r="MVY38" s="14"/>
      <c r="MVZ38" s="14"/>
      <c r="MWA38" s="14"/>
      <c r="MWB38" s="14"/>
      <c r="MWC38" s="14"/>
      <c r="MWD38" s="14"/>
      <c r="MWE38" s="14"/>
      <c r="MWF38" s="14"/>
      <c r="MWG38" s="14"/>
      <c r="MWH38" s="14"/>
      <c r="MWI38" s="14"/>
      <c r="MWJ38" s="14"/>
      <c r="MWK38" s="14"/>
      <c r="MWL38" s="14"/>
      <c r="MWM38" s="14"/>
      <c r="MWN38" s="14"/>
      <c r="MWO38" s="14"/>
      <c r="MWP38" s="14"/>
      <c r="MWQ38" s="14"/>
      <c r="MWR38" s="14"/>
      <c r="MWS38" s="14"/>
      <c r="MWT38" s="14"/>
      <c r="MWU38" s="14"/>
      <c r="MWV38" s="14"/>
      <c r="MWW38" s="14"/>
      <c r="MWX38" s="14"/>
      <c r="MWY38" s="14"/>
      <c r="MWZ38" s="14"/>
      <c r="MXA38" s="14"/>
      <c r="MXB38" s="14"/>
      <c r="MXC38" s="14"/>
      <c r="MXD38" s="14"/>
      <c r="MXE38" s="14"/>
      <c r="MXF38" s="14"/>
      <c r="MXG38" s="14"/>
      <c r="MXH38" s="14"/>
      <c r="MXI38" s="14"/>
      <c r="MXJ38" s="14"/>
      <c r="MXK38" s="14"/>
      <c r="MXL38" s="14"/>
      <c r="MXM38" s="14"/>
      <c r="MXN38" s="14"/>
      <c r="MXO38" s="14"/>
      <c r="MXP38" s="14"/>
      <c r="MXQ38" s="14"/>
      <c r="MXR38" s="14"/>
      <c r="MXS38" s="14"/>
      <c r="MXT38" s="14"/>
      <c r="MXU38" s="14"/>
      <c r="MXV38" s="14"/>
      <c r="MXW38" s="14"/>
      <c r="MXX38" s="14"/>
      <c r="MXY38" s="14"/>
      <c r="MXZ38" s="14"/>
      <c r="MYA38" s="14"/>
      <c r="MYB38" s="14"/>
      <c r="MYC38" s="14"/>
      <c r="MYD38" s="14"/>
      <c r="MYE38" s="14"/>
      <c r="MYF38" s="14"/>
      <c r="MYG38" s="14"/>
      <c r="MYH38" s="14"/>
      <c r="MYI38" s="14"/>
      <c r="MYJ38" s="14"/>
      <c r="MYK38" s="14"/>
      <c r="MYL38" s="14"/>
      <c r="MYM38" s="14"/>
      <c r="MYN38" s="14"/>
      <c r="MYO38" s="14"/>
      <c r="MYP38" s="14"/>
      <c r="MYQ38" s="14"/>
      <c r="MYR38" s="14"/>
      <c r="MYS38" s="14"/>
      <c r="MYT38" s="14"/>
      <c r="MYU38" s="14"/>
      <c r="MYV38" s="14"/>
      <c r="MYW38" s="14"/>
      <c r="MYX38" s="14"/>
      <c r="MYY38" s="14"/>
      <c r="MYZ38" s="14"/>
      <c r="MZA38" s="14"/>
      <c r="MZB38" s="14"/>
      <c r="MZC38" s="14"/>
      <c r="MZD38" s="14"/>
      <c r="MZE38" s="14"/>
      <c r="MZF38" s="14"/>
      <c r="MZG38" s="14"/>
      <c r="MZH38" s="14"/>
      <c r="MZI38" s="14"/>
      <c r="MZJ38" s="14"/>
      <c r="MZK38" s="14"/>
      <c r="MZL38" s="14"/>
      <c r="MZM38" s="14"/>
      <c r="MZN38" s="14"/>
      <c r="MZO38" s="14"/>
      <c r="MZP38" s="14"/>
      <c r="MZQ38" s="14"/>
      <c r="MZR38" s="14"/>
      <c r="MZS38" s="14"/>
      <c r="MZT38" s="14"/>
      <c r="MZU38" s="14"/>
      <c r="MZV38" s="14"/>
      <c r="MZW38" s="14"/>
      <c r="MZX38" s="14"/>
      <c r="MZY38" s="14"/>
      <c r="MZZ38" s="14"/>
      <c r="NAA38" s="14"/>
      <c r="NAB38" s="14"/>
      <c r="NAC38" s="14"/>
      <c r="NAD38" s="14"/>
      <c r="NAE38" s="14"/>
      <c r="NAF38" s="14"/>
      <c r="NAG38" s="14"/>
      <c r="NAH38" s="14"/>
      <c r="NAI38" s="14"/>
      <c r="NAJ38" s="14"/>
      <c r="NAK38" s="14"/>
      <c r="NAL38" s="14"/>
      <c r="NAM38" s="14"/>
      <c r="NAN38" s="14"/>
      <c r="NAO38" s="14"/>
      <c r="NAP38" s="14"/>
      <c r="NAQ38" s="14"/>
      <c r="NAR38" s="14"/>
      <c r="NAS38" s="14"/>
      <c r="NAT38" s="14"/>
      <c r="NAU38" s="14"/>
      <c r="NAV38" s="14"/>
      <c r="NAW38" s="14"/>
      <c r="NAX38" s="14"/>
      <c r="NAY38" s="14"/>
      <c r="NAZ38" s="14"/>
      <c r="NBA38" s="14"/>
      <c r="NBB38" s="14"/>
      <c r="NBC38" s="14"/>
      <c r="NBD38" s="14"/>
      <c r="NBE38" s="14"/>
      <c r="NBF38" s="14"/>
      <c r="NBG38" s="14"/>
      <c r="NBH38" s="14"/>
      <c r="NBI38" s="14"/>
      <c r="NBJ38" s="14"/>
      <c r="NBK38" s="14"/>
      <c r="NBL38" s="14"/>
      <c r="NBM38" s="14"/>
      <c r="NBN38" s="14"/>
      <c r="NBO38" s="14"/>
      <c r="NBP38" s="14"/>
      <c r="NBQ38" s="14"/>
      <c r="NBR38" s="14"/>
      <c r="NBS38" s="14"/>
      <c r="NBT38" s="14"/>
      <c r="NBU38" s="14"/>
      <c r="NBV38" s="14"/>
      <c r="NBW38" s="14"/>
      <c r="NBX38" s="14"/>
      <c r="NBY38" s="14"/>
      <c r="NBZ38" s="14"/>
      <c r="NCA38" s="14"/>
      <c r="NCB38" s="14"/>
      <c r="NCC38" s="14"/>
      <c r="NCD38" s="14"/>
      <c r="NCE38" s="14"/>
      <c r="NCF38" s="14"/>
      <c r="NCG38" s="14"/>
      <c r="NCH38" s="14"/>
      <c r="NCI38" s="14"/>
      <c r="NCJ38" s="14"/>
      <c r="NCK38" s="14"/>
      <c r="NCL38" s="14"/>
      <c r="NCM38" s="14"/>
      <c r="NCN38" s="14"/>
      <c r="NCO38" s="14"/>
      <c r="NCP38" s="14"/>
      <c r="NCQ38" s="14"/>
      <c r="NCR38" s="14"/>
      <c r="NCS38" s="14"/>
      <c r="NCT38" s="14"/>
      <c r="NCU38" s="14"/>
      <c r="NCV38" s="14"/>
      <c r="NCW38" s="14"/>
      <c r="NCX38" s="14"/>
      <c r="NCY38" s="14"/>
      <c r="NCZ38" s="14"/>
      <c r="NDA38" s="14"/>
      <c r="NDB38" s="14"/>
      <c r="NDC38" s="14"/>
      <c r="NDD38" s="14"/>
      <c r="NDE38" s="14"/>
      <c r="NDF38" s="14"/>
      <c r="NDG38" s="14"/>
      <c r="NDH38" s="14"/>
      <c r="NDI38" s="14"/>
      <c r="NDJ38" s="14"/>
      <c r="NDK38" s="14"/>
      <c r="NDL38" s="14"/>
      <c r="NDM38" s="14"/>
      <c r="NDN38" s="14"/>
      <c r="NDO38" s="14"/>
      <c r="NDP38" s="14"/>
      <c r="NDQ38" s="14"/>
      <c r="NDR38" s="14"/>
      <c r="NDS38" s="14"/>
      <c r="NDT38" s="14"/>
      <c r="NDU38" s="14"/>
      <c r="NDV38" s="14"/>
      <c r="NDW38" s="14"/>
      <c r="NDX38" s="14"/>
      <c r="NDY38" s="14"/>
      <c r="NDZ38" s="14"/>
      <c r="NEA38" s="14"/>
      <c r="NEB38" s="14"/>
      <c r="NEC38" s="14"/>
      <c r="NED38" s="14"/>
      <c r="NEE38" s="14"/>
      <c r="NEF38" s="14"/>
      <c r="NEG38" s="14"/>
      <c r="NEH38" s="14"/>
      <c r="NEI38" s="14"/>
      <c r="NEJ38" s="14"/>
      <c r="NEK38" s="14"/>
      <c r="NEL38" s="14"/>
      <c r="NEM38" s="14"/>
      <c r="NEN38" s="14"/>
      <c r="NEO38" s="14"/>
      <c r="NEP38" s="14"/>
      <c r="NEQ38" s="14"/>
      <c r="NER38" s="14"/>
      <c r="NES38" s="14"/>
      <c r="NET38" s="14"/>
      <c r="NEU38" s="14"/>
      <c r="NEV38" s="14"/>
      <c r="NEW38" s="14"/>
      <c r="NEX38" s="14"/>
      <c r="NEY38" s="14"/>
      <c r="NEZ38" s="14"/>
      <c r="NFA38" s="14"/>
      <c r="NFB38" s="14"/>
      <c r="NFC38" s="14"/>
      <c r="NFD38" s="14"/>
      <c r="NFE38" s="14"/>
      <c r="NFF38" s="14"/>
      <c r="NFG38" s="14"/>
      <c r="NFH38" s="14"/>
      <c r="NFI38" s="14"/>
      <c r="NFJ38" s="14"/>
      <c r="NFK38" s="14"/>
      <c r="NFL38" s="14"/>
      <c r="NFM38" s="14"/>
      <c r="NFN38" s="14"/>
      <c r="NFO38" s="14"/>
      <c r="NFP38" s="14"/>
      <c r="NFQ38" s="14"/>
      <c r="NFR38" s="14"/>
      <c r="NFS38" s="14"/>
      <c r="NFT38" s="14"/>
      <c r="NFU38" s="14"/>
      <c r="NFV38" s="14"/>
      <c r="NFW38" s="14"/>
      <c r="NFX38" s="14"/>
      <c r="NFY38" s="14"/>
      <c r="NFZ38" s="14"/>
      <c r="NGA38" s="14"/>
      <c r="NGB38" s="14"/>
      <c r="NGC38" s="14"/>
      <c r="NGD38" s="14"/>
      <c r="NGE38" s="14"/>
      <c r="NGF38" s="14"/>
      <c r="NGG38" s="14"/>
      <c r="NGH38" s="14"/>
      <c r="NGI38" s="14"/>
      <c r="NGJ38" s="14"/>
      <c r="NGK38" s="14"/>
      <c r="NGL38" s="14"/>
      <c r="NGM38" s="14"/>
      <c r="NGN38" s="14"/>
      <c r="NGO38" s="14"/>
      <c r="NGP38" s="14"/>
      <c r="NGQ38" s="14"/>
      <c r="NGR38" s="14"/>
      <c r="NGS38" s="14"/>
      <c r="NGT38" s="14"/>
      <c r="NGU38" s="14"/>
      <c r="NGV38" s="14"/>
      <c r="NGW38" s="14"/>
      <c r="NGX38" s="14"/>
      <c r="NGY38" s="14"/>
      <c r="NGZ38" s="14"/>
      <c r="NHA38" s="14"/>
      <c r="NHB38" s="14"/>
      <c r="NHC38" s="14"/>
      <c r="NHD38" s="14"/>
      <c r="NHE38" s="14"/>
      <c r="NHF38" s="14"/>
      <c r="NHG38" s="14"/>
      <c r="NHH38" s="14"/>
      <c r="NHI38" s="14"/>
      <c r="NHJ38" s="14"/>
      <c r="NHK38" s="14"/>
      <c r="NHL38" s="14"/>
      <c r="NHM38" s="14"/>
      <c r="NHN38" s="14"/>
      <c r="NHO38" s="14"/>
      <c r="NHP38" s="14"/>
      <c r="NHQ38" s="14"/>
      <c r="NHR38" s="14"/>
      <c r="NHS38" s="14"/>
      <c r="NHT38" s="14"/>
      <c r="NHU38" s="14"/>
      <c r="NHV38" s="14"/>
      <c r="NHW38" s="14"/>
      <c r="NHX38" s="14"/>
      <c r="NHY38" s="14"/>
      <c r="NHZ38" s="14"/>
      <c r="NIA38" s="14"/>
      <c r="NIB38" s="14"/>
      <c r="NIC38" s="14"/>
      <c r="NID38" s="14"/>
      <c r="NIE38" s="14"/>
      <c r="NIF38" s="14"/>
      <c r="NIG38" s="14"/>
      <c r="NIH38" s="14"/>
      <c r="NII38" s="14"/>
      <c r="NIJ38" s="14"/>
      <c r="NIK38" s="14"/>
      <c r="NIL38" s="14"/>
      <c r="NIM38" s="14"/>
      <c r="NIN38" s="14"/>
      <c r="NIO38" s="14"/>
      <c r="NIP38" s="14"/>
      <c r="NIQ38" s="14"/>
      <c r="NIR38" s="14"/>
      <c r="NIS38" s="14"/>
      <c r="NIT38" s="14"/>
      <c r="NIU38" s="14"/>
      <c r="NIV38" s="14"/>
      <c r="NIW38" s="14"/>
      <c r="NIX38" s="14"/>
      <c r="NIY38" s="14"/>
      <c r="NIZ38" s="14"/>
      <c r="NJA38" s="14"/>
      <c r="NJB38" s="14"/>
      <c r="NJC38" s="14"/>
      <c r="NJD38" s="14"/>
      <c r="NJE38" s="14"/>
      <c r="NJF38" s="14"/>
      <c r="NJG38" s="14"/>
      <c r="NJH38" s="14"/>
      <c r="NJI38" s="14"/>
      <c r="NJJ38" s="14"/>
      <c r="NJK38" s="14"/>
      <c r="NJL38" s="14"/>
      <c r="NJM38" s="14"/>
      <c r="NJN38" s="14"/>
      <c r="NJO38" s="14"/>
      <c r="NJP38" s="14"/>
      <c r="NJQ38" s="14"/>
      <c r="NJR38" s="14"/>
      <c r="NJS38" s="14"/>
      <c r="NJT38" s="14"/>
      <c r="NJU38" s="14"/>
      <c r="NJV38" s="14"/>
      <c r="NJW38" s="14"/>
      <c r="NJX38" s="14"/>
      <c r="NJY38" s="14"/>
      <c r="NJZ38" s="14"/>
      <c r="NKA38" s="14"/>
      <c r="NKB38" s="14"/>
      <c r="NKC38" s="14"/>
      <c r="NKD38" s="14"/>
      <c r="NKE38" s="14"/>
      <c r="NKF38" s="14"/>
      <c r="NKG38" s="14"/>
      <c r="NKH38" s="14"/>
      <c r="NKI38" s="14"/>
      <c r="NKJ38" s="14"/>
      <c r="NKK38" s="14"/>
      <c r="NKL38" s="14"/>
      <c r="NKM38" s="14"/>
      <c r="NKN38" s="14"/>
      <c r="NKO38" s="14"/>
      <c r="NKP38" s="14"/>
      <c r="NKQ38" s="14"/>
      <c r="NKR38" s="14"/>
      <c r="NKS38" s="14"/>
      <c r="NKT38" s="14"/>
      <c r="NKU38" s="14"/>
      <c r="NKV38" s="14"/>
      <c r="NKW38" s="14"/>
      <c r="NKX38" s="14"/>
      <c r="NKY38" s="14"/>
      <c r="NKZ38" s="14"/>
      <c r="NLA38" s="14"/>
      <c r="NLB38" s="14"/>
      <c r="NLC38" s="14"/>
      <c r="NLD38" s="14"/>
      <c r="NLE38" s="14"/>
      <c r="NLF38" s="14"/>
      <c r="NLG38" s="14"/>
      <c r="NLH38" s="14"/>
      <c r="NLI38" s="14"/>
      <c r="NLJ38" s="14"/>
      <c r="NLK38" s="14"/>
      <c r="NLL38" s="14"/>
      <c r="NLM38" s="14"/>
      <c r="NLN38" s="14"/>
      <c r="NLO38" s="14"/>
      <c r="NLP38" s="14"/>
      <c r="NLQ38" s="14"/>
      <c r="NLR38" s="14"/>
      <c r="NLS38" s="14"/>
      <c r="NLT38" s="14"/>
      <c r="NLU38" s="14"/>
      <c r="NLV38" s="14"/>
      <c r="NLW38" s="14"/>
      <c r="NLX38" s="14"/>
      <c r="NLY38" s="14"/>
      <c r="NLZ38" s="14"/>
      <c r="NMA38" s="14"/>
      <c r="NMB38" s="14"/>
      <c r="NMC38" s="14"/>
      <c r="NMD38" s="14"/>
      <c r="NME38" s="14"/>
      <c r="NMF38" s="14"/>
      <c r="NMG38" s="14"/>
      <c r="NMH38" s="14"/>
      <c r="NMI38" s="14"/>
      <c r="NMJ38" s="14"/>
      <c r="NMK38" s="14"/>
      <c r="NML38" s="14"/>
      <c r="NMM38" s="14"/>
      <c r="NMN38" s="14"/>
      <c r="NMO38" s="14"/>
      <c r="NMP38" s="14"/>
      <c r="NMQ38" s="14"/>
      <c r="NMR38" s="14"/>
      <c r="NMS38" s="14"/>
      <c r="NMT38" s="14"/>
      <c r="NMU38" s="14"/>
      <c r="NMV38" s="14"/>
      <c r="NMW38" s="14"/>
      <c r="NMX38" s="14"/>
      <c r="NMY38" s="14"/>
      <c r="NMZ38" s="14"/>
      <c r="NNA38" s="14"/>
      <c r="NNB38" s="14"/>
      <c r="NNC38" s="14"/>
      <c r="NND38" s="14"/>
      <c r="NNE38" s="14"/>
      <c r="NNF38" s="14"/>
      <c r="NNG38" s="14"/>
      <c r="NNH38" s="14"/>
      <c r="NNI38" s="14"/>
      <c r="NNJ38" s="14"/>
      <c r="NNK38" s="14"/>
      <c r="NNL38" s="14"/>
      <c r="NNM38" s="14"/>
      <c r="NNN38" s="14"/>
      <c r="NNO38" s="14"/>
      <c r="NNP38" s="14"/>
      <c r="NNQ38" s="14"/>
      <c r="NNR38" s="14"/>
      <c r="NNS38" s="14"/>
      <c r="NNT38" s="14"/>
      <c r="NNU38" s="14"/>
      <c r="NNV38" s="14"/>
      <c r="NNW38" s="14"/>
      <c r="NNX38" s="14"/>
      <c r="NNY38" s="14"/>
      <c r="NNZ38" s="14"/>
      <c r="NOA38" s="14"/>
      <c r="NOB38" s="14"/>
      <c r="NOC38" s="14"/>
      <c r="NOD38" s="14"/>
      <c r="NOE38" s="14"/>
      <c r="NOF38" s="14"/>
      <c r="NOG38" s="14"/>
      <c r="NOH38" s="14"/>
      <c r="NOI38" s="14"/>
      <c r="NOJ38" s="14"/>
      <c r="NOK38" s="14"/>
      <c r="NOL38" s="14"/>
      <c r="NOM38" s="14"/>
      <c r="NON38" s="14"/>
      <c r="NOO38" s="14"/>
      <c r="NOP38" s="14"/>
      <c r="NOQ38" s="14"/>
      <c r="NOR38" s="14"/>
      <c r="NOS38" s="14"/>
      <c r="NOT38" s="14"/>
      <c r="NOU38" s="14"/>
      <c r="NOV38" s="14"/>
      <c r="NOW38" s="14"/>
      <c r="NOX38" s="14"/>
      <c r="NOY38" s="14"/>
      <c r="NOZ38" s="14"/>
      <c r="NPA38" s="14"/>
      <c r="NPB38" s="14"/>
      <c r="NPC38" s="14"/>
      <c r="NPD38" s="14"/>
      <c r="NPE38" s="14"/>
      <c r="NPF38" s="14"/>
      <c r="NPG38" s="14"/>
      <c r="NPH38" s="14"/>
      <c r="NPI38" s="14"/>
      <c r="NPJ38" s="14"/>
      <c r="NPK38" s="14"/>
      <c r="NPL38" s="14"/>
      <c r="NPM38" s="14"/>
      <c r="NPN38" s="14"/>
      <c r="NPO38" s="14"/>
      <c r="NPP38" s="14"/>
      <c r="NPQ38" s="14"/>
      <c r="NPR38" s="14"/>
      <c r="NPS38" s="14"/>
      <c r="NPT38" s="14"/>
      <c r="NPU38" s="14"/>
      <c r="NPV38" s="14"/>
      <c r="NPW38" s="14"/>
      <c r="NPX38" s="14"/>
      <c r="NPY38" s="14"/>
      <c r="NPZ38" s="14"/>
      <c r="NQA38" s="14"/>
      <c r="NQB38" s="14"/>
      <c r="NQC38" s="14"/>
      <c r="NQD38" s="14"/>
      <c r="NQE38" s="14"/>
      <c r="NQF38" s="14"/>
      <c r="NQG38" s="14"/>
      <c r="NQH38" s="14"/>
      <c r="NQI38" s="14"/>
      <c r="NQJ38" s="14"/>
      <c r="NQK38" s="14"/>
      <c r="NQL38" s="14"/>
      <c r="NQM38" s="14"/>
      <c r="NQN38" s="14"/>
      <c r="NQO38" s="14"/>
      <c r="NQP38" s="14"/>
      <c r="NQQ38" s="14"/>
      <c r="NQR38" s="14"/>
      <c r="NQS38" s="14"/>
      <c r="NQT38" s="14"/>
      <c r="NQU38" s="14"/>
      <c r="NQV38" s="14"/>
      <c r="NQW38" s="14"/>
      <c r="NQX38" s="14"/>
      <c r="NQY38" s="14"/>
      <c r="NQZ38" s="14"/>
      <c r="NRA38" s="14"/>
      <c r="NRB38" s="14"/>
      <c r="NRC38" s="14"/>
      <c r="NRD38" s="14"/>
      <c r="NRE38" s="14"/>
      <c r="NRF38" s="14"/>
      <c r="NRG38" s="14"/>
      <c r="NRH38" s="14"/>
      <c r="NRI38" s="14"/>
      <c r="NRJ38" s="14"/>
      <c r="NRK38" s="14"/>
      <c r="NRL38" s="14"/>
      <c r="NRM38" s="14"/>
      <c r="NRN38" s="14"/>
      <c r="NRO38" s="14"/>
      <c r="NRP38" s="14"/>
      <c r="NRQ38" s="14"/>
      <c r="NRR38" s="14"/>
      <c r="NRS38" s="14"/>
      <c r="NRT38" s="14"/>
      <c r="NRU38" s="14"/>
      <c r="NRV38" s="14"/>
      <c r="NRW38" s="14"/>
      <c r="NRX38" s="14"/>
      <c r="NRY38" s="14"/>
      <c r="NRZ38" s="14"/>
      <c r="NSA38" s="14"/>
      <c r="NSB38" s="14"/>
      <c r="NSC38" s="14"/>
      <c r="NSD38" s="14"/>
      <c r="NSE38" s="14"/>
      <c r="NSF38" s="14"/>
      <c r="NSG38" s="14"/>
      <c r="NSH38" s="14"/>
      <c r="NSI38" s="14"/>
      <c r="NSJ38" s="14"/>
      <c r="NSK38" s="14"/>
      <c r="NSL38" s="14"/>
      <c r="NSM38" s="14"/>
      <c r="NSN38" s="14"/>
      <c r="NSO38" s="14"/>
      <c r="NSP38" s="14"/>
      <c r="NSQ38" s="14"/>
      <c r="NSR38" s="14"/>
      <c r="NSS38" s="14"/>
      <c r="NST38" s="14"/>
      <c r="NSU38" s="14"/>
      <c r="NSV38" s="14"/>
      <c r="NSW38" s="14"/>
      <c r="NSX38" s="14"/>
      <c r="NSY38" s="14"/>
      <c r="NSZ38" s="14"/>
      <c r="NTA38" s="14"/>
      <c r="NTB38" s="14"/>
      <c r="NTC38" s="14"/>
      <c r="NTD38" s="14"/>
      <c r="NTE38" s="14"/>
      <c r="NTF38" s="14"/>
      <c r="NTG38" s="14"/>
      <c r="NTH38" s="14"/>
      <c r="NTI38" s="14"/>
      <c r="NTJ38" s="14"/>
      <c r="NTK38" s="14"/>
      <c r="NTL38" s="14"/>
      <c r="NTM38" s="14"/>
      <c r="NTN38" s="14"/>
      <c r="NTO38" s="14"/>
      <c r="NTP38" s="14"/>
      <c r="NTQ38" s="14"/>
      <c r="NTR38" s="14"/>
      <c r="NTS38" s="14"/>
      <c r="NTT38" s="14"/>
      <c r="NTU38" s="14"/>
      <c r="NTV38" s="14"/>
      <c r="NTW38" s="14"/>
      <c r="NTX38" s="14"/>
      <c r="NTY38" s="14"/>
      <c r="NTZ38" s="14"/>
      <c r="NUA38" s="14"/>
      <c r="NUB38" s="14"/>
      <c r="NUC38" s="14"/>
      <c r="NUD38" s="14"/>
      <c r="NUE38" s="14"/>
      <c r="NUF38" s="14"/>
      <c r="NUG38" s="14"/>
      <c r="NUH38" s="14"/>
      <c r="NUI38" s="14"/>
      <c r="NUJ38" s="14"/>
      <c r="NUK38" s="14"/>
      <c r="NUL38" s="14"/>
      <c r="NUM38" s="14"/>
      <c r="NUN38" s="14"/>
      <c r="NUO38" s="14"/>
      <c r="NUP38" s="14"/>
      <c r="NUQ38" s="14"/>
      <c r="NUR38" s="14"/>
      <c r="NUS38" s="14"/>
      <c r="NUT38" s="14"/>
      <c r="NUU38" s="14"/>
      <c r="NUV38" s="14"/>
      <c r="NUW38" s="14"/>
      <c r="NUX38" s="14"/>
      <c r="NUY38" s="14"/>
      <c r="NUZ38" s="14"/>
      <c r="NVA38" s="14"/>
      <c r="NVB38" s="14"/>
      <c r="NVC38" s="14"/>
      <c r="NVD38" s="14"/>
      <c r="NVE38" s="14"/>
      <c r="NVF38" s="14"/>
      <c r="NVG38" s="14"/>
      <c r="NVH38" s="14"/>
      <c r="NVI38" s="14"/>
      <c r="NVJ38" s="14"/>
      <c r="NVK38" s="14"/>
      <c r="NVL38" s="14"/>
      <c r="NVM38" s="14"/>
      <c r="NVN38" s="14"/>
      <c r="NVO38" s="14"/>
      <c r="NVP38" s="14"/>
      <c r="NVQ38" s="14"/>
      <c r="NVR38" s="14"/>
      <c r="NVS38" s="14"/>
      <c r="NVT38" s="14"/>
      <c r="NVU38" s="14"/>
      <c r="NVV38" s="14"/>
      <c r="NVW38" s="14"/>
      <c r="NVX38" s="14"/>
      <c r="NVY38" s="14"/>
      <c r="NVZ38" s="14"/>
      <c r="NWA38" s="14"/>
      <c r="NWB38" s="14"/>
      <c r="NWC38" s="14"/>
      <c r="NWD38" s="14"/>
      <c r="NWE38" s="14"/>
      <c r="NWF38" s="14"/>
      <c r="NWG38" s="14"/>
      <c r="NWH38" s="14"/>
      <c r="NWI38" s="14"/>
      <c r="NWJ38" s="14"/>
      <c r="NWK38" s="14"/>
      <c r="NWL38" s="14"/>
      <c r="NWM38" s="14"/>
      <c r="NWN38" s="14"/>
      <c r="NWO38" s="14"/>
      <c r="NWP38" s="14"/>
      <c r="NWQ38" s="14"/>
      <c r="NWR38" s="14"/>
      <c r="NWS38" s="14"/>
      <c r="NWT38" s="14"/>
      <c r="NWU38" s="14"/>
      <c r="NWV38" s="14"/>
      <c r="NWW38" s="14"/>
      <c r="NWX38" s="14"/>
      <c r="NWY38" s="14"/>
      <c r="NWZ38" s="14"/>
      <c r="NXA38" s="14"/>
      <c r="NXB38" s="14"/>
      <c r="NXC38" s="14"/>
      <c r="NXD38" s="14"/>
      <c r="NXE38" s="14"/>
      <c r="NXF38" s="14"/>
      <c r="NXG38" s="14"/>
      <c r="NXH38" s="14"/>
      <c r="NXI38" s="14"/>
      <c r="NXJ38" s="14"/>
      <c r="NXK38" s="14"/>
      <c r="NXL38" s="14"/>
      <c r="NXM38" s="14"/>
      <c r="NXN38" s="14"/>
      <c r="NXO38" s="14"/>
      <c r="NXP38" s="14"/>
      <c r="NXQ38" s="14"/>
      <c r="NXR38" s="14"/>
      <c r="NXS38" s="14"/>
      <c r="NXT38" s="14"/>
      <c r="NXU38" s="14"/>
      <c r="NXV38" s="14"/>
      <c r="NXW38" s="14"/>
      <c r="NXX38" s="14"/>
      <c r="NXY38" s="14"/>
      <c r="NXZ38" s="14"/>
      <c r="NYA38" s="14"/>
      <c r="NYB38" s="14"/>
      <c r="NYC38" s="14"/>
      <c r="NYD38" s="14"/>
      <c r="NYE38" s="14"/>
      <c r="NYF38" s="14"/>
      <c r="NYG38" s="14"/>
      <c r="NYH38" s="14"/>
      <c r="NYI38" s="14"/>
      <c r="NYJ38" s="14"/>
      <c r="NYK38" s="14"/>
      <c r="NYL38" s="14"/>
      <c r="NYM38" s="14"/>
      <c r="NYN38" s="14"/>
      <c r="NYO38" s="14"/>
      <c r="NYP38" s="14"/>
      <c r="NYQ38" s="14"/>
      <c r="NYR38" s="14"/>
      <c r="NYS38" s="14"/>
      <c r="NYT38" s="14"/>
      <c r="NYU38" s="14"/>
      <c r="NYV38" s="14"/>
      <c r="NYW38" s="14"/>
      <c r="NYX38" s="14"/>
      <c r="NYY38" s="14"/>
      <c r="NYZ38" s="14"/>
      <c r="NZA38" s="14"/>
      <c r="NZB38" s="14"/>
      <c r="NZC38" s="14"/>
      <c r="NZD38" s="14"/>
      <c r="NZE38" s="14"/>
      <c r="NZF38" s="14"/>
      <c r="NZG38" s="14"/>
      <c r="NZH38" s="14"/>
      <c r="NZI38" s="14"/>
      <c r="NZJ38" s="14"/>
      <c r="NZK38" s="14"/>
      <c r="NZL38" s="14"/>
      <c r="NZM38" s="14"/>
      <c r="NZN38" s="14"/>
      <c r="NZO38" s="14"/>
      <c r="NZP38" s="14"/>
      <c r="NZQ38" s="14"/>
      <c r="NZR38" s="14"/>
      <c r="NZS38" s="14"/>
      <c r="NZT38" s="14"/>
      <c r="NZU38" s="14"/>
      <c r="NZV38" s="14"/>
      <c r="NZW38" s="14"/>
      <c r="NZX38" s="14"/>
      <c r="NZY38" s="14"/>
      <c r="NZZ38" s="14"/>
      <c r="OAA38" s="14"/>
      <c r="OAB38" s="14"/>
      <c r="OAC38" s="14"/>
      <c r="OAD38" s="14"/>
      <c r="OAE38" s="14"/>
      <c r="OAF38" s="14"/>
      <c r="OAG38" s="14"/>
      <c r="OAH38" s="14"/>
      <c r="OAI38" s="14"/>
      <c r="OAJ38" s="14"/>
      <c r="OAK38" s="14"/>
      <c r="OAL38" s="14"/>
      <c r="OAM38" s="14"/>
      <c r="OAN38" s="14"/>
      <c r="OAO38" s="14"/>
      <c r="OAP38" s="14"/>
      <c r="OAQ38" s="14"/>
      <c r="OAR38" s="14"/>
      <c r="OAS38" s="14"/>
      <c r="OAT38" s="14"/>
      <c r="OAU38" s="14"/>
      <c r="OAV38" s="14"/>
      <c r="OAW38" s="14"/>
      <c r="OAX38" s="14"/>
      <c r="OAY38" s="14"/>
      <c r="OAZ38" s="14"/>
      <c r="OBA38" s="14"/>
      <c r="OBB38" s="14"/>
      <c r="OBC38" s="14"/>
      <c r="OBD38" s="14"/>
      <c r="OBE38" s="14"/>
      <c r="OBF38" s="14"/>
      <c r="OBG38" s="14"/>
      <c r="OBH38" s="14"/>
      <c r="OBI38" s="14"/>
      <c r="OBJ38" s="14"/>
      <c r="OBK38" s="14"/>
      <c r="OBL38" s="14"/>
      <c r="OBM38" s="14"/>
      <c r="OBN38" s="14"/>
      <c r="OBO38" s="14"/>
      <c r="OBP38" s="14"/>
      <c r="OBQ38" s="14"/>
      <c r="OBR38" s="14"/>
      <c r="OBS38" s="14"/>
      <c r="OBT38" s="14"/>
      <c r="OBU38" s="14"/>
      <c r="OBV38" s="14"/>
      <c r="OBW38" s="14"/>
      <c r="OBX38" s="14"/>
      <c r="OBY38" s="14"/>
      <c r="OBZ38" s="14"/>
      <c r="OCA38" s="14"/>
      <c r="OCB38" s="14"/>
      <c r="OCC38" s="14"/>
      <c r="OCD38" s="14"/>
      <c r="OCE38" s="14"/>
      <c r="OCF38" s="14"/>
      <c r="OCG38" s="14"/>
      <c r="OCH38" s="14"/>
      <c r="OCI38" s="14"/>
      <c r="OCJ38" s="14"/>
      <c r="OCK38" s="14"/>
      <c r="OCL38" s="14"/>
      <c r="OCM38" s="14"/>
      <c r="OCN38" s="14"/>
      <c r="OCO38" s="14"/>
      <c r="OCP38" s="14"/>
      <c r="OCQ38" s="14"/>
      <c r="OCR38" s="14"/>
      <c r="OCS38" s="14"/>
      <c r="OCT38" s="14"/>
      <c r="OCU38" s="14"/>
      <c r="OCV38" s="14"/>
      <c r="OCW38" s="14"/>
      <c r="OCX38" s="14"/>
      <c r="OCY38" s="14"/>
      <c r="OCZ38" s="14"/>
      <c r="ODA38" s="14"/>
      <c r="ODB38" s="14"/>
      <c r="ODC38" s="14"/>
      <c r="ODD38" s="14"/>
      <c r="ODE38" s="14"/>
      <c r="ODF38" s="14"/>
      <c r="ODG38" s="14"/>
      <c r="ODH38" s="14"/>
      <c r="ODI38" s="14"/>
      <c r="ODJ38" s="14"/>
      <c r="ODK38" s="14"/>
      <c r="ODL38" s="14"/>
      <c r="ODM38" s="14"/>
      <c r="ODN38" s="14"/>
      <c r="ODO38" s="14"/>
      <c r="ODP38" s="14"/>
      <c r="ODQ38" s="14"/>
      <c r="ODR38" s="14"/>
      <c r="ODS38" s="14"/>
      <c r="ODT38" s="14"/>
      <c r="ODU38" s="14"/>
      <c r="ODV38" s="14"/>
      <c r="ODW38" s="14"/>
      <c r="ODX38" s="14"/>
      <c r="ODY38" s="14"/>
      <c r="ODZ38" s="14"/>
      <c r="OEA38" s="14"/>
      <c r="OEB38" s="14"/>
      <c r="OEC38" s="14"/>
      <c r="OED38" s="14"/>
      <c r="OEE38" s="14"/>
      <c r="OEF38" s="14"/>
      <c r="OEG38" s="14"/>
      <c r="OEH38" s="14"/>
      <c r="OEI38" s="14"/>
      <c r="OEJ38" s="14"/>
      <c r="OEK38" s="14"/>
      <c r="OEL38" s="14"/>
      <c r="OEM38" s="14"/>
      <c r="OEN38" s="14"/>
      <c r="OEO38" s="14"/>
      <c r="OEP38" s="14"/>
      <c r="OEQ38" s="14"/>
      <c r="OER38" s="14"/>
      <c r="OES38" s="14"/>
      <c r="OET38" s="14"/>
      <c r="OEU38" s="14"/>
      <c r="OEV38" s="14"/>
      <c r="OEW38" s="14"/>
      <c r="OEX38" s="14"/>
      <c r="OEY38" s="14"/>
      <c r="OEZ38" s="14"/>
      <c r="OFA38" s="14"/>
      <c r="OFB38" s="14"/>
      <c r="OFC38" s="14"/>
      <c r="OFD38" s="14"/>
      <c r="OFE38" s="14"/>
      <c r="OFF38" s="14"/>
      <c r="OFG38" s="14"/>
      <c r="OFH38" s="14"/>
      <c r="OFI38" s="14"/>
      <c r="OFJ38" s="14"/>
      <c r="OFK38" s="14"/>
      <c r="OFL38" s="14"/>
      <c r="OFM38" s="14"/>
      <c r="OFN38" s="14"/>
      <c r="OFO38" s="14"/>
      <c r="OFP38" s="14"/>
      <c r="OFQ38" s="14"/>
      <c r="OFR38" s="14"/>
      <c r="OFS38" s="14"/>
      <c r="OFT38" s="14"/>
      <c r="OFU38" s="14"/>
      <c r="OFV38" s="14"/>
      <c r="OFW38" s="14"/>
      <c r="OFX38" s="14"/>
      <c r="OFY38" s="14"/>
      <c r="OFZ38" s="14"/>
      <c r="OGA38" s="14"/>
      <c r="OGB38" s="14"/>
      <c r="OGC38" s="14"/>
      <c r="OGD38" s="14"/>
      <c r="OGE38" s="14"/>
      <c r="OGF38" s="14"/>
      <c r="OGG38" s="14"/>
      <c r="OGH38" s="14"/>
      <c r="OGI38" s="14"/>
      <c r="OGJ38" s="14"/>
      <c r="OGK38" s="14"/>
      <c r="OGL38" s="14"/>
      <c r="OGM38" s="14"/>
      <c r="OGN38" s="14"/>
      <c r="OGO38" s="14"/>
      <c r="OGP38" s="14"/>
      <c r="OGQ38" s="14"/>
      <c r="OGR38" s="14"/>
      <c r="OGS38" s="14"/>
      <c r="OGT38" s="14"/>
      <c r="OGU38" s="14"/>
      <c r="OGV38" s="14"/>
      <c r="OGW38" s="14"/>
      <c r="OGX38" s="14"/>
      <c r="OGY38" s="14"/>
      <c r="OGZ38" s="14"/>
      <c r="OHA38" s="14"/>
      <c r="OHB38" s="14"/>
      <c r="OHC38" s="14"/>
      <c r="OHD38" s="14"/>
      <c r="OHE38" s="14"/>
      <c r="OHF38" s="14"/>
      <c r="OHG38" s="14"/>
      <c r="OHH38" s="14"/>
      <c r="OHI38" s="14"/>
      <c r="OHJ38" s="14"/>
      <c r="OHK38" s="14"/>
      <c r="OHL38" s="14"/>
      <c r="OHM38" s="14"/>
      <c r="OHN38" s="14"/>
      <c r="OHO38" s="14"/>
      <c r="OHP38" s="14"/>
      <c r="OHQ38" s="14"/>
      <c r="OHR38" s="14"/>
      <c r="OHS38" s="14"/>
      <c r="OHT38" s="14"/>
      <c r="OHU38" s="14"/>
      <c r="OHV38" s="14"/>
      <c r="OHW38" s="14"/>
      <c r="OHX38" s="14"/>
      <c r="OHY38" s="14"/>
      <c r="OHZ38" s="14"/>
      <c r="OIA38" s="14"/>
      <c r="OIB38" s="14"/>
      <c r="OIC38" s="14"/>
      <c r="OID38" s="14"/>
      <c r="OIE38" s="14"/>
      <c r="OIF38" s="14"/>
      <c r="OIG38" s="14"/>
      <c r="OIH38" s="14"/>
      <c r="OII38" s="14"/>
      <c r="OIJ38" s="14"/>
      <c r="OIK38" s="14"/>
      <c r="OIL38" s="14"/>
      <c r="OIM38" s="14"/>
      <c r="OIN38" s="14"/>
      <c r="OIO38" s="14"/>
      <c r="OIP38" s="14"/>
      <c r="OIQ38" s="14"/>
      <c r="OIR38" s="14"/>
      <c r="OIS38" s="14"/>
      <c r="OIT38" s="14"/>
      <c r="OIU38" s="14"/>
      <c r="OIV38" s="14"/>
      <c r="OIW38" s="14"/>
      <c r="OIX38" s="14"/>
      <c r="OIY38" s="14"/>
      <c r="OIZ38" s="14"/>
      <c r="OJA38" s="14"/>
      <c r="OJB38" s="14"/>
      <c r="OJC38" s="14"/>
      <c r="OJD38" s="14"/>
      <c r="OJE38" s="14"/>
      <c r="OJF38" s="14"/>
      <c r="OJG38" s="14"/>
      <c r="OJH38" s="14"/>
      <c r="OJI38" s="14"/>
      <c r="OJJ38" s="14"/>
      <c r="OJK38" s="14"/>
      <c r="OJL38" s="14"/>
      <c r="OJM38" s="14"/>
      <c r="OJN38" s="14"/>
      <c r="OJO38" s="14"/>
      <c r="OJP38" s="14"/>
      <c r="OJQ38" s="14"/>
      <c r="OJR38" s="14"/>
      <c r="OJS38" s="14"/>
      <c r="OJT38" s="14"/>
      <c r="OJU38" s="14"/>
      <c r="OJV38" s="14"/>
      <c r="OJW38" s="14"/>
      <c r="OJX38" s="14"/>
      <c r="OJY38" s="14"/>
      <c r="OJZ38" s="14"/>
      <c r="OKA38" s="14"/>
      <c r="OKB38" s="14"/>
      <c r="OKC38" s="14"/>
      <c r="OKD38" s="14"/>
      <c r="OKE38" s="14"/>
      <c r="OKF38" s="14"/>
      <c r="OKG38" s="14"/>
      <c r="OKH38" s="14"/>
      <c r="OKI38" s="14"/>
      <c r="OKJ38" s="14"/>
      <c r="OKK38" s="14"/>
      <c r="OKL38" s="14"/>
      <c r="OKM38" s="14"/>
      <c r="OKN38" s="14"/>
      <c r="OKO38" s="14"/>
      <c r="OKP38" s="14"/>
      <c r="OKQ38" s="14"/>
      <c r="OKR38" s="14"/>
      <c r="OKS38" s="14"/>
      <c r="OKT38" s="14"/>
      <c r="OKU38" s="14"/>
      <c r="OKV38" s="14"/>
      <c r="OKW38" s="14"/>
      <c r="OKX38" s="14"/>
      <c r="OKY38" s="14"/>
      <c r="OKZ38" s="14"/>
      <c r="OLA38" s="14"/>
      <c r="OLB38" s="14"/>
      <c r="OLC38" s="14"/>
      <c r="OLD38" s="14"/>
      <c r="OLE38" s="14"/>
      <c r="OLF38" s="14"/>
      <c r="OLG38" s="14"/>
      <c r="OLH38" s="14"/>
      <c r="OLI38" s="14"/>
      <c r="OLJ38" s="14"/>
      <c r="OLK38" s="14"/>
      <c r="OLL38" s="14"/>
      <c r="OLM38" s="14"/>
      <c r="OLN38" s="14"/>
      <c r="OLO38" s="14"/>
      <c r="OLP38" s="14"/>
      <c r="OLQ38" s="14"/>
      <c r="OLR38" s="14"/>
      <c r="OLS38" s="14"/>
      <c r="OLT38" s="14"/>
      <c r="OLU38" s="14"/>
      <c r="OLV38" s="14"/>
      <c r="OLW38" s="14"/>
      <c r="OLX38" s="14"/>
      <c r="OLY38" s="14"/>
      <c r="OLZ38" s="14"/>
      <c r="OMA38" s="14"/>
      <c r="OMB38" s="14"/>
      <c r="OMC38" s="14"/>
      <c r="OMD38" s="14"/>
      <c r="OME38" s="14"/>
      <c r="OMF38" s="14"/>
      <c r="OMG38" s="14"/>
      <c r="OMH38" s="14"/>
      <c r="OMI38" s="14"/>
      <c r="OMJ38" s="14"/>
      <c r="OMK38" s="14"/>
      <c r="OML38" s="14"/>
      <c r="OMM38" s="14"/>
      <c r="OMN38" s="14"/>
      <c r="OMO38" s="14"/>
      <c r="OMP38" s="14"/>
      <c r="OMQ38" s="14"/>
      <c r="OMR38" s="14"/>
      <c r="OMS38" s="14"/>
      <c r="OMT38" s="14"/>
      <c r="OMU38" s="14"/>
      <c r="OMV38" s="14"/>
      <c r="OMW38" s="14"/>
      <c r="OMX38" s="14"/>
      <c r="OMY38" s="14"/>
      <c r="OMZ38" s="14"/>
      <c r="ONA38" s="14"/>
      <c r="ONB38" s="14"/>
      <c r="ONC38" s="14"/>
      <c r="OND38" s="14"/>
      <c r="ONE38" s="14"/>
      <c r="ONF38" s="14"/>
      <c r="ONG38" s="14"/>
      <c r="ONH38" s="14"/>
      <c r="ONI38" s="14"/>
      <c r="ONJ38" s="14"/>
      <c r="ONK38" s="14"/>
      <c r="ONL38" s="14"/>
      <c r="ONM38" s="14"/>
      <c r="ONN38" s="14"/>
      <c r="ONO38" s="14"/>
      <c r="ONP38" s="14"/>
      <c r="ONQ38" s="14"/>
      <c r="ONR38" s="14"/>
      <c r="ONS38" s="14"/>
      <c r="ONT38" s="14"/>
      <c r="ONU38" s="14"/>
      <c r="ONV38" s="14"/>
      <c r="ONW38" s="14"/>
      <c r="ONX38" s="14"/>
      <c r="ONY38" s="14"/>
      <c r="ONZ38" s="14"/>
      <c r="OOA38" s="14"/>
      <c r="OOB38" s="14"/>
      <c r="OOC38" s="14"/>
      <c r="OOD38" s="14"/>
      <c r="OOE38" s="14"/>
      <c r="OOF38" s="14"/>
      <c r="OOG38" s="14"/>
      <c r="OOH38" s="14"/>
      <c r="OOI38" s="14"/>
      <c r="OOJ38" s="14"/>
      <c r="OOK38" s="14"/>
      <c r="OOL38" s="14"/>
      <c r="OOM38" s="14"/>
      <c r="OON38" s="14"/>
      <c r="OOO38" s="14"/>
      <c r="OOP38" s="14"/>
      <c r="OOQ38" s="14"/>
      <c r="OOR38" s="14"/>
      <c r="OOS38" s="14"/>
      <c r="OOT38" s="14"/>
      <c r="OOU38" s="14"/>
      <c r="OOV38" s="14"/>
      <c r="OOW38" s="14"/>
      <c r="OOX38" s="14"/>
      <c r="OOY38" s="14"/>
      <c r="OOZ38" s="14"/>
      <c r="OPA38" s="14"/>
      <c r="OPB38" s="14"/>
      <c r="OPC38" s="14"/>
      <c r="OPD38" s="14"/>
      <c r="OPE38" s="14"/>
      <c r="OPF38" s="14"/>
      <c r="OPG38" s="14"/>
      <c r="OPH38" s="14"/>
      <c r="OPI38" s="14"/>
      <c r="OPJ38" s="14"/>
      <c r="OPK38" s="14"/>
      <c r="OPL38" s="14"/>
      <c r="OPM38" s="14"/>
      <c r="OPN38" s="14"/>
      <c r="OPO38" s="14"/>
      <c r="OPP38" s="14"/>
      <c r="OPQ38" s="14"/>
      <c r="OPR38" s="14"/>
      <c r="OPS38" s="14"/>
      <c r="OPT38" s="14"/>
      <c r="OPU38" s="14"/>
      <c r="OPV38" s="14"/>
      <c r="OPW38" s="14"/>
      <c r="OPX38" s="14"/>
      <c r="OPY38" s="14"/>
      <c r="OPZ38" s="14"/>
      <c r="OQA38" s="14"/>
      <c r="OQB38" s="14"/>
      <c r="OQC38" s="14"/>
      <c r="OQD38" s="14"/>
      <c r="OQE38" s="14"/>
      <c r="OQF38" s="14"/>
      <c r="OQG38" s="14"/>
      <c r="OQH38" s="14"/>
      <c r="OQI38" s="14"/>
      <c r="OQJ38" s="14"/>
      <c r="OQK38" s="14"/>
      <c r="OQL38" s="14"/>
      <c r="OQM38" s="14"/>
      <c r="OQN38" s="14"/>
      <c r="OQO38" s="14"/>
      <c r="OQP38" s="14"/>
      <c r="OQQ38" s="14"/>
      <c r="OQR38" s="14"/>
      <c r="OQS38" s="14"/>
      <c r="OQT38" s="14"/>
      <c r="OQU38" s="14"/>
      <c r="OQV38" s="14"/>
      <c r="OQW38" s="14"/>
      <c r="OQX38" s="14"/>
      <c r="OQY38" s="14"/>
      <c r="OQZ38" s="14"/>
      <c r="ORA38" s="14"/>
      <c r="ORB38" s="14"/>
      <c r="ORC38" s="14"/>
      <c r="ORD38" s="14"/>
      <c r="ORE38" s="14"/>
      <c r="ORF38" s="14"/>
      <c r="ORG38" s="14"/>
      <c r="ORH38" s="14"/>
      <c r="ORI38" s="14"/>
      <c r="ORJ38" s="14"/>
      <c r="ORK38" s="14"/>
      <c r="ORL38" s="14"/>
      <c r="ORM38" s="14"/>
      <c r="ORN38" s="14"/>
      <c r="ORO38" s="14"/>
      <c r="ORP38" s="14"/>
      <c r="ORQ38" s="14"/>
      <c r="ORR38" s="14"/>
      <c r="ORS38" s="14"/>
      <c r="ORT38" s="14"/>
      <c r="ORU38" s="14"/>
      <c r="ORV38" s="14"/>
      <c r="ORW38" s="14"/>
      <c r="ORX38" s="14"/>
      <c r="ORY38" s="14"/>
      <c r="ORZ38" s="14"/>
      <c r="OSA38" s="14"/>
      <c r="OSB38" s="14"/>
      <c r="OSC38" s="14"/>
      <c r="OSD38" s="14"/>
      <c r="OSE38" s="14"/>
      <c r="OSF38" s="14"/>
      <c r="OSG38" s="14"/>
      <c r="OSH38" s="14"/>
      <c r="OSI38" s="14"/>
      <c r="OSJ38" s="14"/>
      <c r="OSK38" s="14"/>
      <c r="OSL38" s="14"/>
      <c r="OSM38" s="14"/>
      <c r="OSN38" s="14"/>
      <c r="OSO38" s="14"/>
      <c r="OSP38" s="14"/>
      <c r="OSQ38" s="14"/>
      <c r="OSR38" s="14"/>
      <c r="OSS38" s="14"/>
      <c r="OST38" s="14"/>
      <c r="OSU38" s="14"/>
      <c r="OSV38" s="14"/>
      <c r="OSW38" s="14"/>
      <c r="OSX38" s="14"/>
      <c r="OSY38" s="14"/>
      <c r="OSZ38" s="14"/>
      <c r="OTA38" s="14"/>
      <c r="OTB38" s="14"/>
      <c r="OTC38" s="14"/>
      <c r="OTD38" s="14"/>
      <c r="OTE38" s="14"/>
      <c r="OTF38" s="14"/>
      <c r="OTG38" s="14"/>
      <c r="OTH38" s="14"/>
      <c r="OTI38" s="14"/>
      <c r="OTJ38" s="14"/>
      <c r="OTK38" s="14"/>
      <c r="OTL38" s="14"/>
      <c r="OTM38" s="14"/>
      <c r="OTN38" s="14"/>
      <c r="OTO38" s="14"/>
      <c r="OTP38" s="14"/>
      <c r="OTQ38" s="14"/>
      <c r="OTR38" s="14"/>
      <c r="OTS38" s="14"/>
      <c r="OTT38" s="14"/>
      <c r="OTU38" s="14"/>
      <c r="OTV38" s="14"/>
      <c r="OTW38" s="14"/>
      <c r="OTX38" s="14"/>
      <c r="OTY38" s="14"/>
      <c r="OTZ38" s="14"/>
      <c r="OUA38" s="14"/>
      <c r="OUB38" s="14"/>
      <c r="OUC38" s="14"/>
      <c r="OUD38" s="14"/>
      <c r="OUE38" s="14"/>
      <c r="OUF38" s="14"/>
      <c r="OUG38" s="14"/>
      <c r="OUH38" s="14"/>
      <c r="OUI38" s="14"/>
      <c r="OUJ38" s="14"/>
      <c r="OUK38" s="14"/>
      <c r="OUL38" s="14"/>
      <c r="OUM38" s="14"/>
      <c r="OUN38" s="14"/>
      <c r="OUO38" s="14"/>
      <c r="OUP38" s="14"/>
      <c r="OUQ38" s="14"/>
      <c r="OUR38" s="14"/>
      <c r="OUS38" s="14"/>
      <c r="OUT38" s="14"/>
      <c r="OUU38" s="14"/>
      <c r="OUV38" s="14"/>
      <c r="OUW38" s="14"/>
      <c r="OUX38" s="14"/>
      <c r="OUY38" s="14"/>
      <c r="OUZ38" s="14"/>
      <c r="OVA38" s="14"/>
      <c r="OVB38" s="14"/>
      <c r="OVC38" s="14"/>
      <c r="OVD38" s="14"/>
      <c r="OVE38" s="14"/>
      <c r="OVF38" s="14"/>
      <c r="OVG38" s="14"/>
      <c r="OVH38" s="14"/>
      <c r="OVI38" s="14"/>
      <c r="OVJ38" s="14"/>
      <c r="OVK38" s="14"/>
      <c r="OVL38" s="14"/>
      <c r="OVM38" s="14"/>
      <c r="OVN38" s="14"/>
      <c r="OVO38" s="14"/>
      <c r="OVP38" s="14"/>
      <c r="OVQ38" s="14"/>
      <c r="OVR38" s="14"/>
      <c r="OVS38" s="14"/>
      <c r="OVT38" s="14"/>
      <c r="OVU38" s="14"/>
      <c r="OVV38" s="14"/>
      <c r="OVW38" s="14"/>
      <c r="OVX38" s="14"/>
      <c r="OVY38" s="14"/>
      <c r="OVZ38" s="14"/>
      <c r="OWA38" s="14"/>
      <c r="OWB38" s="14"/>
      <c r="OWC38" s="14"/>
      <c r="OWD38" s="14"/>
      <c r="OWE38" s="14"/>
      <c r="OWF38" s="14"/>
      <c r="OWG38" s="14"/>
      <c r="OWH38" s="14"/>
      <c r="OWI38" s="14"/>
      <c r="OWJ38" s="14"/>
      <c r="OWK38" s="14"/>
      <c r="OWL38" s="14"/>
      <c r="OWM38" s="14"/>
      <c r="OWN38" s="14"/>
      <c r="OWO38" s="14"/>
      <c r="OWP38" s="14"/>
      <c r="OWQ38" s="14"/>
      <c r="OWR38" s="14"/>
      <c r="OWS38" s="14"/>
      <c r="OWT38" s="14"/>
      <c r="OWU38" s="14"/>
      <c r="OWV38" s="14"/>
      <c r="OWW38" s="14"/>
      <c r="OWX38" s="14"/>
      <c r="OWY38" s="14"/>
      <c r="OWZ38" s="14"/>
      <c r="OXA38" s="14"/>
      <c r="OXB38" s="14"/>
      <c r="OXC38" s="14"/>
      <c r="OXD38" s="14"/>
      <c r="OXE38" s="14"/>
      <c r="OXF38" s="14"/>
      <c r="OXG38" s="14"/>
      <c r="OXH38" s="14"/>
      <c r="OXI38" s="14"/>
      <c r="OXJ38" s="14"/>
      <c r="OXK38" s="14"/>
      <c r="OXL38" s="14"/>
      <c r="OXM38" s="14"/>
      <c r="OXN38" s="14"/>
      <c r="OXO38" s="14"/>
      <c r="OXP38" s="14"/>
      <c r="OXQ38" s="14"/>
      <c r="OXR38" s="14"/>
      <c r="OXS38" s="14"/>
      <c r="OXT38" s="14"/>
      <c r="OXU38" s="14"/>
      <c r="OXV38" s="14"/>
      <c r="OXW38" s="14"/>
      <c r="OXX38" s="14"/>
      <c r="OXY38" s="14"/>
      <c r="OXZ38" s="14"/>
      <c r="OYA38" s="14"/>
      <c r="OYB38" s="14"/>
      <c r="OYC38" s="14"/>
      <c r="OYD38" s="14"/>
      <c r="OYE38" s="14"/>
      <c r="OYF38" s="14"/>
      <c r="OYG38" s="14"/>
      <c r="OYH38" s="14"/>
      <c r="OYI38" s="14"/>
      <c r="OYJ38" s="14"/>
      <c r="OYK38" s="14"/>
      <c r="OYL38" s="14"/>
      <c r="OYM38" s="14"/>
      <c r="OYN38" s="14"/>
      <c r="OYO38" s="14"/>
      <c r="OYP38" s="14"/>
      <c r="OYQ38" s="14"/>
      <c r="OYR38" s="14"/>
      <c r="OYS38" s="14"/>
      <c r="OYT38" s="14"/>
      <c r="OYU38" s="14"/>
      <c r="OYV38" s="14"/>
      <c r="OYW38" s="14"/>
      <c r="OYX38" s="14"/>
      <c r="OYY38" s="14"/>
      <c r="OYZ38" s="14"/>
      <c r="OZA38" s="14"/>
      <c r="OZB38" s="14"/>
      <c r="OZC38" s="14"/>
      <c r="OZD38" s="14"/>
      <c r="OZE38" s="14"/>
      <c r="OZF38" s="14"/>
      <c r="OZG38" s="14"/>
      <c r="OZH38" s="14"/>
      <c r="OZI38" s="14"/>
      <c r="OZJ38" s="14"/>
      <c r="OZK38" s="14"/>
      <c r="OZL38" s="14"/>
      <c r="OZM38" s="14"/>
      <c r="OZN38" s="14"/>
      <c r="OZO38" s="14"/>
      <c r="OZP38" s="14"/>
      <c r="OZQ38" s="14"/>
      <c r="OZR38" s="14"/>
      <c r="OZS38" s="14"/>
      <c r="OZT38" s="14"/>
      <c r="OZU38" s="14"/>
      <c r="OZV38" s="14"/>
      <c r="OZW38" s="14"/>
      <c r="OZX38" s="14"/>
      <c r="OZY38" s="14"/>
      <c r="OZZ38" s="14"/>
      <c r="PAA38" s="14"/>
      <c r="PAB38" s="14"/>
      <c r="PAC38" s="14"/>
      <c r="PAD38" s="14"/>
      <c r="PAE38" s="14"/>
      <c r="PAF38" s="14"/>
      <c r="PAG38" s="14"/>
      <c r="PAH38" s="14"/>
      <c r="PAI38" s="14"/>
      <c r="PAJ38" s="14"/>
      <c r="PAK38" s="14"/>
      <c r="PAL38" s="14"/>
      <c r="PAM38" s="14"/>
      <c r="PAN38" s="14"/>
      <c r="PAO38" s="14"/>
      <c r="PAP38" s="14"/>
      <c r="PAQ38" s="14"/>
      <c r="PAR38" s="14"/>
      <c r="PAS38" s="14"/>
      <c r="PAT38" s="14"/>
      <c r="PAU38" s="14"/>
      <c r="PAV38" s="14"/>
      <c r="PAW38" s="14"/>
      <c r="PAX38" s="14"/>
      <c r="PAY38" s="14"/>
      <c r="PAZ38" s="14"/>
      <c r="PBA38" s="14"/>
      <c r="PBB38" s="14"/>
      <c r="PBC38" s="14"/>
      <c r="PBD38" s="14"/>
      <c r="PBE38" s="14"/>
      <c r="PBF38" s="14"/>
      <c r="PBG38" s="14"/>
      <c r="PBH38" s="14"/>
      <c r="PBI38" s="14"/>
      <c r="PBJ38" s="14"/>
      <c r="PBK38" s="14"/>
      <c r="PBL38" s="14"/>
      <c r="PBM38" s="14"/>
      <c r="PBN38" s="14"/>
      <c r="PBO38" s="14"/>
      <c r="PBP38" s="14"/>
      <c r="PBQ38" s="14"/>
      <c r="PBR38" s="14"/>
      <c r="PBS38" s="14"/>
      <c r="PBT38" s="14"/>
      <c r="PBU38" s="14"/>
      <c r="PBV38" s="14"/>
      <c r="PBW38" s="14"/>
      <c r="PBX38" s="14"/>
      <c r="PBY38" s="14"/>
      <c r="PBZ38" s="14"/>
      <c r="PCA38" s="14"/>
      <c r="PCB38" s="14"/>
      <c r="PCC38" s="14"/>
      <c r="PCD38" s="14"/>
      <c r="PCE38" s="14"/>
      <c r="PCF38" s="14"/>
      <c r="PCG38" s="14"/>
      <c r="PCH38" s="14"/>
      <c r="PCI38" s="14"/>
      <c r="PCJ38" s="14"/>
      <c r="PCK38" s="14"/>
      <c r="PCL38" s="14"/>
      <c r="PCM38" s="14"/>
      <c r="PCN38" s="14"/>
      <c r="PCO38" s="14"/>
      <c r="PCP38" s="14"/>
      <c r="PCQ38" s="14"/>
      <c r="PCR38" s="14"/>
      <c r="PCS38" s="14"/>
      <c r="PCT38" s="14"/>
      <c r="PCU38" s="14"/>
      <c r="PCV38" s="14"/>
      <c r="PCW38" s="14"/>
      <c r="PCX38" s="14"/>
      <c r="PCY38" s="14"/>
      <c r="PCZ38" s="14"/>
      <c r="PDA38" s="14"/>
      <c r="PDB38" s="14"/>
      <c r="PDC38" s="14"/>
      <c r="PDD38" s="14"/>
      <c r="PDE38" s="14"/>
      <c r="PDF38" s="14"/>
      <c r="PDG38" s="14"/>
      <c r="PDH38" s="14"/>
      <c r="PDI38" s="14"/>
      <c r="PDJ38" s="14"/>
      <c r="PDK38" s="14"/>
      <c r="PDL38" s="14"/>
      <c r="PDM38" s="14"/>
      <c r="PDN38" s="14"/>
      <c r="PDO38" s="14"/>
      <c r="PDP38" s="14"/>
      <c r="PDQ38" s="14"/>
      <c r="PDR38" s="14"/>
      <c r="PDS38" s="14"/>
      <c r="PDT38" s="14"/>
      <c r="PDU38" s="14"/>
      <c r="PDV38" s="14"/>
      <c r="PDW38" s="14"/>
      <c r="PDX38" s="14"/>
      <c r="PDY38" s="14"/>
      <c r="PDZ38" s="14"/>
      <c r="PEA38" s="14"/>
      <c r="PEB38" s="14"/>
      <c r="PEC38" s="14"/>
      <c r="PED38" s="14"/>
      <c r="PEE38" s="14"/>
      <c r="PEF38" s="14"/>
      <c r="PEG38" s="14"/>
      <c r="PEH38" s="14"/>
      <c r="PEI38" s="14"/>
      <c r="PEJ38" s="14"/>
      <c r="PEK38" s="14"/>
      <c r="PEL38" s="14"/>
      <c r="PEM38" s="14"/>
      <c r="PEN38" s="14"/>
      <c r="PEO38" s="14"/>
      <c r="PEP38" s="14"/>
      <c r="PEQ38" s="14"/>
      <c r="PER38" s="14"/>
      <c r="PES38" s="14"/>
      <c r="PET38" s="14"/>
      <c r="PEU38" s="14"/>
      <c r="PEV38" s="14"/>
      <c r="PEW38" s="14"/>
      <c r="PEX38" s="14"/>
      <c r="PEY38" s="14"/>
      <c r="PEZ38" s="14"/>
      <c r="PFA38" s="14"/>
      <c r="PFB38" s="14"/>
      <c r="PFC38" s="14"/>
      <c r="PFD38" s="14"/>
      <c r="PFE38" s="14"/>
      <c r="PFF38" s="14"/>
      <c r="PFG38" s="14"/>
      <c r="PFH38" s="14"/>
      <c r="PFI38" s="14"/>
      <c r="PFJ38" s="14"/>
      <c r="PFK38" s="14"/>
      <c r="PFL38" s="14"/>
      <c r="PFM38" s="14"/>
      <c r="PFN38" s="14"/>
      <c r="PFO38" s="14"/>
      <c r="PFP38" s="14"/>
      <c r="PFQ38" s="14"/>
      <c r="PFR38" s="14"/>
      <c r="PFS38" s="14"/>
      <c r="PFT38" s="14"/>
      <c r="PFU38" s="14"/>
      <c r="PFV38" s="14"/>
      <c r="PFW38" s="14"/>
      <c r="PFX38" s="14"/>
      <c r="PFY38" s="14"/>
      <c r="PFZ38" s="14"/>
      <c r="PGA38" s="14"/>
      <c r="PGB38" s="14"/>
      <c r="PGC38" s="14"/>
      <c r="PGD38" s="14"/>
      <c r="PGE38" s="14"/>
      <c r="PGF38" s="14"/>
      <c r="PGG38" s="14"/>
      <c r="PGH38" s="14"/>
      <c r="PGI38" s="14"/>
      <c r="PGJ38" s="14"/>
      <c r="PGK38" s="14"/>
      <c r="PGL38" s="14"/>
      <c r="PGM38" s="14"/>
      <c r="PGN38" s="14"/>
      <c r="PGO38" s="14"/>
      <c r="PGP38" s="14"/>
      <c r="PGQ38" s="14"/>
      <c r="PGR38" s="14"/>
      <c r="PGS38" s="14"/>
      <c r="PGT38" s="14"/>
      <c r="PGU38" s="14"/>
      <c r="PGV38" s="14"/>
      <c r="PGW38" s="14"/>
      <c r="PGX38" s="14"/>
      <c r="PGY38" s="14"/>
      <c r="PGZ38" s="14"/>
      <c r="PHA38" s="14"/>
      <c r="PHB38" s="14"/>
      <c r="PHC38" s="14"/>
      <c r="PHD38" s="14"/>
      <c r="PHE38" s="14"/>
      <c r="PHF38" s="14"/>
      <c r="PHG38" s="14"/>
      <c r="PHH38" s="14"/>
      <c r="PHI38" s="14"/>
      <c r="PHJ38" s="14"/>
      <c r="PHK38" s="14"/>
      <c r="PHL38" s="14"/>
      <c r="PHM38" s="14"/>
      <c r="PHN38" s="14"/>
      <c r="PHO38" s="14"/>
      <c r="PHP38" s="14"/>
      <c r="PHQ38" s="14"/>
      <c r="PHR38" s="14"/>
      <c r="PHS38" s="14"/>
      <c r="PHT38" s="14"/>
      <c r="PHU38" s="14"/>
      <c r="PHV38" s="14"/>
      <c r="PHW38" s="14"/>
      <c r="PHX38" s="14"/>
      <c r="PHY38" s="14"/>
      <c r="PHZ38" s="14"/>
      <c r="PIA38" s="14"/>
      <c r="PIB38" s="14"/>
      <c r="PIC38" s="14"/>
      <c r="PID38" s="14"/>
      <c r="PIE38" s="14"/>
      <c r="PIF38" s="14"/>
      <c r="PIG38" s="14"/>
      <c r="PIH38" s="14"/>
      <c r="PII38" s="14"/>
      <c r="PIJ38" s="14"/>
      <c r="PIK38" s="14"/>
      <c r="PIL38" s="14"/>
      <c r="PIM38" s="14"/>
      <c r="PIN38" s="14"/>
      <c r="PIO38" s="14"/>
      <c r="PIP38" s="14"/>
      <c r="PIQ38" s="14"/>
      <c r="PIR38" s="14"/>
      <c r="PIS38" s="14"/>
      <c r="PIT38" s="14"/>
      <c r="PIU38" s="14"/>
      <c r="PIV38" s="14"/>
      <c r="PIW38" s="14"/>
      <c r="PIX38" s="14"/>
      <c r="PIY38" s="14"/>
      <c r="PIZ38" s="14"/>
      <c r="PJA38" s="14"/>
      <c r="PJB38" s="14"/>
      <c r="PJC38" s="14"/>
      <c r="PJD38" s="14"/>
      <c r="PJE38" s="14"/>
      <c r="PJF38" s="14"/>
      <c r="PJG38" s="14"/>
      <c r="PJH38" s="14"/>
      <c r="PJI38" s="14"/>
      <c r="PJJ38" s="14"/>
      <c r="PJK38" s="14"/>
      <c r="PJL38" s="14"/>
      <c r="PJM38" s="14"/>
      <c r="PJN38" s="14"/>
      <c r="PJO38" s="14"/>
      <c r="PJP38" s="14"/>
      <c r="PJQ38" s="14"/>
      <c r="PJR38" s="14"/>
      <c r="PJS38" s="14"/>
      <c r="PJT38" s="14"/>
      <c r="PJU38" s="14"/>
      <c r="PJV38" s="14"/>
      <c r="PJW38" s="14"/>
      <c r="PJX38" s="14"/>
      <c r="PJY38" s="14"/>
      <c r="PJZ38" s="14"/>
      <c r="PKA38" s="14"/>
      <c r="PKB38" s="14"/>
      <c r="PKC38" s="14"/>
      <c r="PKD38" s="14"/>
      <c r="PKE38" s="14"/>
      <c r="PKF38" s="14"/>
      <c r="PKG38" s="14"/>
      <c r="PKH38" s="14"/>
      <c r="PKI38" s="14"/>
      <c r="PKJ38" s="14"/>
      <c r="PKK38" s="14"/>
      <c r="PKL38" s="14"/>
      <c r="PKM38" s="14"/>
      <c r="PKN38" s="14"/>
      <c r="PKO38" s="14"/>
      <c r="PKP38" s="14"/>
      <c r="PKQ38" s="14"/>
      <c r="PKR38" s="14"/>
      <c r="PKS38" s="14"/>
      <c r="PKT38" s="14"/>
      <c r="PKU38" s="14"/>
      <c r="PKV38" s="14"/>
      <c r="PKW38" s="14"/>
      <c r="PKX38" s="14"/>
      <c r="PKY38" s="14"/>
      <c r="PKZ38" s="14"/>
      <c r="PLA38" s="14"/>
      <c r="PLB38" s="14"/>
      <c r="PLC38" s="14"/>
      <c r="PLD38" s="14"/>
      <c r="PLE38" s="14"/>
      <c r="PLF38" s="14"/>
      <c r="PLG38" s="14"/>
      <c r="PLH38" s="14"/>
      <c r="PLI38" s="14"/>
      <c r="PLJ38" s="14"/>
      <c r="PLK38" s="14"/>
      <c r="PLL38" s="14"/>
      <c r="PLM38" s="14"/>
      <c r="PLN38" s="14"/>
      <c r="PLO38" s="14"/>
      <c r="PLP38" s="14"/>
      <c r="PLQ38" s="14"/>
      <c r="PLR38" s="14"/>
      <c r="PLS38" s="14"/>
      <c r="PLT38" s="14"/>
      <c r="PLU38" s="14"/>
      <c r="PLV38" s="14"/>
      <c r="PLW38" s="14"/>
      <c r="PLX38" s="14"/>
      <c r="PLY38" s="14"/>
      <c r="PLZ38" s="14"/>
      <c r="PMA38" s="14"/>
      <c r="PMB38" s="14"/>
      <c r="PMC38" s="14"/>
      <c r="PMD38" s="14"/>
      <c r="PME38" s="14"/>
      <c r="PMF38" s="14"/>
      <c r="PMG38" s="14"/>
      <c r="PMH38" s="14"/>
      <c r="PMI38" s="14"/>
      <c r="PMJ38" s="14"/>
      <c r="PMK38" s="14"/>
      <c r="PML38" s="14"/>
      <c r="PMM38" s="14"/>
      <c r="PMN38" s="14"/>
      <c r="PMO38" s="14"/>
      <c r="PMP38" s="14"/>
      <c r="PMQ38" s="14"/>
      <c r="PMR38" s="14"/>
      <c r="PMS38" s="14"/>
      <c r="PMT38" s="14"/>
      <c r="PMU38" s="14"/>
      <c r="PMV38" s="14"/>
      <c r="PMW38" s="14"/>
      <c r="PMX38" s="14"/>
      <c r="PMY38" s="14"/>
      <c r="PMZ38" s="14"/>
      <c r="PNA38" s="14"/>
      <c r="PNB38" s="14"/>
      <c r="PNC38" s="14"/>
      <c r="PND38" s="14"/>
      <c r="PNE38" s="14"/>
      <c r="PNF38" s="14"/>
      <c r="PNG38" s="14"/>
      <c r="PNH38" s="14"/>
      <c r="PNI38" s="14"/>
      <c r="PNJ38" s="14"/>
      <c r="PNK38" s="14"/>
      <c r="PNL38" s="14"/>
      <c r="PNM38" s="14"/>
      <c r="PNN38" s="14"/>
      <c r="PNO38" s="14"/>
      <c r="PNP38" s="14"/>
      <c r="PNQ38" s="14"/>
      <c r="PNR38" s="14"/>
      <c r="PNS38" s="14"/>
      <c r="PNT38" s="14"/>
      <c r="PNU38" s="14"/>
      <c r="PNV38" s="14"/>
      <c r="PNW38" s="14"/>
      <c r="PNX38" s="14"/>
      <c r="PNY38" s="14"/>
      <c r="PNZ38" s="14"/>
      <c r="POA38" s="14"/>
      <c r="POB38" s="14"/>
      <c r="POC38" s="14"/>
      <c r="POD38" s="14"/>
      <c r="POE38" s="14"/>
      <c r="POF38" s="14"/>
      <c r="POG38" s="14"/>
      <c r="POH38" s="14"/>
      <c r="POI38" s="14"/>
      <c r="POJ38" s="14"/>
      <c r="POK38" s="14"/>
      <c r="POL38" s="14"/>
      <c r="POM38" s="14"/>
      <c r="PON38" s="14"/>
      <c r="POO38" s="14"/>
      <c r="POP38" s="14"/>
      <c r="POQ38" s="14"/>
      <c r="POR38" s="14"/>
      <c r="POS38" s="14"/>
      <c r="POT38" s="14"/>
      <c r="POU38" s="14"/>
      <c r="POV38" s="14"/>
      <c r="POW38" s="14"/>
      <c r="POX38" s="14"/>
      <c r="POY38" s="14"/>
      <c r="POZ38" s="14"/>
      <c r="PPA38" s="14"/>
      <c r="PPB38" s="14"/>
      <c r="PPC38" s="14"/>
      <c r="PPD38" s="14"/>
      <c r="PPE38" s="14"/>
      <c r="PPF38" s="14"/>
      <c r="PPG38" s="14"/>
      <c r="PPH38" s="14"/>
      <c r="PPI38" s="14"/>
      <c r="PPJ38" s="14"/>
      <c r="PPK38" s="14"/>
      <c r="PPL38" s="14"/>
      <c r="PPM38" s="14"/>
      <c r="PPN38" s="14"/>
      <c r="PPO38" s="14"/>
      <c r="PPP38" s="14"/>
      <c r="PPQ38" s="14"/>
      <c r="PPR38" s="14"/>
      <c r="PPS38" s="14"/>
      <c r="PPT38" s="14"/>
      <c r="PPU38" s="14"/>
      <c r="PPV38" s="14"/>
      <c r="PPW38" s="14"/>
      <c r="PPX38" s="14"/>
      <c r="PPY38" s="14"/>
      <c r="PPZ38" s="14"/>
      <c r="PQA38" s="14"/>
      <c r="PQB38" s="14"/>
      <c r="PQC38" s="14"/>
      <c r="PQD38" s="14"/>
      <c r="PQE38" s="14"/>
      <c r="PQF38" s="14"/>
      <c r="PQG38" s="14"/>
      <c r="PQH38" s="14"/>
      <c r="PQI38" s="14"/>
      <c r="PQJ38" s="14"/>
      <c r="PQK38" s="14"/>
      <c r="PQL38" s="14"/>
      <c r="PQM38" s="14"/>
      <c r="PQN38" s="14"/>
      <c r="PQO38" s="14"/>
      <c r="PQP38" s="14"/>
      <c r="PQQ38" s="14"/>
      <c r="PQR38" s="14"/>
      <c r="PQS38" s="14"/>
      <c r="PQT38" s="14"/>
      <c r="PQU38" s="14"/>
      <c r="PQV38" s="14"/>
      <c r="PQW38" s="14"/>
      <c r="PQX38" s="14"/>
      <c r="PQY38" s="14"/>
      <c r="PQZ38" s="14"/>
      <c r="PRA38" s="14"/>
      <c r="PRB38" s="14"/>
      <c r="PRC38" s="14"/>
      <c r="PRD38" s="14"/>
      <c r="PRE38" s="14"/>
      <c r="PRF38" s="14"/>
      <c r="PRG38" s="14"/>
      <c r="PRH38" s="14"/>
      <c r="PRI38" s="14"/>
      <c r="PRJ38" s="14"/>
      <c r="PRK38" s="14"/>
      <c r="PRL38" s="14"/>
      <c r="PRM38" s="14"/>
      <c r="PRN38" s="14"/>
      <c r="PRO38" s="14"/>
      <c r="PRP38" s="14"/>
      <c r="PRQ38" s="14"/>
      <c r="PRR38" s="14"/>
      <c r="PRS38" s="14"/>
      <c r="PRT38" s="14"/>
      <c r="PRU38" s="14"/>
      <c r="PRV38" s="14"/>
      <c r="PRW38" s="14"/>
      <c r="PRX38" s="14"/>
      <c r="PRY38" s="14"/>
      <c r="PRZ38" s="14"/>
      <c r="PSA38" s="14"/>
      <c r="PSB38" s="14"/>
      <c r="PSC38" s="14"/>
      <c r="PSD38" s="14"/>
      <c r="PSE38" s="14"/>
      <c r="PSF38" s="14"/>
      <c r="PSG38" s="14"/>
      <c r="PSH38" s="14"/>
      <c r="PSI38" s="14"/>
      <c r="PSJ38" s="14"/>
      <c r="PSK38" s="14"/>
      <c r="PSL38" s="14"/>
      <c r="PSM38" s="14"/>
      <c r="PSN38" s="14"/>
      <c r="PSO38" s="14"/>
      <c r="PSP38" s="14"/>
      <c r="PSQ38" s="14"/>
      <c r="PSR38" s="14"/>
      <c r="PSS38" s="14"/>
      <c r="PST38" s="14"/>
      <c r="PSU38" s="14"/>
      <c r="PSV38" s="14"/>
      <c r="PSW38" s="14"/>
      <c r="PSX38" s="14"/>
      <c r="PSY38" s="14"/>
      <c r="PSZ38" s="14"/>
      <c r="PTA38" s="14"/>
      <c r="PTB38" s="14"/>
      <c r="PTC38" s="14"/>
      <c r="PTD38" s="14"/>
      <c r="PTE38" s="14"/>
      <c r="PTF38" s="14"/>
      <c r="PTG38" s="14"/>
      <c r="PTH38" s="14"/>
      <c r="PTI38" s="14"/>
      <c r="PTJ38" s="14"/>
      <c r="PTK38" s="14"/>
      <c r="PTL38" s="14"/>
      <c r="PTM38" s="14"/>
      <c r="PTN38" s="14"/>
      <c r="PTO38" s="14"/>
      <c r="PTP38" s="14"/>
      <c r="PTQ38" s="14"/>
      <c r="PTR38" s="14"/>
      <c r="PTS38" s="14"/>
      <c r="PTT38" s="14"/>
      <c r="PTU38" s="14"/>
      <c r="PTV38" s="14"/>
      <c r="PTW38" s="14"/>
      <c r="PTX38" s="14"/>
      <c r="PTY38" s="14"/>
      <c r="PTZ38" s="14"/>
      <c r="PUA38" s="14"/>
      <c r="PUB38" s="14"/>
      <c r="PUC38" s="14"/>
      <c r="PUD38" s="14"/>
      <c r="PUE38" s="14"/>
      <c r="PUF38" s="14"/>
      <c r="PUG38" s="14"/>
      <c r="PUH38" s="14"/>
      <c r="PUI38" s="14"/>
      <c r="PUJ38" s="14"/>
      <c r="PUK38" s="14"/>
      <c r="PUL38" s="14"/>
      <c r="PUM38" s="14"/>
      <c r="PUN38" s="14"/>
      <c r="PUO38" s="14"/>
      <c r="PUP38" s="14"/>
      <c r="PUQ38" s="14"/>
      <c r="PUR38" s="14"/>
      <c r="PUS38" s="14"/>
      <c r="PUT38" s="14"/>
      <c r="PUU38" s="14"/>
      <c r="PUV38" s="14"/>
      <c r="PUW38" s="14"/>
      <c r="PUX38" s="14"/>
      <c r="PUY38" s="14"/>
      <c r="PUZ38" s="14"/>
      <c r="PVA38" s="14"/>
      <c r="PVB38" s="14"/>
      <c r="PVC38" s="14"/>
      <c r="PVD38" s="14"/>
      <c r="PVE38" s="14"/>
      <c r="PVF38" s="14"/>
      <c r="PVG38" s="14"/>
      <c r="PVH38" s="14"/>
      <c r="PVI38" s="14"/>
      <c r="PVJ38" s="14"/>
      <c r="PVK38" s="14"/>
      <c r="PVL38" s="14"/>
      <c r="PVM38" s="14"/>
      <c r="PVN38" s="14"/>
      <c r="PVO38" s="14"/>
      <c r="PVP38" s="14"/>
      <c r="PVQ38" s="14"/>
      <c r="PVR38" s="14"/>
      <c r="PVS38" s="14"/>
      <c r="PVT38" s="14"/>
      <c r="PVU38" s="14"/>
      <c r="PVV38" s="14"/>
      <c r="PVW38" s="14"/>
      <c r="PVX38" s="14"/>
      <c r="PVY38" s="14"/>
      <c r="PVZ38" s="14"/>
      <c r="PWA38" s="14"/>
      <c r="PWB38" s="14"/>
      <c r="PWC38" s="14"/>
      <c r="PWD38" s="14"/>
      <c r="PWE38" s="14"/>
      <c r="PWF38" s="14"/>
      <c r="PWG38" s="14"/>
      <c r="PWH38" s="14"/>
      <c r="PWI38" s="14"/>
      <c r="PWJ38" s="14"/>
      <c r="PWK38" s="14"/>
      <c r="PWL38" s="14"/>
      <c r="PWM38" s="14"/>
      <c r="PWN38" s="14"/>
      <c r="PWO38" s="14"/>
      <c r="PWP38" s="14"/>
      <c r="PWQ38" s="14"/>
      <c r="PWR38" s="14"/>
      <c r="PWS38" s="14"/>
      <c r="PWT38" s="14"/>
      <c r="PWU38" s="14"/>
      <c r="PWV38" s="14"/>
      <c r="PWW38" s="14"/>
      <c r="PWX38" s="14"/>
      <c r="PWY38" s="14"/>
      <c r="PWZ38" s="14"/>
      <c r="PXA38" s="14"/>
      <c r="PXB38" s="14"/>
      <c r="PXC38" s="14"/>
      <c r="PXD38" s="14"/>
      <c r="PXE38" s="14"/>
      <c r="PXF38" s="14"/>
      <c r="PXG38" s="14"/>
      <c r="PXH38" s="14"/>
      <c r="PXI38" s="14"/>
      <c r="PXJ38" s="14"/>
      <c r="PXK38" s="14"/>
      <c r="PXL38" s="14"/>
      <c r="PXM38" s="14"/>
      <c r="PXN38" s="14"/>
      <c r="PXO38" s="14"/>
      <c r="PXP38" s="14"/>
      <c r="PXQ38" s="14"/>
      <c r="PXR38" s="14"/>
      <c r="PXS38" s="14"/>
      <c r="PXT38" s="14"/>
      <c r="PXU38" s="14"/>
      <c r="PXV38" s="14"/>
      <c r="PXW38" s="14"/>
      <c r="PXX38" s="14"/>
      <c r="PXY38" s="14"/>
      <c r="PXZ38" s="14"/>
      <c r="PYA38" s="14"/>
      <c r="PYB38" s="14"/>
      <c r="PYC38" s="14"/>
      <c r="PYD38" s="14"/>
      <c r="PYE38" s="14"/>
      <c r="PYF38" s="14"/>
      <c r="PYG38" s="14"/>
      <c r="PYH38" s="14"/>
      <c r="PYI38" s="14"/>
      <c r="PYJ38" s="14"/>
      <c r="PYK38" s="14"/>
      <c r="PYL38" s="14"/>
      <c r="PYM38" s="14"/>
      <c r="PYN38" s="14"/>
      <c r="PYO38" s="14"/>
      <c r="PYP38" s="14"/>
      <c r="PYQ38" s="14"/>
      <c r="PYR38" s="14"/>
      <c r="PYS38" s="14"/>
      <c r="PYT38" s="14"/>
      <c r="PYU38" s="14"/>
      <c r="PYV38" s="14"/>
      <c r="PYW38" s="14"/>
      <c r="PYX38" s="14"/>
      <c r="PYY38" s="14"/>
      <c r="PYZ38" s="14"/>
      <c r="PZA38" s="14"/>
      <c r="PZB38" s="14"/>
      <c r="PZC38" s="14"/>
      <c r="PZD38" s="14"/>
      <c r="PZE38" s="14"/>
      <c r="PZF38" s="14"/>
      <c r="PZG38" s="14"/>
      <c r="PZH38" s="14"/>
      <c r="PZI38" s="14"/>
      <c r="PZJ38" s="14"/>
      <c r="PZK38" s="14"/>
      <c r="PZL38" s="14"/>
      <c r="PZM38" s="14"/>
      <c r="PZN38" s="14"/>
      <c r="PZO38" s="14"/>
      <c r="PZP38" s="14"/>
      <c r="PZQ38" s="14"/>
      <c r="PZR38" s="14"/>
      <c r="PZS38" s="14"/>
      <c r="PZT38" s="14"/>
      <c r="PZU38" s="14"/>
      <c r="PZV38" s="14"/>
      <c r="PZW38" s="14"/>
      <c r="PZX38" s="14"/>
      <c r="PZY38" s="14"/>
      <c r="PZZ38" s="14"/>
      <c r="QAA38" s="14"/>
      <c r="QAB38" s="14"/>
      <c r="QAC38" s="14"/>
      <c r="QAD38" s="14"/>
      <c r="QAE38" s="14"/>
      <c r="QAF38" s="14"/>
      <c r="QAG38" s="14"/>
      <c r="QAH38" s="14"/>
      <c r="QAI38" s="14"/>
      <c r="QAJ38" s="14"/>
      <c r="QAK38" s="14"/>
      <c r="QAL38" s="14"/>
      <c r="QAM38" s="14"/>
      <c r="QAN38" s="14"/>
      <c r="QAO38" s="14"/>
      <c r="QAP38" s="14"/>
      <c r="QAQ38" s="14"/>
      <c r="QAR38" s="14"/>
      <c r="QAS38" s="14"/>
      <c r="QAT38" s="14"/>
      <c r="QAU38" s="14"/>
      <c r="QAV38" s="14"/>
      <c r="QAW38" s="14"/>
      <c r="QAX38" s="14"/>
      <c r="QAY38" s="14"/>
      <c r="QAZ38" s="14"/>
      <c r="QBA38" s="14"/>
      <c r="QBB38" s="14"/>
      <c r="QBC38" s="14"/>
      <c r="QBD38" s="14"/>
      <c r="QBE38" s="14"/>
      <c r="QBF38" s="14"/>
      <c r="QBG38" s="14"/>
      <c r="QBH38" s="14"/>
      <c r="QBI38" s="14"/>
      <c r="QBJ38" s="14"/>
      <c r="QBK38" s="14"/>
      <c r="QBL38" s="14"/>
      <c r="QBM38" s="14"/>
      <c r="QBN38" s="14"/>
      <c r="QBO38" s="14"/>
      <c r="QBP38" s="14"/>
      <c r="QBQ38" s="14"/>
      <c r="QBR38" s="14"/>
      <c r="QBS38" s="14"/>
      <c r="QBT38" s="14"/>
      <c r="QBU38" s="14"/>
      <c r="QBV38" s="14"/>
      <c r="QBW38" s="14"/>
      <c r="QBX38" s="14"/>
      <c r="QBY38" s="14"/>
      <c r="QBZ38" s="14"/>
      <c r="QCA38" s="14"/>
      <c r="QCB38" s="14"/>
      <c r="QCC38" s="14"/>
      <c r="QCD38" s="14"/>
      <c r="QCE38" s="14"/>
      <c r="QCF38" s="14"/>
      <c r="QCG38" s="14"/>
      <c r="QCH38" s="14"/>
      <c r="QCI38" s="14"/>
      <c r="QCJ38" s="14"/>
      <c r="QCK38" s="14"/>
      <c r="QCL38" s="14"/>
      <c r="QCM38" s="14"/>
      <c r="QCN38" s="14"/>
      <c r="QCO38" s="14"/>
      <c r="QCP38" s="14"/>
      <c r="QCQ38" s="14"/>
      <c r="QCR38" s="14"/>
      <c r="QCS38" s="14"/>
      <c r="QCT38" s="14"/>
      <c r="QCU38" s="14"/>
      <c r="QCV38" s="14"/>
      <c r="QCW38" s="14"/>
      <c r="QCX38" s="14"/>
      <c r="QCY38" s="14"/>
      <c r="QCZ38" s="14"/>
      <c r="QDA38" s="14"/>
      <c r="QDB38" s="14"/>
      <c r="QDC38" s="14"/>
      <c r="QDD38" s="14"/>
      <c r="QDE38" s="14"/>
      <c r="QDF38" s="14"/>
      <c r="QDG38" s="14"/>
      <c r="QDH38" s="14"/>
      <c r="QDI38" s="14"/>
      <c r="QDJ38" s="14"/>
      <c r="QDK38" s="14"/>
      <c r="QDL38" s="14"/>
      <c r="QDM38" s="14"/>
      <c r="QDN38" s="14"/>
      <c r="QDO38" s="14"/>
      <c r="QDP38" s="14"/>
      <c r="QDQ38" s="14"/>
      <c r="QDR38" s="14"/>
      <c r="QDS38" s="14"/>
      <c r="QDT38" s="14"/>
      <c r="QDU38" s="14"/>
      <c r="QDV38" s="14"/>
      <c r="QDW38" s="14"/>
      <c r="QDX38" s="14"/>
      <c r="QDY38" s="14"/>
      <c r="QDZ38" s="14"/>
      <c r="QEA38" s="14"/>
      <c r="QEB38" s="14"/>
      <c r="QEC38" s="14"/>
      <c r="QED38" s="14"/>
      <c r="QEE38" s="14"/>
      <c r="QEF38" s="14"/>
      <c r="QEG38" s="14"/>
      <c r="QEH38" s="14"/>
      <c r="QEI38" s="14"/>
      <c r="QEJ38" s="14"/>
      <c r="QEK38" s="14"/>
      <c r="QEL38" s="14"/>
      <c r="QEM38" s="14"/>
      <c r="QEN38" s="14"/>
      <c r="QEO38" s="14"/>
      <c r="QEP38" s="14"/>
      <c r="QEQ38" s="14"/>
      <c r="QER38" s="14"/>
      <c r="QES38" s="14"/>
      <c r="QET38" s="14"/>
      <c r="QEU38" s="14"/>
      <c r="QEV38" s="14"/>
      <c r="QEW38" s="14"/>
      <c r="QEX38" s="14"/>
      <c r="QEY38" s="14"/>
      <c r="QEZ38" s="14"/>
      <c r="QFA38" s="14"/>
      <c r="QFB38" s="14"/>
      <c r="QFC38" s="14"/>
      <c r="QFD38" s="14"/>
      <c r="QFE38" s="14"/>
      <c r="QFF38" s="14"/>
      <c r="QFG38" s="14"/>
      <c r="QFH38" s="14"/>
      <c r="QFI38" s="14"/>
      <c r="QFJ38" s="14"/>
      <c r="QFK38" s="14"/>
      <c r="QFL38" s="14"/>
      <c r="QFM38" s="14"/>
      <c r="QFN38" s="14"/>
      <c r="QFO38" s="14"/>
      <c r="QFP38" s="14"/>
      <c r="QFQ38" s="14"/>
      <c r="QFR38" s="14"/>
      <c r="QFS38" s="14"/>
      <c r="QFT38" s="14"/>
      <c r="QFU38" s="14"/>
      <c r="QFV38" s="14"/>
      <c r="QFW38" s="14"/>
      <c r="QFX38" s="14"/>
      <c r="QFY38" s="14"/>
      <c r="QFZ38" s="14"/>
      <c r="QGA38" s="14"/>
      <c r="QGB38" s="14"/>
      <c r="QGC38" s="14"/>
      <c r="QGD38" s="14"/>
      <c r="QGE38" s="14"/>
      <c r="QGF38" s="14"/>
      <c r="QGG38" s="14"/>
      <c r="QGH38" s="14"/>
      <c r="QGI38" s="14"/>
      <c r="QGJ38" s="14"/>
      <c r="QGK38" s="14"/>
      <c r="QGL38" s="14"/>
      <c r="QGM38" s="14"/>
      <c r="QGN38" s="14"/>
      <c r="QGO38" s="14"/>
      <c r="QGP38" s="14"/>
      <c r="QGQ38" s="14"/>
      <c r="QGR38" s="14"/>
      <c r="QGS38" s="14"/>
      <c r="QGT38" s="14"/>
      <c r="QGU38" s="14"/>
      <c r="QGV38" s="14"/>
      <c r="QGW38" s="14"/>
      <c r="QGX38" s="14"/>
      <c r="QGY38" s="14"/>
      <c r="QGZ38" s="14"/>
      <c r="QHA38" s="14"/>
      <c r="QHB38" s="14"/>
      <c r="QHC38" s="14"/>
      <c r="QHD38" s="14"/>
      <c r="QHE38" s="14"/>
      <c r="QHF38" s="14"/>
      <c r="QHG38" s="14"/>
      <c r="QHH38" s="14"/>
      <c r="QHI38" s="14"/>
      <c r="QHJ38" s="14"/>
      <c r="QHK38" s="14"/>
      <c r="QHL38" s="14"/>
      <c r="QHM38" s="14"/>
      <c r="QHN38" s="14"/>
      <c r="QHO38" s="14"/>
      <c r="QHP38" s="14"/>
      <c r="QHQ38" s="14"/>
      <c r="QHR38" s="14"/>
      <c r="QHS38" s="14"/>
      <c r="QHT38" s="14"/>
      <c r="QHU38" s="14"/>
      <c r="QHV38" s="14"/>
      <c r="QHW38" s="14"/>
      <c r="QHX38" s="14"/>
      <c r="QHY38" s="14"/>
      <c r="QHZ38" s="14"/>
      <c r="QIA38" s="14"/>
      <c r="QIB38" s="14"/>
      <c r="QIC38" s="14"/>
      <c r="QID38" s="14"/>
      <c r="QIE38" s="14"/>
      <c r="QIF38" s="14"/>
      <c r="QIG38" s="14"/>
      <c r="QIH38" s="14"/>
      <c r="QII38" s="14"/>
      <c r="QIJ38" s="14"/>
      <c r="QIK38" s="14"/>
      <c r="QIL38" s="14"/>
      <c r="QIM38" s="14"/>
      <c r="QIN38" s="14"/>
      <c r="QIO38" s="14"/>
      <c r="QIP38" s="14"/>
      <c r="QIQ38" s="14"/>
      <c r="QIR38" s="14"/>
      <c r="QIS38" s="14"/>
      <c r="QIT38" s="14"/>
      <c r="QIU38" s="14"/>
      <c r="QIV38" s="14"/>
      <c r="QIW38" s="14"/>
      <c r="QIX38" s="14"/>
      <c r="QIY38" s="14"/>
      <c r="QIZ38" s="14"/>
      <c r="QJA38" s="14"/>
      <c r="QJB38" s="14"/>
      <c r="QJC38" s="14"/>
      <c r="QJD38" s="14"/>
      <c r="QJE38" s="14"/>
      <c r="QJF38" s="14"/>
      <c r="QJG38" s="14"/>
      <c r="QJH38" s="14"/>
      <c r="QJI38" s="14"/>
      <c r="QJJ38" s="14"/>
      <c r="QJK38" s="14"/>
      <c r="QJL38" s="14"/>
      <c r="QJM38" s="14"/>
      <c r="QJN38" s="14"/>
      <c r="QJO38" s="14"/>
      <c r="QJP38" s="14"/>
      <c r="QJQ38" s="14"/>
      <c r="QJR38" s="14"/>
      <c r="QJS38" s="14"/>
      <c r="QJT38" s="14"/>
      <c r="QJU38" s="14"/>
      <c r="QJV38" s="14"/>
      <c r="QJW38" s="14"/>
      <c r="QJX38" s="14"/>
      <c r="QJY38" s="14"/>
      <c r="QJZ38" s="14"/>
      <c r="QKA38" s="14"/>
      <c r="QKB38" s="14"/>
      <c r="QKC38" s="14"/>
      <c r="QKD38" s="14"/>
      <c r="QKE38" s="14"/>
      <c r="QKF38" s="14"/>
      <c r="QKG38" s="14"/>
      <c r="QKH38" s="14"/>
      <c r="QKI38" s="14"/>
      <c r="QKJ38" s="14"/>
      <c r="QKK38" s="14"/>
      <c r="QKL38" s="14"/>
      <c r="QKM38" s="14"/>
      <c r="QKN38" s="14"/>
      <c r="QKO38" s="14"/>
      <c r="QKP38" s="14"/>
      <c r="QKQ38" s="14"/>
      <c r="QKR38" s="14"/>
      <c r="QKS38" s="14"/>
      <c r="QKT38" s="14"/>
      <c r="QKU38" s="14"/>
      <c r="QKV38" s="14"/>
      <c r="QKW38" s="14"/>
      <c r="QKX38" s="14"/>
      <c r="QKY38" s="14"/>
      <c r="QKZ38" s="14"/>
      <c r="QLA38" s="14"/>
      <c r="QLB38" s="14"/>
      <c r="QLC38" s="14"/>
      <c r="QLD38" s="14"/>
      <c r="QLE38" s="14"/>
      <c r="QLF38" s="14"/>
      <c r="QLG38" s="14"/>
      <c r="QLH38" s="14"/>
      <c r="QLI38" s="14"/>
      <c r="QLJ38" s="14"/>
      <c r="QLK38" s="14"/>
      <c r="QLL38" s="14"/>
      <c r="QLM38" s="14"/>
      <c r="QLN38" s="14"/>
      <c r="QLO38" s="14"/>
      <c r="QLP38" s="14"/>
      <c r="QLQ38" s="14"/>
      <c r="QLR38" s="14"/>
      <c r="QLS38" s="14"/>
      <c r="QLT38" s="14"/>
      <c r="QLU38" s="14"/>
      <c r="QLV38" s="14"/>
      <c r="QLW38" s="14"/>
      <c r="QLX38" s="14"/>
      <c r="QLY38" s="14"/>
      <c r="QLZ38" s="14"/>
      <c r="QMA38" s="14"/>
      <c r="QMB38" s="14"/>
      <c r="QMC38" s="14"/>
      <c r="QMD38" s="14"/>
      <c r="QME38" s="14"/>
      <c r="QMF38" s="14"/>
      <c r="QMG38" s="14"/>
      <c r="QMH38" s="14"/>
      <c r="QMI38" s="14"/>
      <c r="QMJ38" s="14"/>
      <c r="QMK38" s="14"/>
      <c r="QML38" s="14"/>
      <c r="QMM38" s="14"/>
      <c r="QMN38" s="14"/>
      <c r="QMO38" s="14"/>
      <c r="QMP38" s="14"/>
      <c r="QMQ38" s="14"/>
      <c r="QMR38" s="14"/>
      <c r="QMS38" s="14"/>
      <c r="QMT38" s="14"/>
      <c r="QMU38" s="14"/>
      <c r="QMV38" s="14"/>
      <c r="QMW38" s="14"/>
      <c r="QMX38" s="14"/>
      <c r="QMY38" s="14"/>
      <c r="QMZ38" s="14"/>
      <c r="QNA38" s="14"/>
      <c r="QNB38" s="14"/>
      <c r="QNC38" s="14"/>
      <c r="QND38" s="14"/>
      <c r="QNE38" s="14"/>
      <c r="QNF38" s="14"/>
      <c r="QNG38" s="14"/>
      <c r="QNH38" s="14"/>
      <c r="QNI38" s="14"/>
      <c r="QNJ38" s="14"/>
      <c r="QNK38" s="14"/>
      <c r="QNL38" s="14"/>
      <c r="QNM38" s="14"/>
      <c r="QNN38" s="14"/>
      <c r="QNO38" s="14"/>
      <c r="QNP38" s="14"/>
      <c r="QNQ38" s="14"/>
      <c r="QNR38" s="14"/>
      <c r="QNS38" s="14"/>
      <c r="QNT38" s="14"/>
      <c r="QNU38" s="14"/>
      <c r="QNV38" s="14"/>
      <c r="QNW38" s="14"/>
      <c r="QNX38" s="14"/>
      <c r="QNY38" s="14"/>
      <c r="QNZ38" s="14"/>
      <c r="QOA38" s="14"/>
      <c r="QOB38" s="14"/>
      <c r="QOC38" s="14"/>
      <c r="QOD38" s="14"/>
      <c r="QOE38" s="14"/>
      <c r="QOF38" s="14"/>
      <c r="QOG38" s="14"/>
      <c r="QOH38" s="14"/>
      <c r="QOI38" s="14"/>
      <c r="QOJ38" s="14"/>
      <c r="QOK38" s="14"/>
      <c r="QOL38" s="14"/>
      <c r="QOM38" s="14"/>
      <c r="QON38" s="14"/>
      <c r="QOO38" s="14"/>
      <c r="QOP38" s="14"/>
      <c r="QOQ38" s="14"/>
      <c r="QOR38" s="14"/>
      <c r="QOS38" s="14"/>
      <c r="QOT38" s="14"/>
      <c r="QOU38" s="14"/>
      <c r="QOV38" s="14"/>
      <c r="QOW38" s="14"/>
      <c r="QOX38" s="14"/>
      <c r="QOY38" s="14"/>
      <c r="QOZ38" s="14"/>
      <c r="QPA38" s="14"/>
      <c r="QPB38" s="14"/>
      <c r="QPC38" s="14"/>
      <c r="QPD38" s="14"/>
      <c r="QPE38" s="14"/>
      <c r="QPF38" s="14"/>
      <c r="QPG38" s="14"/>
      <c r="QPH38" s="14"/>
      <c r="QPI38" s="14"/>
      <c r="QPJ38" s="14"/>
      <c r="QPK38" s="14"/>
      <c r="QPL38" s="14"/>
      <c r="QPM38" s="14"/>
      <c r="QPN38" s="14"/>
      <c r="QPO38" s="14"/>
      <c r="QPP38" s="14"/>
      <c r="QPQ38" s="14"/>
      <c r="QPR38" s="14"/>
      <c r="QPS38" s="14"/>
      <c r="QPT38" s="14"/>
      <c r="QPU38" s="14"/>
      <c r="QPV38" s="14"/>
      <c r="QPW38" s="14"/>
      <c r="QPX38" s="14"/>
      <c r="QPY38" s="14"/>
      <c r="QPZ38" s="14"/>
      <c r="QQA38" s="14"/>
      <c r="QQB38" s="14"/>
      <c r="QQC38" s="14"/>
      <c r="QQD38" s="14"/>
      <c r="QQE38" s="14"/>
      <c r="QQF38" s="14"/>
      <c r="QQG38" s="14"/>
      <c r="QQH38" s="14"/>
      <c r="QQI38" s="14"/>
      <c r="QQJ38" s="14"/>
      <c r="QQK38" s="14"/>
      <c r="QQL38" s="14"/>
      <c r="QQM38" s="14"/>
      <c r="QQN38" s="14"/>
      <c r="QQO38" s="14"/>
      <c r="QQP38" s="14"/>
      <c r="QQQ38" s="14"/>
      <c r="QQR38" s="14"/>
      <c r="QQS38" s="14"/>
      <c r="QQT38" s="14"/>
      <c r="QQU38" s="14"/>
      <c r="QQV38" s="14"/>
      <c r="QQW38" s="14"/>
      <c r="QQX38" s="14"/>
      <c r="QQY38" s="14"/>
      <c r="QQZ38" s="14"/>
      <c r="QRA38" s="14"/>
      <c r="QRB38" s="14"/>
      <c r="QRC38" s="14"/>
      <c r="QRD38" s="14"/>
      <c r="QRE38" s="14"/>
      <c r="QRF38" s="14"/>
      <c r="QRG38" s="14"/>
      <c r="QRH38" s="14"/>
      <c r="QRI38" s="14"/>
      <c r="QRJ38" s="14"/>
      <c r="QRK38" s="14"/>
      <c r="QRL38" s="14"/>
      <c r="QRM38" s="14"/>
      <c r="QRN38" s="14"/>
      <c r="QRO38" s="14"/>
      <c r="QRP38" s="14"/>
      <c r="QRQ38" s="14"/>
      <c r="QRR38" s="14"/>
      <c r="QRS38" s="14"/>
      <c r="QRT38" s="14"/>
      <c r="QRU38" s="14"/>
      <c r="QRV38" s="14"/>
      <c r="QRW38" s="14"/>
      <c r="QRX38" s="14"/>
      <c r="QRY38" s="14"/>
      <c r="QRZ38" s="14"/>
      <c r="QSA38" s="14"/>
      <c r="QSB38" s="14"/>
      <c r="QSC38" s="14"/>
      <c r="QSD38" s="14"/>
      <c r="QSE38" s="14"/>
      <c r="QSF38" s="14"/>
      <c r="QSG38" s="14"/>
      <c r="QSH38" s="14"/>
      <c r="QSI38" s="14"/>
      <c r="QSJ38" s="14"/>
      <c r="QSK38" s="14"/>
      <c r="QSL38" s="14"/>
      <c r="QSM38" s="14"/>
      <c r="QSN38" s="14"/>
      <c r="QSO38" s="14"/>
      <c r="QSP38" s="14"/>
      <c r="QSQ38" s="14"/>
      <c r="QSR38" s="14"/>
      <c r="QSS38" s="14"/>
      <c r="QST38" s="14"/>
      <c r="QSU38" s="14"/>
      <c r="QSV38" s="14"/>
      <c r="QSW38" s="14"/>
      <c r="QSX38" s="14"/>
      <c r="QSY38" s="14"/>
      <c r="QSZ38" s="14"/>
      <c r="QTA38" s="14"/>
      <c r="QTB38" s="14"/>
      <c r="QTC38" s="14"/>
      <c r="QTD38" s="14"/>
      <c r="QTE38" s="14"/>
      <c r="QTF38" s="14"/>
      <c r="QTG38" s="14"/>
      <c r="QTH38" s="14"/>
      <c r="QTI38" s="14"/>
      <c r="QTJ38" s="14"/>
      <c r="QTK38" s="14"/>
      <c r="QTL38" s="14"/>
      <c r="QTM38" s="14"/>
      <c r="QTN38" s="14"/>
      <c r="QTO38" s="14"/>
      <c r="QTP38" s="14"/>
      <c r="QTQ38" s="14"/>
      <c r="QTR38" s="14"/>
      <c r="QTS38" s="14"/>
      <c r="QTT38" s="14"/>
      <c r="QTU38" s="14"/>
      <c r="QTV38" s="14"/>
      <c r="QTW38" s="14"/>
      <c r="QTX38" s="14"/>
      <c r="QTY38" s="14"/>
      <c r="QTZ38" s="14"/>
      <c r="QUA38" s="14"/>
      <c r="QUB38" s="14"/>
      <c r="QUC38" s="14"/>
      <c r="QUD38" s="14"/>
      <c r="QUE38" s="14"/>
      <c r="QUF38" s="14"/>
      <c r="QUG38" s="14"/>
      <c r="QUH38" s="14"/>
      <c r="QUI38" s="14"/>
      <c r="QUJ38" s="14"/>
      <c r="QUK38" s="14"/>
      <c r="QUL38" s="14"/>
      <c r="QUM38" s="14"/>
      <c r="QUN38" s="14"/>
      <c r="QUO38" s="14"/>
      <c r="QUP38" s="14"/>
      <c r="QUQ38" s="14"/>
      <c r="QUR38" s="14"/>
      <c r="QUS38" s="14"/>
      <c r="QUT38" s="14"/>
      <c r="QUU38" s="14"/>
      <c r="QUV38" s="14"/>
      <c r="QUW38" s="14"/>
      <c r="QUX38" s="14"/>
      <c r="QUY38" s="14"/>
      <c r="QUZ38" s="14"/>
      <c r="QVA38" s="14"/>
      <c r="QVB38" s="14"/>
      <c r="QVC38" s="14"/>
      <c r="QVD38" s="14"/>
      <c r="QVE38" s="14"/>
      <c r="QVF38" s="14"/>
      <c r="QVG38" s="14"/>
      <c r="QVH38" s="14"/>
      <c r="QVI38" s="14"/>
      <c r="QVJ38" s="14"/>
      <c r="QVK38" s="14"/>
      <c r="QVL38" s="14"/>
      <c r="QVM38" s="14"/>
      <c r="QVN38" s="14"/>
      <c r="QVO38" s="14"/>
      <c r="QVP38" s="14"/>
      <c r="QVQ38" s="14"/>
      <c r="QVR38" s="14"/>
      <c r="QVS38" s="14"/>
      <c r="QVT38" s="14"/>
      <c r="QVU38" s="14"/>
      <c r="QVV38" s="14"/>
      <c r="QVW38" s="14"/>
      <c r="QVX38" s="14"/>
      <c r="QVY38" s="14"/>
      <c r="QVZ38" s="14"/>
      <c r="QWA38" s="14"/>
      <c r="QWB38" s="14"/>
      <c r="QWC38" s="14"/>
      <c r="QWD38" s="14"/>
      <c r="QWE38" s="14"/>
      <c r="QWF38" s="14"/>
      <c r="QWG38" s="14"/>
      <c r="QWH38" s="14"/>
      <c r="QWI38" s="14"/>
      <c r="QWJ38" s="14"/>
      <c r="QWK38" s="14"/>
      <c r="QWL38" s="14"/>
      <c r="QWM38" s="14"/>
      <c r="QWN38" s="14"/>
      <c r="QWO38" s="14"/>
      <c r="QWP38" s="14"/>
      <c r="QWQ38" s="14"/>
      <c r="QWR38" s="14"/>
      <c r="QWS38" s="14"/>
      <c r="QWT38" s="14"/>
      <c r="QWU38" s="14"/>
      <c r="QWV38" s="14"/>
      <c r="QWW38" s="14"/>
      <c r="QWX38" s="14"/>
      <c r="QWY38" s="14"/>
      <c r="QWZ38" s="14"/>
      <c r="QXA38" s="14"/>
      <c r="QXB38" s="14"/>
      <c r="QXC38" s="14"/>
      <c r="QXD38" s="14"/>
      <c r="QXE38" s="14"/>
      <c r="QXF38" s="14"/>
      <c r="QXG38" s="14"/>
      <c r="QXH38" s="14"/>
      <c r="QXI38" s="14"/>
      <c r="QXJ38" s="14"/>
      <c r="QXK38" s="14"/>
      <c r="QXL38" s="14"/>
      <c r="QXM38" s="14"/>
      <c r="QXN38" s="14"/>
      <c r="QXO38" s="14"/>
      <c r="QXP38" s="14"/>
      <c r="QXQ38" s="14"/>
      <c r="QXR38" s="14"/>
      <c r="QXS38" s="14"/>
      <c r="QXT38" s="14"/>
      <c r="QXU38" s="14"/>
      <c r="QXV38" s="14"/>
      <c r="QXW38" s="14"/>
      <c r="QXX38" s="14"/>
      <c r="QXY38" s="14"/>
      <c r="QXZ38" s="14"/>
      <c r="QYA38" s="14"/>
      <c r="QYB38" s="14"/>
      <c r="QYC38" s="14"/>
      <c r="QYD38" s="14"/>
      <c r="QYE38" s="14"/>
      <c r="QYF38" s="14"/>
      <c r="QYG38" s="14"/>
      <c r="QYH38" s="14"/>
      <c r="QYI38" s="14"/>
      <c r="QYJ38" s="14"/>
      <c r="QYK38" s="14"/>
      <c r="QYL38" s="14"/>
      <c r="QYM38" s="14"/>
      <c r="QYN38" s="14"/>
      <c r="QYO38" s="14"/>
      <c r="QYP38" s="14"/>
      <c r="QYQ38" s="14"/>
      <c r="QYR38" s="14"/>
      <c r="QYS38" s="14"/>
      <c r="QYT38" s="14"/>
      <c r="QYU38" s="14"/>
      <c r="QYV38" s="14"/>
      <c r="QYW38" s="14"/>
      <c r="QYX38" s="14"/>
      <c r="QYY38" s="14"/>
      <c r="QYZ38" s="14"/>
      <c r="QZA38" s="14"/>
      <c r="QZB38" s="14"/>
      <c r="QZC38" s="14"/>
      <c r="QZD38" s="14"/>
      <c r="QZE38" s="14"/>
      <c r="QZF38" s="14"/>
      <c r="QZG38" s="14"/>
      <c r="QZH38" s="14"/>
      <c r="QZI38" s="14"/>
      <c r="QZJ38" s="14"/>
      <c r="QZK38" s="14"/>
      <c r="QZL38" s="14"/>
      <c r="QZM38" s="14"/>
      <c r="QZN38" s="14"/>
      <c r="QZO38" s="14"/>
      <c r="QZP38" s="14"/>
      <c r="QZQ38" s="14"/>
      <c r="QZR38" s="14"/>
      <c r="QZS38" s="14"/>
      <c r="QZT38" s="14"/>
      <c r="QZU38" s="14"/>
      <c r="QZV38" s="14"/>
      <c r="QZW38" s="14"/>
      <c r="QZX38" s="14"/>
      <c r="QZY38" s="14"/>
      <c r="QZZ38" s="14"/>
      <c r="RAA38" s="14"/>
      <c r="RAB38" s="14"/>
      <c r="RAC38" s="14"/>
      <c r="RAD38" s="14"/>
      <c r="RAE38" s="14"/>
      <c r="RAF38" s="14"/>
      <c r="RAG38" s="14"/>
      <c r="RAH38" s="14"/>
      <c r="RAI38" s="14"/>
      <c r="RAJ38" s="14"/>
      <c r="RAK38" s="14"/>
      <c r="RAL38" s="14"/>
      <c r="RAM38" s="14"/>
      <c r="RAN38" s="14"/>
      <c r="RAO38" s="14"/>
      <c r="RAP38" s="14"/>
      <c r="RAQ38" s="14"/>
      <c r="RAR38" s="14"/>
      <c r="RAS38" s="14"/>
      <c r="RAT38" s="14"/>
      <c r="RAU38" s="14"/>
      <c r="RAV38" s="14"/>
      <c r="RAW38" s="14"/>
      <c r="RAX38" s="14"/>
      <c r="RAY38" s="14"/>
      <c r="RAZ38" s="14"/>
      <c r="RBA38" s="14"/>
      <c r="RBB38" s="14"/>
      <c r="RBC38" s="14"/>
      <c r="RBD38" s="14"/>
      <c r="RBE38" s="14"/>
      <c r="RBF38" s="14"/>
      <c r="RBG38" s="14"/>
      <c r="RBH38" s="14"/>
      <c r="RBI38" s="14"/>
      <c r="RBJ38" s="14"/>
      <c r="RBK38" s="14"/>
      <c r="RBL38" s="14"/>
      <c r="RBM38" s="14"/>
      <c r="RBN38" s="14"/>
      <c r="RBO38" s="14"/>
      <c r="RBP38" s="14"/>
      <c r="RBQ38" s="14"/>
      <c r="RBR38" s="14"/>
      <c r="RBS38" s="14"/>
      <c r="RBT38" s="14"/>
      <c r="RBU38" s="14"/>
      <c r="RBV38" s="14"/>
      <c r="RBW38" s="14"/>
      <c r="RBX38" s="14"/>
      <c r="RBY38" s="14"/>
      <c r="RBZ38" s="14"/>
      <c r="RCA38" s="14"/>
      <c r="RCB38" s="14"/>
      <c r="RCC38" s="14"/>
      <c r="RCD38" s="14"/>
      <c r="RCE38" s="14"/>
      <c r="RCF38" s="14"/>
      <c r="RCG38" s="14"/>
      <c r="RCH38" s="14"/>
      <c r="RCI38" s="14"/>
      <c r="RCJ38" s="14"/>
      <c r="RCK38" s="14"/>
      <c r="RCL38" s="14"/>
      <c r="RCM38" s="14"/>
      <c r="RCN38" s="14"/>
      <c r="RCO38" s="14"/>
      <c r="RCP38" s="14"/>
      <c r="RCQ38" s="14"/>
      <c r="RCR38" s="14"/>
      <c r="RCS38" s="14"/>
      <c r="RCT38" s="14"/>
      <c r="RCU38" s="14"/>
      <c r="RCV38" s="14"/>
      <c r="RCW38" s="14"/>
      <c r="RCX38" s="14"/>
      <c r="RCY38" s="14"/>
      <c r="RCZ38" s="14"/>
      <c r="RDA38" s="14"/>
      <c r="RDB38" s="14"/>
      <c r="RDC38" s="14"/>
      <c r="RDD38" s="14"/>
      <c r="RDE38" s="14"/>
      <c r="RDF38" s="14"/>
      <c r="RDG38" s="14"/>
      <c r="RDH38" s="14"/>
      <c r="RDI38" s="14"/>
      <c r="RDJ38" s="14"/>
      <c r="RDK38" s="14"/>
      <c r="RDL38" s="14"/>
      <c r="RDM38" s="14"/>
      <c r="RDN38" s="14"/>
      <c r="RDO38" s="14"/>
      <c r="RDP38" s="14"/>
      <c r="RDQ38" s="14"/>
      <c r="RDR38" s="14"/>
      <c r="RDS38" s="14"/>
      <c r="RDT38" s="14"/>
      <c r="RDU38" s="14"/>
      <c r="RDV38" s="14"/>
      <c r="RDW38" s="14"/>
      <c r="RDX38" s="14"/>
      <c r="RDY38" s="14"/>
      <c r="RDZ38" s="14"/>
      <c r="REA38" s="14"/>
      <c r="REB38" s="14"/>
      <c r="REC38" s="14"/>
      <c r="RED38" s="14"/>
      <c r="REE38" s="14"/>
      <c r="REF38" s="14"/>
      <c r="REG38" s="14"/>
      <c r="REH38" s="14"/>
      <c r="REI38" s="14"/>
      <c r="REJ38" s="14"/>
      <c r="REK38" s="14"/>
      <c r="REL38" s="14"/>
      <c r="REM38" s="14"/>
      <c r="REN38" s="14"/>
      <c r="REO38" s="14"/>
      <c r="REP38" s="14"/>
      <c r="REQ38" s="14"/>
      <c r="RER38" s="14"/>
      <c r="RES38" s="14"/>
      <c r="RET38" s="14"/>
      <c r="REU38" s="14"/>
      <c r="REV38" s="14"/>
      <c r="REW38" s="14"/>
      <c r="REX38" s="14"/>
      <c r="REY38" s="14"/>
      <c r="REZ38" s="14"/>
      <c r="RFA38" s="14"/>
      <c r="RFB38" s="14"/>
      <c r="RFC38" s="14"/>
      <c r="RFD38" s="14"/>
      <c r="RFE38" s="14"/>
      <c r="RFF38" s="14"/>
      <c r="RFG38" s="14"/>
      <c r="RFH38" s="14"/>
      <c r="RFI38" s="14"/>
      <c r="RFJ38" s="14"/>
      <c r="RFK38" s="14"/>
      <c r="RFL38" s="14"/>
      <c r="RFM38" s="14"/>
      <c r="RFN38" s="14"/>
      <c r="RFO38" s="14"/>
      <c r="RFP38" s="14"/>
      <c r="RFQ38" s="14"/>
      <c r="RFR38" s="14"/>
      <c r="RFS38" s="14"/>
      <c r="RFT38" s="14"/>
      <c r="RFU38" s="14"/>
      <c r="RFV38" s="14"/>
      <c r="RFW38" s="14"/>
      <c r="RFX38" s="14"/>
      <c r="RFY38" s="14"/>
      <c r="RFZ38" s="14"/>
      <c r="RGA38" s="14"/>
      <c r="RGB38" s="14"/>
      <c r="RGC38" s="14"/>
      <c r="RGD38" s="14"/>
      <c r="RGE38" s="14"/>
      <c r="RGF38" s="14"/>
      <c r="RGG38" s="14"/>
      <c r="RGH38" s="14"/>
      <c r="RGI38" s="14"/>
      <c r="RGJ38" s="14"/>
      <c r="RGK38" s="14"/>
      <c r="RGL38" s="14"/>
      <c r="RGM38" s="14"/>
      <c r="RGN38" s="14"/>
      <c r="RGO38" s="14"/>
      <c r="RGP38" s="14"/>
      <c r="RGQ38" s="14"/>
      <c r="RGR38" s="14"/>
      <c r="RGS38" s="14"/>
      <c r="RGT38" s="14"/>
      <c r="RGU38" s="14"/>
      <c r="RGV38" s="14"/>
      <c r="RGW38" s="14"/>
      <c r="RGX38" s="14"/>
      <c r="RGY38" s="14"/>
      <c r="RGZ38" s="14"/>
      <c r="RHA38" s="14"/>
      <c r="RHB38" s="14"/>
      <c r="RHC38" s="14"/>
      <c r="RHD38" s="14"/>
      <c r="RHE38" s="14"/>
      <c r="RHF38" s="14"/>
      <c r="RHG38" s="14"/>
      <c r="RHH38" s="14"/>
      <c r="RHI38" s="14"/>
      <c r="RHJ38" s="14"/>
      <c r="RHK38" s="14"/>
      <c r="RHL38" s="14"/>
      <c r="RHM38" s="14"/>
      <c r="RHN38" s="14"/>
      <c r="RHO38" s="14"/>
      <c r="RHP38" s="14"/>
      <c r="RHQ38" s="14"/>
      <c r="RHR38" s="14"/>
      <c r="RHS38" s="14"/>
      <c r="RHT38" s="14"/>
      <c r="RHU38" s="14"/>
      <c r="RHV38" s="14"/>
      <c r="RHW38" s="14"/>
      <c r="RHX38" s="14"/>
      <c r="RHY38" s="14"/>
      <c r="RHZ38" s="14"/>
      <c r="RIA38" s="14"/>
      <c r="RIB38" s="14"/>
      <c r="RIC38" s="14"/>
      <c r="RID38" s="14"/>
      <c r="RIE38" s="14"/>
      <c r="RIF38" s="14"/>
      <c r="RIG38" s="14"/>
      <c r="RIH38" s="14"/>
      <c r="RII38" s="14"/>
      <c r="RIJ38" s="14"/>
      <c r="RIK38" s="14"/>
      <c r="RIL38" s="14"/>
      <c r="RIM38" s="14"/>
      <c r="RIN38" s="14"/>
      <c r="RIO38" s="14"/>
      <c r="RIP38" s="14"/>
      <c r="RIQ38" s="14"/>
      <c r="RIR38" s="14"/>
      <c r="RIS38" s="14"/>
      <c r="RIT38" s="14"/>
      <c r="RIU38" s="14"/>
      <c r="RIV38" s="14"/>
      <c r="RIW38" s="14"/>
      <c r="RIX38" s="14"/>
      <c r="RIY38" s="14"/>
      <c r="RIZ38" s="14"/>
      <c r="RJA38" s="14"/>
      <c r="RJB38" s="14"/>
      <c r="RJC38" s="14"/>
      <c r="RJD38" s="14"/>
      <c r="RJE38" s="14"/>
      <c r="RJF38" s="14"/>
      <c r="RJG38" s="14"/>
      <c r="RJH38" s="14"/>
      <c r="RJI38" s="14"/>
      <c r="RJJ38" s="14"/>
      <c r="RJK38" s="14"/>
      <c r="RJL38" s="14"/>
      <c r="RJM38" s="14"/>
      <c r="RJN38" s="14"/>
      <c r="RJO38" s="14"/>
      <c r="RJP38" s="14"/>
      <c r="RJQ38" s="14"/>
      <c r="RJR38" s="14"/>
      <c r="RJS38" s="14"/>
      <c r="RJT38" s="14"/>
      <c r="RJU38" s="14"/>
      <c r="RJV38" s="14"/>
      <c r="RJW38" s="14"/>
      <c r="RJX38" s="14"/>
      <c r="RJY38" s="14"/>
      <c r="RJZ38" s="14"/>
      <c r="RKA38" s="14"/>
      <c r="RKB38" s="14"/>
      <c r="RKC38" s="14"/>
      <c r="RKD38" s="14"/>
      <c r="RKE38" s="14"/>
      <c r="RKF38" s="14"/>
      <c r="RKG38" s="14"/>
      <c r="RKH38" s="14"/>
      <c r="RKI38" s="14"/>
      <c r="RKJ38" s="14"/>
      <c r="RKK38" s="14"/>
      <c r="RKL38" s="14"/>
      <c r="RKM38" s="14"/>
      <c r="RKN38" s="14"/>
      <c r="RKO38" s="14"/>
      <c r="RKP38" s="14"/>
      <c r="RKQ38" s="14"/>
      <c r="RKR38" s="14"/>
      <c r="RKS38" s="14"/>
      <c r="RKT38" s="14"/>
      <c r="RKU38" s="14"/>
      <c r="RKV38" s="14"/>
      <c r="RKW38" s="14"/>
      <c r="RKX38" s="14"/>
      <c r="RKY38" s="14"/>
      <c r="RKZ38" s="14"/>
      <c r="RLA38" s="14"/>
      <c r="RLB38" s="14"/>
      <c r="RLC38" s="14"/>
      <c r="RLD38" s="14"/>
      <c r="RLE38" s="14"/>
      <c r="RLF38" s="14"/>
      <c r="RLG38" s="14"/>
      <c r="RLH38" s="14"/>
      <c r="RLI38" s="14"/>
      <c r="RLJ38" s="14"/>
      <c r="RLK38" s="14"/>
      <c r="RLL38" s="14"/>
      <c r="RLM38" s="14"/>
      <c r="RLN38" s="14"/>
      <c r="RLO38" s="14"/>
      <c r="RLP38" s="14"/>
      <c r="RLQ38" s="14"/>
      <c r="RLR38" s="14"/>
      <c r="RLS38" s="14"/>
      <c r="RLT38" s="14"/>
      <c r="RLU38" s="14"/>
      <c r="RLV38" s="14"/>
      <c r="RLW38" s="14"/>
      <c r="RLX38" s="14"/>
      <c r="RLY38" s="14"/>
      <c r="RLZ38" s="14"/>
      <c r="RMA38" s="14"/>
      <c r="RMB38" s="14"/>
      <c r="RMC38" s="14"/>
      <c r="RMD38" s="14"/>
      <c r="RME38" s="14"/>
      <c r="RMF38" s="14"/>
      <c r="RMG38" s="14"/>
      <c r="RMH38" s="14"/>
      <c r="RMI38" s="14"/>
      <c r="RMJ38" s="14"/>
      <c r="RMK38" s="14"/>
      <c r="RML38" s="14"/>
      <c r="RMM38" s="14"/>
      <c r="RMN38" s="14"/>
      <c r="RMO38" s="14"/>
      <c r="RMP38" s="14"/>
      <c r="RMQ38" s="14"/>
      <c r="RMR38" s="14"/>
      <c r="RMS38" s="14"/>
      <c r="RMT38" s="14"/>
      <c r="RMU38" s="14"/>
      <c r="RMV38" s="14"/>
      <c r="RMW38" s="14"/>
      <c r="RMX38" s="14"/>
      <c r="RMY38" s="14"/>
      <c r="RMZ38" s="14"/>
      <c r="RNA38" s="14"/>
      <c r="RNB38" s="14"/>
      <c r="RNC38" s="14"/>
      <c r="RND38" s="14"/>
      <c r="RNE38" s="14"/>
      <c r="RNF38" s="14"/>
      <c r="RNG38" s="14"/>
      <c r="RNH38" s="14"/>
      <c r="RNI38" s="14"/>
      <c r="RNJ38" s="14"/>
      <c r="RNK38" s="14"/>
      <c r="RNL38" s="14"/>
      <c r="RNM38" s="14"/>
      <c r="RNN38" s="14"/>
      <c r="RNO38" s="14"/>
      <c r="RNP38" s="14"/>
      <c r="RNQ38" s="14"/>
      <c r="RNR38" s="14"/>
      <c r="RNS38" s="14"/>
      <c r="RNT38" s="14"/>
      <c r="RNU38" s="14"/>
      <c r="RNV38" s="14"/>
      <c r="RNW38" s="14"/>
      <c r="RNX38" s="14"/>
      <c r="RNY38" s="14"/>
      <c r="RNZ38" s="14"/>
      <c r="ROA38" s="14"/>
      <c r="ROB38" s="14"/>
      <c r="ROC38" s="14"/>
      <c r="ROD38" s="14"/>
      <c r="ROE38" s="14"/>
      <c r="ROF38" s="14"/>
      <c r="ROG38" s="14"/>
      <c r="ROH38" s="14"/>
      <c r="ROI38" s="14"/>
      <c r="ROJ38" s="14"/>
      <c r="ROK38" s="14"/>
      <c r="ROL38" s="14"/>
      <c r="ROM38" s="14"/>
      <c r="RON38" s="14"/>
      <c r="ROO38" s="14"/>
      <c r="ROP38" s="14"/>
      <c r="ROQ38" s="14"/>
      <c r="ROR38" s="14"/>
      <c r="ROS38" s="14"/>
      <c r="ROT38" s="14"/>
      <c r="ROU38" s="14"/>
      <c r="ROV38" s="14"/>
      <c r="ROW38" s="14"/>
      <c r="ROX38" s="14"/>
      <c r="ROY38" s="14"/>
      <c r="ROZ38" s="14"/>
      <c r="RPA38" s="14"/>
      <c r="RPB38" s="14"/>
      <c r="RPC38" s="14"/>
      <c r="RPD38" s="14"/>
      <c r="RPE38" s="14"/>
      <c r="RPF38" s="14"/>
      <c r="RPG38" s="14"/>
      <c r="RPH38" s="14"/>
      <c r="RPI38" s="14"/>
      <c r="RPJ38" s="14"/>
      <c r="RPK38" s="14"/>
      <c r="RPL38" s="14"/>
      <c r="RPM38" s="14"/>
      <c r="RPN38" s="14"/>
      <c r="RPO38" s="14"/>
      <c r="RPP38" s="14"/>
      <c r="RPQ38" s="14"/>
      <c r="RPR38" s="14"/>
      <c r="RPS38" s="14"/>
      <c r="RPT38" s="14"/>
      <c r="RPU38" s="14"/>
      <c r="RPV38" s="14"/>
      <c r="RPW38" s="14"/>
      <c r="RPX38" s="14"/>
      <c r="RPY38" s="14"/>
      <c r="RPZ38" s="14"/>
      <c r="RQA38" s="14"/>
      <c r="RQB38" s="14"/>
      <c r="RQC38" s="14"/>
      <c r="RQD38" s="14"/>
      <c r="RQE38" s="14"/>
      <c r="RQF38" s="14"/>
      <c r="RQG38" s="14"/>
      <c r="RQH38" s="14"/>
      <c r="RQI38" s="14"/>
      <c r="RQJ38" s="14"/>
      <c r="RQK38" s="14"/>
      <c r="RQL38" s="14"/>
      <c r="RQM38" s="14"/>
      <c r="RQN38" s="14"/>
      <c r="RQO38" s="14"/>
      <c r="RQP38" s="14"/>
      <c r="RQQ38" s="14"/>
      <c r="RQR38" s="14"/>
      <c r="RQS38" s="14"/>
      <c r="RQT38" s="14"/>
      <c r="RQU38" s="14"/>
      <c r="RQV38" s="14"/>
      <c r="RQW38" s="14"/>
      <c r="RQX38" s="14"/>
      <c r="RQY38" s="14"/>
      <c r="RQZ38" s="14"/>
      <c r="RRA38" s="14"/>
      <c r="RRB38" s="14"/>
      <c r="RRC38" s="14"/>
      <c r="RRD38" s="14"/>
      <c r="RRE38" s="14"/>
      <c r="RRF38" s="14"/>
      <c r="RRG38" s="14"/>
      <c r="RRH38" s="14"/>
      <c r="RRI38" s="14"/>
      <c r="RRJ38" s="14"/>
      <c r="RRK38" s="14"/>
      <c r="RRL38" s="14"/>
      <c r="RRM38" s="14"/>
      <c r="RRN38" s="14"/>
      <c r="RRO38" s="14"/>
      <c r="RRP38" s="14"/>
      <c r="RRQ38" s="14"/>
      <c r="RRR38" s="14"/>
      <c r="RRS38" s="14"/>
      <c r="RRT38" s="14"/>
      <c r="RRU38" s="14"/>
      <c r="RRV38" s="14"/>
      <c r="RRW38" s="14"/>
      <c r="RRX38" s="14"/>
      <c r="RRY38" s="14"/>
      <c r="RRZ38" s="14"/>
      <c r="RSA38" s="14"/>
      <c r="RSB38" s="14"/>
      <c r="RSC38" s="14"/>
      <c r="RSD38" s="14"/>
      <c r="RSE38" s="14"/>
      <c r="RSF38" s="14"/>
      <c r="RSG38" s="14"/>
      <c r="RSH38" s="14"/>
      <c r="RSI38" s="14"/>
      <c r="RSJ38" s="14"/>
      <c r="RSK38" s="14"/>
      <c r="RSL38" s="14"/>
      <c r="RSM38" s="14"/>
      <c r="RSN38" s="14"/>
      <c r="RSO38" s="14"/>
      <c r="RSP38" s="14"/>
      <c r="RSQ38" s="14"/>
      <c r="RSR38" s="14"/>
      <c r="RSS38" s="14"/>
      <c r="RST38" s="14"/>
      <c r="RSU38" s="14"/>
      <c r="RSV38" s="14"/>
      <c r="RSW38" s="14"/>
      <c r="RSX38" s="14"/>
      <c r="RSY38" s="14"/>
      <c r="RSZ38" s="14"/>
      <c r="RTA38" s="14"/>
      <c r="RTB38" s="14"/>
      <c r="RTC38" s="14"/>
      <c r="RTD38" s="14"/>
      <c r="RTE38" s="14"/>
      <c r="RTF38" s="14"/>
      <c r="RTG38" s="14"/>
      <c r="RTH38" s="14"/>
      <c r="RTI38" s="14"/>
      <c r="RTJ38" s="14"/>
      <c r="RTK38" s="14"/>
      <c r="RTL38" s="14"/>
      <c r="RTM38" s="14"/>
      <c r="RTN38" s="14"/>
      <c r="RTO38" s="14"/>
      <c r="RTP38" s="14"/>
      <c r="RTQ38" s="14"/>
      <c r="RTR38" s="14"/>
      <c r="RTS38" s="14"/>
      <c r="RTT38" s="14"/>
      <c r="RTU38" s="14"/>
      <c r="RTV38" s="14"/>
      <c r="RTW38" s="14"/>
      <c r="RTX38" s="14"/>
      <c r="RTY38" s="14"/>
      <c r="RTZ38" s="14"/>
      <c r="RUA38" s="14"/>
      <c r="RUB38" s="14"/>
      <c r="RUC38" s="14"/>
      <c r="RUD38" s="14"/>
      <c r="RUE38" s="14"/>
      <c r="RUF38" s="14"/>
      <c r="RUG38" s="14"/>
      <c r="RUH38" s="14"/>
      <c r="RUI38" s="14"/>
      <c r="RUJ38" s="14"/>
      <c r="RUK38" s="14"/>
      <c r="RUL38" s="14"/>
      <c r="RUM38" s="14"/>
      <c r="RUN38" s="14"/>
      <c r="RUO38" s="14"/>
      <c r="RUP38" s="14"/>
      <c r="RUQ38" s="14"/>
      <c r="RUR38" s="14"/>
      <c r="RUS38" s="14"/>
      <c r="RUT38" s="14"/>
      <c r="RUU38" s="14"/>
      <c r="RUV38" s="14"/>
      <c r="RUW38" s="14"/>
      <c r="RUX38" s="14"/>
      <c r="RUY38" s="14"/>
      <c r="RUZ38" s="14"/>
      <c r="RVA38" s="14"/>
      <c r="RVB38" s="14"/>
      <c r="RVC38" s="14"/>
      <c r="RVD38" s="14"/>
      <c r="RVE38" s="14"/>
      <c r="RVF38" s="14"/>
      <c r="RVG38" s="14"/>
      <c r="RVH38" s="14"/>
      <c r="RVI38" s="14"/>
      <c r="RVJ38" s="14"/>
      <c r="RVK38" s="14"/>
      <c r="RVL38" s="14"/>
      <c r="RVM38" s="14"/>
      <c r="RVN38" s="14"/>
      <c r="RVO38" s="14"/>
      <c r="RVP38" s="14"/>
      <c r="RVQ38" s="14"/>
      <c r="RVR38" s="14"/>
      <c r="RVS38" s="14"/>
      <c r="RVT38" s="14"/>
      <c r="RVU38" s="14"/>
      <c r="RVV38" s="14"/>
      <c r="RVW38" s="14"/>
      <c r="RVX38" s="14"/>
      <c r="RVY38" s="14"/>
      <c r="RVZ38" s="14"/>
      <c r="RWA38" s="14"/>
      <c r="RWB38" s="14"/>
      <c r="RWC38" s="14"/>
      <c r="RWD38" s="14"/>
      <c r="RWE38" s="14"/>
      <c r="RWF38" s="14"/>
      <c r="RWG38" s="14"/>
      <c r="RWH38" s="14"/>
      <c r="RWI38" s="14"/>
      <c r="RWJ38" s="14"/>
      <c r="RWK38" s="14"/>
      <c r="RWL38" s="14"/>
      <c r="RWM38" s="14"/>
      <c r="RWN38" s="14"/>
      <c r="RWO38" s="14"/>
      <c r="RWP38" s="14"/>
      <c r="RWQ38" s="14"/>
      <c r="RWR38" s="14"/>
      <c r="RWS38" s="14"/>
      <c r="RWT38" s="14"/>
      <c r="RWU38" s="14"/>
      <c r="RWV38" s="14"/>
      <c r="RWW38" s="14"/>
      <c r="RWX38" s="14"/>
      <c r="RWY38" s="14"/>
      <c r="RWZ38" s="14"/>
      <c r="RXA38" s="14"/>
      <c r="RXB38" s="14"/>
      <c r="RXC38" s="14"/>
      <c r="RXD38" s="14"/>
      <c r="RXE38" s="14"/>
      <c r="RXF38" s="14"/>
      <c r="RXG38" s="14"/>
      <c r="RXH38" s="14"/>
      <c r="RXI38" s="14"/>
      <c r="RXJ38" s="14"/>
      <c r="RXK38" s="14"/>
      <c r="RXL38" s="14"/>
      <c r="RXM38" s="14"/>
      <c r="RXN38" s="14"/>
      <c r="RXO38" s="14"/>
      <c r="RXP38" s="14"/>
      <c r="RXQ38" s="14"/>
      <c r="RXR38" s="14"/>
      <c r="RXS38" s="14"/>
      <c r="RXT38" s="14"/>
      <c r="RXU38" s="14"/>
      <c r="RXV38" s="14"/>
      <c r="RXW38" s="14"/>
      <c r="RXX38" s="14"/>
      <c r="RXY38" s="14"/>
      <c r="RXZ38" s="14"/>
      <c r="RYA38" s="14"/>
      <c r="RYB38" s="14"/>
      <c r="RYC38" s="14"/>
      <c r="RYD38" s="14"/>
      <c r="RYE38" s="14"/>
      <c r="RYF38" s="14"/>
      <c r="RYG38" s="14"/>
      <c r="RYH38" s="14"/>
      <c r="RYI38" s="14"/>
      <c r="RYJ38" s="14"/>
      <c r="RYK38" s="14"/>
      <c r="RYL38" s="14"/>
      <c r="RYM38" s="14"/>
      <c r="RYN38" s="14"/>
      <c r="RYO38" s="14"/>
      <c r="RYP38" s="14"/>
      <c r="RYQ38" s="14"/>
      <c r="RYR38" s="14"/>
      <c r="RYS38" s="14"/>
      <c r="RYT38" s="14"/>
      <c r="RYU38" s="14"/>
      <c r="RYV38" s="14"/>
      <c r="RYW38" s="14"/>
      <c r="RYX38" s="14"/>
      <c r="RYY38" s="14"/>
      <c r="RYZ38" s="14"/>
      <c r="RZA38" s="14"/>
      <c r="RZB38" s="14"/>
      <c r="RZC38" s="14"/>
      <c r="RZD38" s="14"/>
      <c r="RZE38" s="14"/>
      <c r="RZF38" s="14"/>
      <c r="RZG38" s="14"/>
      <c r="RZH38" s="14"/>
      <c r="RZI38" s="14"/>
      <c r="RZJ38" s="14"/>
      <c r="RZK38" s="14"/>
      <c r="RZL38" s="14"/>
      <c r="RZM38" s="14"/>
      <c r="RZN38" s="14"/>
      <c r="RZO38" s="14"/>
      <c r="RZP38" s="14"/>
      <c r="RZQ38" s="14"/>
      <c r="RZR38" s="14"/>
      <c r="RZS38" s="14"/>
      <c r="RZT38" s="14"/>
      <c r="RZU38" s="14"/>
      <c r="RZV38" s="14"/>
      <c r="RZW38" s="14"/>
      <c r="RZX38" s="14"/>
      <c r="RZY38" s="14"/>
      <c r="RZZ38" s="14"/>
      <c r="SAA38" s="14"/>
      <c r="SAB38" s="14"/>
      <c r="SAC38" s="14"/>
      <c r="SAD38" s="14"/>
      <c r="SAE38" s="14"/>
      <c r="SAF38" s="14"/>
      <c r="SAG38" s="14"/>
      <c r="SAH38" s="14"/>
      <c r="SAI38" s="14"/>
      <c r="SAJ38" s="14"/>
      <c r="SAK38" s="14"/>
      <c r="SAL38" s="14"/>
      <c r="SAM38" s="14"/>
      <c r="SAN38" s="14"/>
      <c r="SAO38" s="14"/>
      <c r="SAP38" s="14"/>
      <c r="SAQ38" s="14"/>
      <c r="SAR38" s="14"/>
      <c r="SAS38" s="14"/>
      <c r="SAT38" s="14"/>
      <c r="SAU38" s="14"/>
      <c r="SAV38" s="14"/>
      <c r="SAW38" s="14"/>
      <c r="SAX38" s="14"/>
      <c r="SAY38" s="14"/>
      <c r="SAZ38" s="14"/>
      <c r="SBA38" s="14"/>
      <c r="SBB38" s="14"/>
      <c r="SBC38" s="14"/>
      <c r="SBD38" s="14"/>
      <c r="SBE38" s="14"/>
      <c r="SBF38" s="14"/>
      <c r="SBG38" s="14"/>
      <c r="SBH38" s="14"/>
      <c r="SBI38" s="14"/>
      <c r="SBJ38" s="14"/>
      <c r="SBK38" s="14"/>
      <c r="SBL38" s="14"/>
      <c r="SBM38" s="14"/>
      <c r="SBN38" s="14"/>
      <c r="SBO38" s="14"/>
      <c r="SBP38" s="14"/>
      <c r="SBQ38" s="14"/>
      <c r="SBR38" s="14"/>
      <c r="SBS38" s="14"/>
      <c r="SBT38" s="14"/>
      <c r="SBU38" s="14"/>
      <c r="SBV38" s="14"/>
      <c r="SBW38" s="14"/>
      <c r="SBX38" s="14"/>
      <c r="SBY38" s="14"/>
      <c r="SBZ38" s="14"/>
      <c r="SCA38" s="14"/>
      <c r="SCB38" s="14"/>
      <c r="SCC38" s="14"/>
      <c r="SCD38" s="14"/>
      <c r="SCE38" s="14"/>
      <c r="SCF38" s="14"/>
      <c r="SCG38" s="14"/>
      <c r="SCH38" s="14"/>
      <c r="SCI38" s="14"/>
      <c r="SCJ38" s="14"/>
      <c r="SCK38" s="14"/>
      <c r="SCL38" s="14"/>
      <c r="SCM38" s="14"/>
      <c r="SCN38" s="14"/>
      <c r="SCO38" s="14"/>
      <c r="SCP38" s="14"/>
      <c r="SCQ38" s="14"/>
      <c r="SCR38" s="14"/>
      <c r="SCS38" s="14"/>
      <c r="SCT38" s="14"/>
      <c r="SCU38" s="14"/>
      <c r="SCV38" s="14"/>
      <c r="SCW38" s="14"/>
      <c r="SCX38" s="14"/>
      <c r="SCY38" s="14"/>
      <c r="SCZ38" s="14"/>
      <c r="SDA38" s="14"/>
      <c r="SDB38" s="14"/>
      <c r="SDC38" s="14"/>
      <c r="SDD38" s="14"/>
      <c r="SDE38" s="14"/>
      <c r="SDF38" s="14"/>
      <c r="SDG38" s="14"/>
      <c r="SDH38" s="14"/>
      <c r="SDI38" s="14"/>
      <c r="SDJ38" s="14"/>
      <c r="SDK38" s="14"/>
      <c r="SDL38" s="14"/>
      <c r="SDM38" s="14"/>
      <c r="SDN38" s="14"/>
      <c r="SDO38" s="14"/>
      <c r="SDP38" s="14"/>
      <c r="SDQ38" s="14"/>
      <c r="SDR38" s="14"/>
      <c r="SDS38" s="14"/>
      <c r="SDT38" s="14"/>
      <c r="SDU38" s="14"/>
      <c r="SDV38" s="14"/>
      <c r="SDW38" s="14"/>
      <c r="SDX38" s="14"/>
      <c r="SDY38" s="14"/>
      <c r="SDZ38" s="14"/>
      <c r="SEA38" s="14"/>
      <c r="SEB38" s="14"/>
      <c r="SEC38" s="14"/>
      <c r="SED38" s="14"/>
      <c r="SEE38" s="14"/>
      <c r="SEF38" s="14"/>
      <c r="SEG38" s="14"/>
      <c r="SEH38" s="14"/>
      <c r="SEI38" s="14"/>
      <c r="SEJ38" s="14"/>
      <c r="SEK38" s="14"/>
      <c r="SEL38" s="14"/>
      <c r="SEM38" s="14"/>
      <c r="SEN38" s="14"/>
      <c r="SEO38" s="14"/>
      <c r="SEP38" s="14"/>
      <c r="SEQ38" s="14"/>
      <c r="SER38" s="14"/>
      <c r="SES38" s="14"/>
      <c r="SET38" s="14"/>
      <c r="SEU38" s="14"/>
      <c r="SEV38" s="14"/>
      <c r="SEW38" s="14"/>
      <c r="SEX38" s="14"/>
      <c r="SEY38" s="14"/>
      <c r="SEZ38" s="14"/>
      <c r="SFA38" s="14"/>
      <c r="SFB38" s="14"/>
      <c r="SFC38" s="14"/>
      <c r="SFD38" s="14"/>
      <c r="SFE38" s="14"/>
      <c r="SFF38" s="14"/>
      <c r="SFG38" s="14"/>
      <c r="SFH38" s="14"/>
      <c r="SFI38" s="14"/>
      <c r="SFJ38" s="14"/>
      <c r="SFK38" s="14"/>
      <c r="SFL38" s="14"/>
      <c r="SFM38" s="14"/>
      <c r="SFN38" s="14"/>
      <c r="SFO38" s="14"/>
      <c r="SFP38" s="14"/>
      <c r="SFQ38" s="14"/>
      <c r="SFR38" s="14"/>
      <c r="SFS38" s="14"/>
      <c r="SFT38" s="14"/>
      <c r="SFU38" s="14"/>
      <c r="SFV38" s="14"/>
      <c r="SFW38" s="14"/>
      <c r="SFX38" s="14"/>
      <c r="SFY38" s="14"/>
      <c r="SFZ38" s="14"/>
      <c r="SGA38" s="14"/>
      <c r="SGB38" s="14"/>
      <c r="SGC38" s="14"/>
      <c r="SGD38" s="14"/>
      <c r="SGE38" s="14"/>
      <c r="SGF38" s="14"/>
      <c r="SGG38" s="14"/>
      <c r="SGH38" s="14"/>
      <c r="SGI38" s="14"/>
      <c r="SGJ38" s="14"/>
      <c r="SGK38" s="14"/>
      <c r="SGL38" s="14"/>
      <c r="SGM38" s="14"/>
      <c r="SGN38" s="14"/>
      <c r="SGO38" s="14"/>
      <c r="SGP38" s="14"/>
      <c r="SGQ38" s="14"/>
      <c r="SGR38" s="14"/>
      <c r="SGS38" s="14"/>
      <c r="SGT38" s="14"/>
      <c r="SGU38" s="14"/>
      <c r="SGV38" s="14"/>
      <c r="SGW38" s="14"/>
      <c r="SGX38" s="14"/>
      <c r="SGY38" s="14"/>
      <c r="SGZ38" s="14"/>
      <c r="SHA38" s="14"/>
      <c r="SHB38" s="14"/>
      <c r="SHC38" s="14"/>
      <c r="SHD38" s="14"/>
      <c r="SHE38" s="14"/>
      <c r="SHF38" s="14"/>
      <c r="SHG38" s="14"/>
      <c r="SHH38" s="14"/>
      <c r="SHI38" s="14"/>
      <c r="SHJ38" s="14"/>
      <c r="SHK38" s="14"/>
      <c r="SHL38" s="14"/>
      <c r="SHM38" s="14"/>
      <c r="SHN38" s="14"/>
      <c r="SHO38" s="14"/>
      <c r="SHP38" s="14"/>
      <c r="SHQ38" s="14"/>
      <c r="SHR38" s="14"/>
      <c r="SHS38" s="14"/>
      <c r="SHT38" s="14"/>
      <c r="SHU38" s="14"/>
      <c r="SHV38" s="14"/>
      <c r="SHW38" s="14"/>
      <c r="SHX38" s="14"/>
      <c r="SHY38" s="14"/>
      <c r="SHZ38" s="14"/>
      <c r="SIA38" s="14"/>
      <c r="SIB38" s="14"/>
      <c r="SIC38" s="14"/>
      <c r="SID38" s="14"/>
      <c r="SIE38" s="14"/>
      <c r="SIF38" s="14"/>
      <c r="SIG38" s="14"/>
      <c r="SIH38" s="14"/>
      <c r="SII38" s="14"/>
      <c r="SIJ38" s="14"/>
      <c r="SIK38" s="14"/>
      <c r="SIL38" s="14"/>
      <c r="SIM38" s="14"/>
      <c r="SIN38" s="14"/>
      <c r="SIO38" s="14"/>
      <c r="SIP38" s="14"/>
      <c r="SIQ38" s="14"/>
      <c r="SIR38" s="14"/>
      <c r="SIS38" s="14"/>
      <c r="SIT38" s="14"/>
      <c r="SIU38" s="14"/>
      <c r="SIV38" s="14"/>
      <c r="SIW38" s="14"/>
      <c r="SIX38" s="14"/>
      <c r="SIY38" s="14"/>
      <c r="SIZ38" s="14"/>
      <c r="SJA38" s="14"/>
      <c r="SJB38" s="14"/>
      <c r="SJC38" s="14"/>
      <c r="SJD38" s="14"/>
      <c r="SJE38" s="14"/>
      <c r="SJF38" s="14"/>
      <c r="SJG38" s="14"/>
      <c r="SJH38" s="14"/>
      <c r="SJI38" s="14"/>
      <c r="SJJ38" s="14"/>
      <c r="SJK38" s="14"/>
      <c r="SJL38" s="14"/>
      <c r="SJM38" s="14"/>
      <c r="SJN38" s="14"/>
      <c r="SJO38" s="14"/>
      <c r="SJP38" s="14"/>
      <c r="SJQ38" s="14"/>
      <c r="SJR38" s="14"/>
      <c r="SJS38" s="14"/>
      <c r="SJT38" s="14"/>
      <c r="SJU38" s="14"/>
      <c r="SJV38" s="14"/>
      <c r="SJW38" s="14"/>
      <c r="SJX38" s="14"/>
      <c r="SJY38" s="14"/>
      <c r="SJZ38" s="14"/>
      <c r="SKA38" s="14"/>
      <c r="SKB38" s="14"/>
      <c r="SKC38" s="14"/>
      <c r="SKD38" s="14"/>
      <c r="SKE38" s="14"/>
      <c r="SKF38" s="14"/>
      <c r="SKG38" s="14"/>
      <c r="SKH38" s="14"/>
      <c r="SKI38" s="14"/>
      <c r="SKJ38" s="14"/>
      <c r="SKK38" s="14"/>
      <c r="SKL38" s="14"/>
      <c r="SKM38" s="14"/>
      <c r="SKN38" s="14"/>
      <c r="SKO38" s="14"/>
      <c r="SKP38" s="14"/>
      <c r="SKQ38" s="14"/>
      <c r="SKR38" s="14"/>
      <c r="SKS38" s="14"/>
      <c r="SKT38" s="14"/>
      <c r="SKU38" s="14"/>
      <c r="SKV38" s="14"/>
      <c r="SKW38" s="14"/>
      <c r="SKX38" s="14"/>
      <c r="SKY38" s="14"/>
      <c r="SKZ38" s="14"/>
      <c r="SLA38" s="14"/>
      <c r="SLB38" s="14"/>
      <c r="SLC38" s="14"/>
      <c r="SLD38" s="14"/>
      <c r="SLE38" s="14"/>
      <c r="SLF38" s="14"/>
      <c r="SLG38" s="14"/>
      <c r="SLH38" s="14"/>
      <c r="SLI38" s="14"/>
      <c r="SLJ38" s="14"/>
      <c r="SLK38" s="14"/>
      <c r="SLL38" s="14"/>
      <c r="SLM38" s="14"/>
      <c r="SLN38" s="14"/>
      <c r="SLO38" s="14"/>
      <c r="SLP38" s="14"/>
      <c r="SLQ38" s="14"/>
      <c r="SLR38" s="14"/>
      <c r="SLS38" s="14"/>
      <c r="SLT38" s="14"/>
      <c r="SLU38" s="14"/>
      <c r="SLV38" s="14"/>
      <c r="SLW38" s="14"/>
      <c r="SLX38" s="14"/>
      <c r="SLY38" s="14"/>
      <c r="SLZ38" s="14"/>
      <c r="SMA38" s="14"/>
      <c r="SMB38" s="14"/>
      <c r="SMC38" s="14"/>
      <c r="SMD38" s="14"/>
      <c r="SME38" s="14"/>
      <c r="SMF38" s="14"/>
      <c r="SMG38" s="14"/>
      <c r="SMH38" s="14"/>
      <c r="SMI38" s="14"/>
      <c r="SMJ38" s="14"/>
      <c r="SMK38" s="14"/>
      <c r="SML38" s="14"/>
      <c r="SMM38" s="14"/>
      <c r="SMN38" s="14"/>
      <c r="SMO38" s="14"/>
      <c r="SMP38" s="14"/>
      <c r="SMQ38" s="14"/>
      <c r="SMR38" s="14"/>
      <c r="SMS38" s="14"/>
      <c r="SMT38" s="14"/>
      <c r="SMU38" s="14"/>
      <c r="SMV38" s="14"/>
      <c r="SMW38" s="14"/>
      <c r="SMX38" s="14"/>
      <c r="SMY38" s="14"/>
      <c r="SMZ38" s="14"/>
      <c r="SNA38" s="14"/>
      <c r="SNB38" s="14"/>
      <c r="SNC38" s="14"/>
      <c r="SND38" s="14"/>
      <c r="SNE38" s="14"/>
      <c r="SNF38" s="14"/>
      <c r="SNG38" s="14"/>
      <c r="SNH38" s="14"/>
      <c r="SNI38" s="14"/>
      <c r="SNJ38" s="14"/>
      <c r="SNK38" s="14"/>
      <c r="SNL38" s="14"/>
      <c r="SNM38" s="14"/>
      <c r="SNN38" s="14"/>
      <c r="SNO38" s="14"/>
      <c r="SNP38" s="14"/>
      <c r="SNQ38" s="14"/>
      <c r="SNR38" s="14"/>
      <c r="SNS38" s="14"/>
      <c r="SNT38" s="14"/>
      <c r="SNU38" s="14"/>
      <c r="SNV38" s="14"/>
      <c r="SNW38" s="14"/>
      <c r="SNX38" s="14"/>
      <c r="SNY38" s="14"/>
      <c r="SNZ38" s="14"/>
      <c r="SOA38" s="14"/>
      <c r="SOB38" s="14"/>
      <c r="SOC38" s="14"/>
      <c r="SOD38" s="14"/>
      <c r="SOE38" s="14"/>
      <c r="SOF38" s="14"/>
      <c r="SOG38" s="14"/>
      <c r="SOH38" s="14"/>
      <c r="SOI38" s="14"/>
      <c r="SOJ38" s="14"/>
      <c r="SOK38" s="14"/>
      <c r="SOL38" s="14"/>
      <c r="SOM38" s="14"/>
      <c r="SON38" s="14"/>
      <c r="SOO38" s="14"/>
      <c r="SOP38" s="14"/>
      <c r="SOQ38" s="14"/>
      <c r="SOR38" s="14"/>
      <c r="SOS38" s="14"/>
      <c r="SOT38" s="14"/>
      <c r="SOU38" s="14"/>
      <c r="SOV38" s="14"/>
      <c r="SOW38" s="14"/>
      <c r="SOX38" s="14"/>
      <c r="SOY38" s="14"/>
      <c r="SOZ38" s="14"/>
      <c r="SPA38" s="14"/>
      <c r="SPB38" s="14"/>
      <c r="SPC38" s="14"/>
      <c r="SPD38" s="14"/>
      <c r="SPE38" s="14"/>
      <c r="SPF38" s="14"/>
      <c r="SPG38" s="14"/>
      <c r="SPH38" s="14"/>
      <c r="SPI38" s="14"/>
      <c r="SPJ38" s="14"/>
      <c r="SPK38" s="14"/>
      <c r="SPL38" s="14"/>
      <c r="SPM38" s="14"/>
      <c r="SPN38" s="14"/>
      <c r="SPO38" s="14"/>
      <c r="SPP38" s="14"/>
      <c r="SPQ38" s="14"/>
      <c r="SPR38" s="14"/>
      <c r="SPS38" s="14"/>
      <c r="SPT38" s="14"/>
      <c r="SPU38" s="14"/>
      <c r="SPV38" s="14"/>
      <c r="SPW38" s="14"/>
      <c r="SPX38" s="14"/>
      <c r="SPY38" s="14"/>
      <c r="SPZ38" s="14"/>
      <c r="SQA38" s="14"/>
      <c r="SQB38" s="14"/>
      <c r="SQC38" s="14"/>
      <c r="SQD38" s="14"/>
      <c r="SQE38" s="14"/>
      <c r="SQF38" s="14"/>
      <c r="SQG38" s="14"/>
      <c r="SQH38" s="14"/>
      <c r="SQI38" s="14"/>
      <c r="SQJ38" s="14"/>
      <c r="SQK38" s="14"/>
      <c r="SQL38" s="14"/>
      <c r="SQM38" s="14"/>
      <c r="SQN38" s="14"/>
      <c r="SQO38" s="14"/>
      <c r="SQP38" s="14"/>
      <c r="SQQ38" s="14"/>
      <c r="SQR38" s="14"/>
      <c r="SQS38" s="14"/>
      <c r="SQT38" s="14"/>
      <c r="SQU38" s="14"/>
      <c r="SQV38" s="14"/>
      <c r="SQW38" s="14"/>
      <c r="SQX38" s="14"/>
      <c r="SQY38" s="14"/>
      <c r="SQZ38" s="14"/>
      <c r="SRA38" s="14"/>
      <c r="SRB38" s="14"/>
      <c r="SRC38" s="14"/>
      <c r="SRD38" s="14"/>
      <c r="SRE38" s="14"/>
      <c r="SRF38" s="14"/>
      <c r="SRG38" s="14"/>
      <c r="SRH38" s="14"/>
      <c r="SRI38" s="14"/>
      <c r="SRJ38" s="14"/>
      <c r="SRK38" s="14"/>
      <c r="SRL38" s="14"/>
      <c r="SRM38" s="14"/>
      <c r="SRN38" s="14"/>
      <c r="SRO38" s="14"/>
      <c r="SRP38" s="14"/>
      <c r="SRQ38" s="14"/>
      <c r="SRR38" s="14"/>
      <c r="SRS38" s="14"/>
      <c r="SRT38" s="14"/>
      <c r="SRU38" s="14"/>
      <c r="SRV38" s="14"/>
      <c r="SRW38" s="14"/>
      <c r="SRX38" s="14"/>
      <c r="SRY38" s="14"/>
      <c r="SRZ38" s="14"/>
      <c r="SSA38" s="14"/>
      <c r="SSB38" s="14"/>
      <c r="SSC38" s="14"/>
      <c r="SSD38" s="14"/>
      <c r="SSE38" s="14"/>
      <c r="SSF38" s="14"/>
      <c r="SSG38" s="14"/>
      <c r="SSH38" s="14"/>
      <c r="SSI38" s="14"/>
      <c r="SSJ38" s="14"/>
      <c r="SSK38" s="14"/>
      <c r="SSL38" s="14"/>
      <c r="SSM38" s="14"/>
      <c r="SSN38" s="14"/>
      <c r="SSO38" s="14"/>
      <c r="SSP38" s="14"/>
      <c r="SSQ38" s="14"/>
      <c r="SSR38" s="14"/>
      <c r="SSS38" s="14"/>
      <c r="SST38" s="14"/>
      <c r="SSU38" s="14"/>
      <c r="SSV38" s="14"/>
      <c r="SSW38" s="14"/>
      <c r="SSX38" s="14"/>
      <c r="SSY38" s="14"/>
      <c r="SSZ38" s="14"/>
      <c r="STA38" s="14"/>
      <c r="STB38" s="14"/>
      <c r="STC38" s="14"/>
      <c r="STD38" s="14"/>
      <c r="STE38" s="14"/>
      <c r="STF38" s="14"/>
      <c r="STG38" s="14"/>
      <c r="STH38" s="14"/>
      <c r="STI38" s="14"/>
      <c r="STJ38" s="14"/>
      <c r="STK38" s="14"/>
      <c r="STL38" s="14"/>
      <c r="STM38" s="14"/>
      <c r="STN38" s="14"/>
      <c r="STO38" s="14"/>
      <c r="STP38" s="14"/>
      <c r="STQ38" s="14"/>
      <c r="STR38" s="14"/>
      <c r="STS38" s="14"/>
      <c r="STT38" s="14"/>
      <c r="STU38" s="14"/>
      <c r="STV38" s="14"/>
      <c r="STW38" s="14"/>
      <c r="STX38" s="14"/>
      <c r="STY38" s="14"/>
      <c r="STZ38" s="14"/>
      <c r="SUA38" s="14"/>
      <c r="SUB38" s="14"/>
      <c r="SUC38" s="14"/>
      <c r="SUD38" s="14"/>
      <c r="SUE38" s="14"/>
      <c r="SUF38" s="14"/>
      <c r="SUG38" s="14"/>
      <c r="SUH38" s="14"/>
      <c r="SUI38" s="14"/>
      <c r="SUJ38" s="14"/>
      <c r="SUK38" s="14"/>
      <c r="SUL38" s="14"/>
      <c r="SUM38" s="14"/>
      <c r="SUN38" s="14"/>
      <c r="SUO38" s="14"/>
      <c r="SUP38" s="14"/>
      <c r="SUQ38" s="14"/>
      <c r="SUR38" s="14"/>
      <c r="SUS38" s="14"/>
      <c r="SUT38" s="14"/>
      <c r="SUU38" s="14"/>
      <c r="SUV38" s="14"/>
      <c r="SUW38" s="14"/>
      <c r="SUX38" s="14"/>
      <c r="SUY38" s="14"/>
      <c r="SUZ38" s="14"/>
      <c r="SVA38" s="14"/>
      <c r="SVB38" s="14"/>
      <c r="SVC38" s="14"/>
      <c r="SVD38" s="14"/>
      <c r="SVE38" s="14"/>
      <c r="SVF38" s="14"/>
      <c r="SVG38" s="14"/>
      <c r="SVH38" s="14"/>
      <c r="SVI38" s="14"/>
      <c r="SVJ38" s="14"/>
      <c r="SVK38" s="14"/>
      <c r="SVL38" s="14"/>
      <c r="SVM38" s="14"/>
      <c r="SVN38" s="14"/>
      <c r="SVO38" s="14"/>
      <c r="SVP38" s="14"/>
      <c r="SVQ38" s="14"/>
      <c r="SVR38" s="14"/>
      <c r="SVS38" s="14"/>
      <c r="SVT38" s="14"/>
      <c r="SVU38" s="14"/>
      <c r="SVV38" s="14"/>
      <c r="SVW38" s="14"/>
      <c r="SVX38" s="14"/>
      <c r="SVY38" s="14"/>
      <c r="SVZ38" s="14"/>
      <c r="SWA38" s="14"/>
      <c r="SWB38" s="14"/>
      <c r="SWC38" s="14"/>
      <c r="SWD38" s="14"/>
      <c r="SWE38" s="14"/>
      <c r="SWF38" s="14"/>
      <c r="SWG38" s="14"/>
      <c r="SWH38" s="14"/>
      <c r="SWI38" s="14"/>
      <c r="SWJ38" s="14"/>
      <c r="SWK38" s="14"/>
      <c r="SWL38" s="14"/>
      <c r="SWM38" s="14"/>
      <c r="SWN38" s="14"/>
      <c r="SWO38" s="14"/>
      <c r="SWP38" s="14"/>
      <c r="SWQ38" s="14"/>
      <c r="SWR38" s="14"/>
      <c r="SWS38" s="14"/>
      <c r="SWT38" s="14"/>
      <c r="SWU38" s="14"/>
      <c r="SWV38" s="14"/>
      <c r="SWW38" s="14"/>
      <c r="SWX38" s="14"/>
      <c r="SWY38" s="14"/>
      <c r="SWZ38" s="14"/>
      <c r="SXA38" s="14"/>
      <c r="SXB38" s="14"/>
      <c r="SXC38" s="14"/>
      <c r="SXD38" s="14"/>
      <c r="SXE38" s="14"/>
      <c r="SXF38" s="14"/>
      <c r="SXG38" s="14"/>
      <c r="SXH38" s="14"/>
      <c r="SXI38" s="14"/>
      <c r="SXJ38" s="14"/>
      <c r="SXK38" s="14"/>
      <c r="SXL38" s="14"/>
      <c r="SXM38" s="14"/>
      <c r="SXN38" s="14"/>
      <c r="SXO38" s="14"/>
      <c r="SXP38" s="14"/>
      <c r="SXQ38" s="14"/>
      <c r="SXR38" s="14"/>
      <c r="SXS38" s="14"/>
      <c r="SXT38" s="14"/>
      <c r="SXU38" s="14"/>
      <c r="SXV38" s="14"/>
      <c r="SXW38" s="14"/>
      <c r="SXX38" s="14"/>
      <c r="SXY38" s="14"/>
      <c r="SXZ38" s="14"/>
      <c r="SYA38" s="14"/>
      <c r="SYB38" s="14"/>
      <c r="SYC38" s="14"/>
      <c r="SYD38" s="14"/>
      <c r="SYE38" s="14"/>
      <c r="SYF38" s="14"/>
      <c r="SYG38" s="14"/>
      <c r="SYH38" s="14"/>
      <c r="SYI38" s="14"/>
      <c r="SYJ38" s="14"/>
      <c r="SYK38" s="14"/>
      <c r="SYL38" s="14"/>
      <c r="SYM38" s="14"/>
      <c r="SYN38" s="14"/>
      <c r="SYO38" s="14"/>
      <c r="SYP38" s="14"/>
      <c r="SYQ38" s="14"/>
      <c r="SYR38" s="14"/>
      <c r="SYS38" s="14"/>
      <c r="SYT38" s="14"/>
      <c r="SYU38" s="14"/>
      <c r="SYV38" s="14"/>
      <c r="SYW38" s="14"/>
      <c r="SYX38" s="14"/>
      <c r="SYY38" s="14"/>
      <c r="SYZ38" s="14"/>
      <c r="SZA38" s="14"/>
      <c r="SZB38" s="14"/>
      <c r="SZC38" s="14"/>
      <c r="SZD38" s="14"/>
      <c r="SZE38" s="14"/>
      <c r="SZF38" s="14"/>
      <c r="SZG38" s="14"/>
      <c r="SZH38" s="14"/>
      <c r="SZI38" s="14"/>
      <c r="SZJ38" s="14"/>
      <c r="SZK38" s="14"/>
      <c r="SZL38" s="14"/>
      <c r="SZM38" s="14"/>
      <c r="SZN38" s="14"/>
      <c r="SZO38" s="14"/>
      <c r="SZP38" s="14"/>
      <c r="SZQ38" s="14"/>
      <c r="SZR38" s="14"/>
      <c r="SZS38" s="14"/>
      <c r="SZT38" s="14"/>
      <c r="SZU38" s="14"/>
      <c r="SZV38" s="14"/>
      <c r="SZW38" s="14"/>
      <c r="SZX38" s="14"/>
      <c r="SZY38" s="14"/>
      <c r="SZZ38" s="14"/>
      <c r="TAA38" s="14"/>
      <c r="TAB38" s="14"/>
      <c r="TAC38" s="14"/>
      <c r="TAD38" s="14"/>
      <c r="TAE38" s="14"/>
      <c r="TAF38" s="14"/>
      <c r="TAG38" s="14"/>
      <c r="TAH38" s="14"/>
      <c r="TAI38" s="14"/>
      <c r="TAJ38" s="14"/>
      <c r="TAK38" s="14"/>
      <c r="TAL38" s="14"/>
      <c r="TAM38" s="14"/>
      <c r="TAN38" s="14"/>
      <c r="TAO38" s="14"/>
      <c r="TAP38" s="14"/>
      <c r="TAQ38" s="14"/>
      <c r="TAR38" s="14"/>
      <c r="TAS38" s="14"/>
      <c r="TAT38" s="14"/>
      <c r="TAU38" s="14"/>
      <c r="TAV38" s="14"/>
      <c r="TAW38" s="14"/>
      <c r="TAX38" s="14"/>
      <c r="TAY38" s="14"/>
      <c r="TAZ38" s="14"/>
      <c r="TBA38" s="14"/>
      <c r="TBB38" s="14"/>
      <c r="TBC38" s="14"/>
      <c r="TBD38" s="14"/>
      <c r="TBE38" s="14"/>
      <c r="TBF38" s="14"/>
      <c r="TBG38" s="14"/>
      <c r="TBH38" s="14"/>
      <c r="TBI38" s="14"/>
      <c r="TBJ38" s="14"/>
      <c r="TBK38" s="14"/>
      <c r="TBL38" s="14"/>
      <c r="TBM38" s="14"/>
      <c r="TBN38" s="14"/>
      <c r="TBO38" s="14"/>
      <c r="TBP38" s="14"/>
      <c r="TBQ38" s="14"/>
      <c r="TBR38" s="14"/>
      <c r="TBS38" s="14"/>
      <c r="TBT38" s="14"/>
      <c r="TBU38" s="14"/>
      <c r="TBV38" s="14"/>
      <c r="TBW38" s="14"/>
      <c r="TBX38" s="14"/>
      <c r="TBY38" s="14"/>
      <c r="TBZ38" s="14"/>
      <c r="TCA38" s="14"/>
      <c r="TCB38" s="14"/>
      <c r="TCC38" s="14"/>
      <c r="TCD38" s="14"/>
      <c r="TCE38" s="14"/>
      <c r="TCF38" s="14"/>
      <c r="TCG38" s="14"/>
      <c r="TCH38" s="14"/>
      <c r="TCI38" s="14"/>
      <c r="TCJ38" s="14"/>
      <c r="TCK38" s="14"/>
      <c r="TCL38" s="14"/>
      <c r="TCM38" s="14"/>
      <c r="TCN38" s="14"/>
      <c r="TCO38" s="14"/>
      <c r="TCP38" s="14"/>
      <c r="TCQ38" s="14"/>
      <c r="TCR38" s="14"/>
      <c r="TCS38" s="14"/>
      <c r="TCT38" s="14"/>
      <c r="TCU38" s="14"/>
      <c r="TCV38" s="14"/>
      <c r="TCW38" s="14"/>
      <c r="TCX38" s="14"/>
      <c r="TCY38" s="14"/>
      <c r="TCZ38" s="14"/>
      <c r="TDA38" s="14"/>
      <c r="TDB38" s="14"/>
      <c r="TDC38" s="14"/>
      <c r="TDD38" s="14"/>
      <c r="TDE38" s="14"/>
      <c r="TDF38" s="14"/>
      <c r="TDG38" s="14"/>
      <c r="TDH38" s="14"/>
      <c r="TDI38" s="14"/>
      <c r="TDJ38" s="14"/>
      <c r="TDK38" s="14"/>
      <c r="TDL38" s="14"/>
      <c r="TDM38" s="14"/>
      <c r="TDN38" s="14"/>
      <c r="TDO38" s="14"/>
      <c r="TDP38" s="14"/>
      <c r="TDQ38" s="14"/>
      <c r="TDR38" s="14"/>
      <c r="TDS38" s="14"/>
      <c r="TDT38" s="14"/>
      <c r="TDU38" s="14"/>
      <c r="TDV38" s="14"/>
      <c r="TDW38" s="14"/>
      <c r="TDX38" s="14"/>
      <c r="TDY38" s="14"/>
      <c r="TDZ38" s="14"/>
      <c r="TEA38" s="14"/>
      <c r="TEB38" s="14"/>
      <c r="TEC38" s="14"/>
      <c r="TED38" s="14"/>
      <c r="TEE38" s="14"/>
      <c r="TEF38" s="14"/>
      <c r="TEG38" s="14"/>
      <c r="TEH38" s="14"/>
      <c r="TEI38" s="14"/>
      <c r="TEJ38" s="14"/>
      <c r="TEK38" s="14"/>
      <c r="TEL38" s="14"/>
      <c r="TEM38" s="14"/>
      <c r="TEN38" s="14"/>
      <c r="TEO38" s="14"/>
      <c r="TEP38" s="14"/>
      <c r="TEQ38" s="14"/>
      <c r="TER38" s="14"/>
      <c r="TES38" s="14"/>
      <c r="TET38" s="14"/>
      <c r="TEU38" s="14"/>
      <c r="TEV38" s="14"/>
      <c r="TEW38" s="14"/>
      <c r="TEX38" s="14"/>
      <c r="TEY38" s="14"/>
      <c r="TEZ38" s="14"/>
      <c r="TFA38" s="14"/>
      <c r="TFB38" s="14"/>
      <c r="TFC38" s="14"/>
      <c r="TFD38" s="14"/>
      <c r="TFE38" s="14"/>
      <c r="TFF38" s="14"/>
      <c r="TFG38" s="14"/>
      <c r="TFH38" s="14"/>
      <c r="TFI38" s="14"/>
      <c r="TFJ38" s="14"/>
      <c r="TFK38" s="14"/>
      <c r="TFL38" s="14"/>
      <c r="TFM38" s="14"/>
      <c r="TFN38" s="14"/>
      <c r="TFO38" s="14"/>
      <c r="TFP38" s="14"/>
      <c r="TFQ38" s="14"/>
      <c r="TFR38" s="14"/>
      <c r="TFS38" s="14"/>
      <c r="TFT38" s="14"/>
      <c r="TFU38" s="14"/>
      <c r="TFV38" s="14"/>
      <c r="TFW38" s="14"/>
      <c r="TFX38" s="14"/>
      <c r="TFY38" s="14"/>
      <c r="TFZ38" s="14"/>
      <c r="TGA38" s="14"/>
      <c r="TGB38" s="14"/>
      <c r="TGC38" s="14"/>
      <c r="TGD38" s="14"/>
      <c r="TGE38" s="14"/>
      <c r="TGF38" s="14"/>
      <c r="TGG38" s="14"/>
      <c r="TGH38" s="14"/>
      <c r="TGI38" s="14"/>
      <c r="TGJ38" s="14"/>
      <c r="TGK38" s="14"/>
      <c r="TGL38" s="14"/>
      <c r="TGM38" s="14"/>
      <c r="TGN38" s="14"/>
      <c r="TGO38" s="14"/>
      <c r="TGP38" s="14"/>
      <c r="TGQ38" s="14"/>
      <c r="TGR38" s="14"/>
      <c r="TGS38" s="14"/>
      <c r="TGT38" s="14"/>
      <c r="TGU38" s="14"/>
      <c r="TGV38" s="14"/>
      <c r="TGW38" s="14"/>
      <c r="TGX38" s="14"/>
      <c r="TGY38" s="14"/>
      <c r="TGZ38" s="14"/>
      <c r="THA38" s="14"/>
      <c r="THB38" s="14"/>
      <c r="THC38" s="14"/>
      <c r="THD38" s="14"/>
      <c r="THE38" s="14"/>
      <c r="THF38" s="14"/>
      <c r="THG38" s="14"/>
      <c r="THH38" s="14"/>
      <c r="THI38" s="14"/>
      <c r="THJ38" s="14"/>
      <c r="THK38" s="14"/>
      <c r="THL38" s="14"/>
      <c r="THM38" s="14"/>
      <c r="THN38" s="14"/>
      <c r="THO38" s="14"/>
      <c r="THP38" s="14"/>
      <c r="THQ38" s="14"/>
      <c r="THR38" s="14"/>
      <c r="THS38" s="14"/>
      <c r="THT38" s="14"/>
      <c r="THU38" s="14"/>
      <c r="THV38" s="14"/>
      <c r="THW38" s="14"/>
      <c r="THX38" s="14"/>
      <c r="THY38" s="14"/>
      <c r="THZ38" s="14"/>
      <c r="TIA38" s="14"/>
      <c r="TIB38" s="14"/>
      <c r="TIC38" s="14"/>
      <c r="TID38" s="14"/>
      <c r="TIE38" s="14"/>
      <c r="TIF38" s="14"/>
      <c r="TIG38" s="14"/>
      <c r="TIH38" s="14"/>
      <c r="TII38" s="14"/>
      <c r="TIJ38" s="14"/>
      <c r="TIK38" s="14"/>
      <c r="TIL38" s="14"/>
      <c r="TIM38" s="14"/>
      <c r="TIN38" s="14"/>
      <c r="TIO38" s="14"/>
      <c r="TIP38" s="14"/>
      <c r="TIQ38" s="14"/>
      <c r="TIR38" s="14"/>
      <c r="TIS38" s="14"/>
      <c r="TIT38" s="14"/>
      <c r="TIU38" s="14"/>
      <c r="TIV38" s="14"/>
      <c r="TIW38" s="14"/>
      <c r="TIX38" s="14"/>
      <c r="TIY38" s="14"/>
      <c r="TIZ38" s="14"/>
      <c r="TJA38" s="14"/>
      <c r="TJB38" s="14"/>
      <c r="TJC38" s="14"/>
      <c r="TJD38" s="14"/>
      <c r="TJE38" s="14"/>
      <c r="TJF38" s="14"/>
      <c r="TJG38" s="14"/>
      <c r="TJH38" s="14"/>
      <c r="TJI38" s="14"/>
      <c r="TJJ38" s="14"/>
      <c r="TJK38" s="14"/>
      <c r="TJL38" s="14"/>
      <c r="TJM38" s="14"/>
      <c r="TJN38" s="14"/>
      <c r="TJO38" s="14"/>
      <c r="TJP38" s="14"/>
      <c r="TJQ38" s="14"/>
      <c r="TJR38" s="14"/>
      <c r="TJS38" s="14"/>
      <c r="TJT38" s="14"/>
      <c r="TJU38" s="14"/>
      <c r="TJV38" s="14"/>
      <c r="TJW38" s="14"/>
      <c r="TJX38" s="14"/>
      <c r="TJY38" s="14"/>
      <c r="TJZ38" s="14"/>
      <c r="TKA38" s="14"/>
      <c r="TKB38" s="14"/>
      <c r="TKC38" s="14"/>
      <c r="TKD38" s="14"/>
      <c r="TKE38" s="14"/>
      <c r="TKF38" s="14"/>
      <c r="TKG38" s="14"/>
      <c r="TKH38" s="14"/>
      <c r="TKI38" s="14"/>
      <c r="TKJ38" s="14"/>
      <c r="TKK38" s="14"/>
      <c r="TKL38" s="14"/>
      <c r="TKM38" s="14"/>
      <c r="TKN38" s="14"/>
      <c r="TKO38" s="14"/>
      <c r="TKP38" s="14"/>
      <c r="TKQ38" s="14"/>
      <c r="TKR38" s="14"/>
      <c r="TKS38" s="14"/>
      <c r="TKT38" s="14"/>
      <c r="TKU38" s="14"/>
      <c r="TKV38" s="14"/>
      <c r="TKW38" s="14"/>
      <c r="TKX38" s="14"/>
      <c r="TKY38" s="14"/>
      <c r="TKZ38" s="14"/>
      <c r="TLA38" s="14"/>
      <c r="TLB38" s="14"/>
      <c r="TLC38" s="14"/>
      <c r="TLD38" s="14"/>
      <c r="TLE38" s="14"/>
      <c r="TLF38" s="14"/>
      <c r="TLG38" s="14"/>
      <c r="TLH38" s="14"/>
      <c r="TLI38" s="14"/>
      <c r="TLJ38" s="14"/>
      <c r="TLK38" s="14"/>
      <c r="TLL38" s="14"/>
      <c r="TLM38" s="14"/>
      <c r="TLN38" s="14"/>
      <c r="TLO38" s="14"/>
      <c r="TLP38" s="14"/>
      <c r="TLQ38" s="14"/>
      <c r="TLR38" s="14"/>
      <c r="TLS38" s="14"/>
      <c r="TLT38" s="14"/>
      <c r="TLU38" s="14"/>
      <c r="TLV38" s="14"/>
      <c r="TLW38" s="14"/>
      <c r="TLX38" s="14"/>
      <c r="TLY38" s="14"/>
      <c r="TLZ38" s="14"/>
      <c r="TMA38" s="14"/>
      <c r="TMB38" s="14"/>
      <c r="TMC38" s="14"/>
      <c r="TMD38" s="14"/>
      <c r="TME38" s="14"/>
      <c r="TMF38" s="14"/>
      <c r="TMG38" s="14"/>
      <c r="TMH38" s="14"/>
      <c r="TMI38" s="14"/>
      <c r="TMJ38" s="14"/>
      <c r="TMK38" s="14"/>
      <c r="TML38" s="14"/>
      <c r="TMM38" s="14"/>
      <c r="TMN38" s="14"/>
      <c r="TMO38" s="14"/>
      <c r="TMP38" s="14"/>
      <c r="TMQ38" s="14"/>
      <c r="TMR38" s="14"/>
      <c r="TMS38" s="14"/>
      <c r="TMT38" s="14"/>
      <c r="TMU38" s="14"/>
      <c r="TMV38" s="14"/>
      <c r="TMW38" s="14"/>
      <c r="TMX38" s="14"/>
      <c r="TMY38" s="14"/>
      <c r="TMZ38" s="14"/>
      <c r="TNA38" s="14"/>
      <c r="TNB38" s="14"/>
      <c r="TNC38" s="14"/>
      <c r="TND38" s="14"/>
      <c r="TNE38" s="14"/>
      <c r="TNF38" s="14"/>
      <c r="TNG38" s="14"/>
      <c r="TNH38" s="14"/>
      <c r="TNI38" s="14"/>
      <c r="TNJ38" s="14"/>
      <c r="TNK38" s="14"/>
      <c r="TNL38" s="14"/>
      <c r="TNM38" s="14"/>
      <c r="TNN38" s="14"/>
      <c r="TNO38" s="14"/>
      <c r="TNP38" s="14"/>
      <c r="TNQ38" s="14"/>
      <c r="TNR38" s="14"/>
      <c r="TNS38" s="14"/>
      <c r="TNT38" s="14"/>
      <c r="TNU38" s="14"/>
      <c r="TNV38" s="14"/>
      <c r="TNW38" s="14"/>
      <c r="TNX38" s="14"/>
      <c r="TNY38" s="14"/>
      <c r="TNZ38" s="14"/>
      <c r="TOA38" s="14"/>
      <c r="TOB38" s="14"/>
      <c r="TOC38" s="14"/>
      <c r="TOD38" s="14"/>
      <c r="TOE38" s="14"/>
      <c r="TOF38" s="14"/>
      <c r="TOG38" s="14"/>
      <c r="TOH38" s="14"/>
      <c r="TOI38" s="14"/>
      <c r="TOJ38" s="14"/>
      <c r="TOK38" s="14"/>
      <c r="TOL38" s="14"/>
      <c r="TOM38" s="14"/>
      <c r="TON38" s="14"/>
      <c r="TOO38" s="14"/>
      <c r="TOP38" s="14"/>
      <c r="TOQ38" s="14"/>
      <c r="TOR38" s="14"/>
      <c r="TOS38" s="14"/>
      <c r="TOT38" s="14"/>
      <c r="TOU38" s="14"/>
      <c r="TOV38" s="14"/>
      <c r="TOW38" s="14"/>
      <c r="TOX38" s="14"/>
      <c r="TOY38" s="14"/>
      <c r="TOZ38" s="14"/>
      <c r="TPA38" s="14"/>
      <c r="TPB38" s="14"/>
      <c r="TPC38" s="14"/>
      <c r="TPD38" s="14"/>
      <c r="TPE38" s="14"/>
      <c r="TPF38" s="14"/>
      <c r="TPG38" s="14"/>
      <c r="TPH38" s="14"/>
      <c r="TPI38" s="14"/>
      <c r="TPJ38" s="14"/>
      <c r="TPK38" s="14"/>
      <c r="TPL38" s="14"/>
      <c r="TPM38" s="14"/>
      <c r="TPN38" s="14"/>
      <c r="TPO38" s="14"/>
      <c r="TPP38" s="14"/>
      <c r="TPQ38" s="14"/>
      <c r="TPR38" s="14"/>
      <c r="TPS38" s="14"/>
      <c r="TPT38" s="14"/>
      <c r="TPU38" s="14"/>
      <c r="TPV38" s="14"/>
      <c r="TPW38" s="14"/>
      <c r="TPX38" s="14"/>
      <c r="TPY38" s="14"/>
      <c r="TPZ38" s="14"/>
      <c r="TQA38" s="14"/>
      <c r="TQB38" s="14"/>
      <c r="TQC38" s="14"/>
      <c r="TQD38" s="14"/>
      <c r="TQE38" s="14"/>
      <c r="TQF38" s="14"/>
      <c r="TQG38" s="14"/>
      <c r="TQH38" s="14"/>
      <c r="TQI38" s="14"/>
      <c r="TQJ38" s="14"/>
      <c r="TQK38" s="14"/>
      <c r="TQL38" s="14"/>
      <c r="TQM38" s="14"/>
      <c r="TQN38" s="14"/>
      <c r="TQO38" s="14"/>
      <c r="TQP38" s="14"/>
      <c r="TQQ38" s="14"/>
      <c r="TQR38" s="14"/>
      <c r="TQS38" s="14"/>
      <c r="TQT38" s="14"/>
      <c r="TQU38" s="14"/>
      <c r="TQV38" s="14"/>
      <c r="TQW38" s="14"/>
      <c r="TQX38" s="14"/>
      <c r="TQY38" s="14"/>
      <c r="TQZ38" s="14"/>
      <c r="TRA38" s="14"/>
      <c r="TRB38" s="14"/>
      <c r="TRC38" s="14"/>
      <c r="TRD38" s="14"/>
      <c r="TRE38" s="14"/>
      <c r="TRF38" s="14"/>
      <c r="TRG38" s="14"/>
      <c r="TRH38" s="14"/>
      <c r="TRI38" s="14"/>
      <c r="TRJ38" s="14"/>
      <c r="TRK38" s="14"/>
      <c r="TRL38" s="14"/>
      <c r="TRM38" s="14"/>
      <c r="TRN38" s="14"/>
      <c r="TRO38" s="14"/>
      <c r="TRP38" s="14"/>
      <c r="TRQ38" s="14"/>
      <c r="TRR38" s="14"/>
      <c r="TRS38" s="14"/>
      <c r="TRT38" s="14"/>
      <c r="TRU38" s="14"/>
      <c r="TRV38" s="14"/>
      <c r="TRW38" s="14"/>
      <c r="TRX38" s="14"/>
      <c r="TRY38" s="14"/>
      <c r="TRZ38" s="14"/>
      <c r="TSA38" s="14"/>
      <c r="TSB38" s="14"/>
      <c r="TSC38" s="14"/>
      <c r="TSD38" s="14"/>
      <c r="TSE38" s="14"/>
      <c r="TSF38" s="14"/>
      <c r="TSG38" s="14"/>
      <c r="TSH38" s="14"/>
      <c r="TSI38" s="14"/>
      <c r="TSJ38" s="14"/>
      <c r="TSK38" s="14"/>
      <c r="TSL38" s="14"/>
      <c r="TSM38" s="14"/>
      <c r="TSN38" s="14"/>
      <c r="TSO38" s="14"/>
      <c r="TSP38" s="14"/>
      <c r="TSQ38" s="14"/>
      <c r="TSR38" s="14"/>
      <c r="TSS38" s="14"/>
      <c r="TST38" s="14"/>
      <c r="TSU38" s="14"/>
      <c r="TSV38" s="14"/>
      <c r="TSW38" s="14"/>
      <c r="TSX38" s="14"/>
      <c r="TSY38" s="14"/>
      <c r="TSZ38" s="14"/>
      <c r="TTA38" s="14"/>
      <c r="TTB38" s="14"/>
      <c r="TTC38" s="14"/>
      <c r="TTD38" s="14"/>
      <c r="TTE38" s="14"/>
      <c r="TTF38" s="14"/>
      <c r="TTG38" s="14"/>
      <c r="TTH38" s="14"/>
      <c r="TTI38" s="14"/>
      <c r="TTJ38" s="14"/>
      <c r="TTK38" s="14"/>
      <c r="TTL38" s="14"/>
      <c r="TTM38" s="14"/>
      <c r="TTN38" s="14"/>
      <c r="TTO38" s="14"/>
      <c r="TTP38" s="14"/>
      <c r="TTQ38" s="14"/>
      <c r="TTR38" s="14"/>
      <c r="TTS38" s="14"/>
      <c r="TTT38" s="14"/>
      <c r="TTU38" s="14"/>
      <c r="TTV38" s="14"/>
      <c r="TTW38" s="14"/>
      <c r="TTX38" s="14"/>
      <c r="TTY38" s="14"/>
      <c r="TTZ38" s="14"/>
      <c r="TUA38" s="14"/>
      <c r="TUB38" s="14"/>
      <c r="TUC38" s="14"/>
      <c r="TUD38" s="14"/>
      <c r="TUE38" s="14"/>
      <c r="TUF38" s="14"/>
      <c r="TUG38" s="14"/>
      <c r="TUH38" s="14"/>
      <c r="TUI38" s="14"/>
      <c r="TUJ38" s="14"/>
      <c r="TUK38" s="14"/>
      <c r="TUL38" s="14"/>
      <c r="TUM38" s="14"/>
      <c r="TUN38" s="14"/>
      <c r="TUO38" s="14"/>
      <c r="TUP38" s="14"/>
      <c r="TUQ38" s="14"/>
      <c r="TUR38" s="14"/>
      <c r="TUS38" s="14"/>
      <c r="TUT38" s="14"/>
      <c r="TUU38" s="14"/>
      <c r="TUV38" s="14"/>
      <c r="TUW38" s="14"/>
      <c r="TUX38" s="14"/>
      <c r="TUY38" s="14"/>
      <c r="TUZ38" s="14"/>
      <c r="TVA38" s="14"/>
      <c r="TVB38" s="14"/>
      <c r="TVC38" s="14"/>
      <c r="TVD38" s="14"/>
      <c r="TVE38" s="14"/>
      <c r="TVF38" s="14"/>
      <c r="TVG38" s="14"/>
      <c r="TVH38" s="14"/>
      <c r="TVI38" s="14"/>
      <c r="TVJ38" s="14"/>
      <c r="TVK38" s="14"/>
      <c r="TVL38" s="14"/>
      <c r="TVM38" s="14"/>
      <c r="TVN38" s="14"/>
      <c r="TVO38" s="14"/>
      <c r="TVP38" s="14"/>
      <c r="TVQ38" s="14"/>
      <c r="TVR38" s="14"/>
      <c r="TVS38" s="14"/>
      <c r="TVT38" s="14"/>
      <c r="TVU38" s="14"/>
      <c r="TVV38" s="14"/>
      <c r="TVW38" s="14"/>
      <c r="TVX38" s="14"/>
      <c r="TVY38" s="14"/>
      <c r="TVZ38" s="14"/>
      <c r="TWA38" s="14"/>
      <c r="TWB38" s="14"/>
      <c r="TWC38" s="14"/>
      <c r="TWD38" s="14"/>
      <c r="TWE38" s="14"/>
      <c r="TWF38" s="14"/>
      <c r="TWG38" s="14"/>
      <c r="TWH38" s="14"/>
      <c r="TWI38" s="14"/>
      <c r="TWJ38" s="14"/>
      <c r="TWK38" s="14"/>
      <c r="TWL38" s="14"/>
      <c r="TWM38" s="14"/>
      <c r="TWN38" s="14"/>
      <c r="TWO38" s="14"/>
      <c r="TWP38" s="14"/>
      <c r="TWQ38" s="14"/>
      <c r="TWR38" s="14"/>
      <c r="TWS38" s="14"/>
      <c r="TWT38" s="14"/>
      <c r="TWU38" s="14"/>
      <c r="TWV38" s="14"/>
      <c r="TWW38" s="14"/>
      <c r="TWX38" s="14"/>
      <c r="TWY38" s="14"/>
      <c r="TWZ38" s="14"/>
      <c r="TXA38" s="14"/>
      <c r="TXB38" s="14"/>
      <c r="TXC38" s="14"/>
      <c r="TXD38" s="14"/>
      <c r="TXE38" s="14"/>
      <c r="TXF38" s="14"/>
      <c r="TXG38" s="14"/>
      <c r="TXH38" s="14"/>
      <c r="TXI38" s="14"/>
      <c r="TXJ38" s="14"/>
      <c r="TXK38" s="14"/>
      <c r="TXL38" s="14"/>
      <c r="TXM38" s="14"/>
      <c r="TXN38" s="14"/>
      <c r="TXO38" s="14"/>
      <c r="TXP38" s="14"/>
      <c r="TXQ38" s="14"/>
      <c r="TXR38" s="14"/>
      <c r="TXS38" s="14"/>
      <c r="TXT38" s="14"/>
      <c r="TXU38" s="14"/>
      <c r="TXV38" s="14"/>
      <c r="TXW38" s="14"/>
      <c r="TXX38" s="14"/>
      <c r="TXY38" s="14"/>
      <c r="TXZ38" s="14"/>
      <c r="TYA38" s="14"/>
      <c r="TYB38" s="14"/>
      <c r="TYC38" s="14"/>
      <c r="TYD38" s="14"/>
      <c r="TYE38" s="14"/>
      <c r="TYF38" s="14"/>
      <c r="TYG38" s="14"/>
      <c r="TYH38" s="14"/>
      <c r="TYI38" s="14"/>
      <c r="TYJ38" s="14"/>
      <c r="TYK38" s="14"/>
      <c r="TYL38" s="14"/>
      <c r="TYM38" s="14"/>
      <c r="TYN38" s="14"/>
      <c r="TYO38" s="14"/>
      <c r="TYP38" s="14"/>
      <c r="TYQ38" s="14"/>
      <c r="TYR38" s="14"/>
      <c r="TYS38" s="14"/>
      <c r="TYT38" s="14"/>
      <c r="TYU38" s="14"/>
      <c r="TYV38" s="14"/>
      <c r="TYW38" s="14"/>
      <c r="TYX38" s="14"/>
      <c r="TYY38" s="14"/>
      <c r="TYZ38" s="14"/>
      <c r="TZA38" s="14"/>
      <c r="TZB38" s="14"/>
      <c r="TZC38" s="14"/>
      <c r="TZD38" s="14"/>
      <c r="TZE38" s="14"/>
      <c r="TZF38" s="14"/>
      <c r="TZG38" s="14"/>
      <c r="TZH38" s="14"/>
      <c r="TZI38" s="14"/>
      <c r="TZJ38" s="14"/>
      <c r="TZK38" s="14"/>
      <c r="TZL38" s="14"/>
      <c r="TZM38" s="14"/>
      <c r="TZN38" s="14"/>
      <c r="TZO38" s="14"/>
      <c r="TZP38" s="14"/>
      <c r="TZQ38" s="14"/>
      <c r="TZR38" s="14"/>
      <c r="TZS38" s="14"/>
      <c r="TZT38" s="14"/>
      <c r="TZU38" s="14"/>
      <c r="TZV38" s="14"/>
      <c r="TZW38" s="14"/>
      <c r="TZX38" s="14"/>
      <c r="TZY38" s="14"/>
      <c r="TZZ38" s="14"/>
      <c r="UAA38" s="14"/>
      <c r="UAB38" s="14"/>
      <c r="UAC38" s="14"/>
      <c r="UAD38" s="14"/>
      <c r="UAE38" s="14"/>
      <c r="UAF38" s="14"/>
      <c r="UAG38" s="14"/>
      <c r="UAH38" s="14"/>
      <c r="UAI38" s="14"/>
      <c r="UAJ38" s="14"/>
      <c r="UAK38" s="14"/>
      <c r="UAL38" s="14"/>
      <c r="UAM38" s="14"/>
      <c r="UAN38" s="14"/>
      <c r="UAO38" s="14"/>
      <c r="UAP38" s="14"/>
      <c r="UAQ38" s="14"/>
      <c r="UAR38" s="14"/>
      <c r="UAS38" s="14"/>
      <c r="UAT38" s="14"/>
      <c r="UAU38" s="14"/>
      <c r="UAV38" s="14"/>
      <c r="UAW38" s="14"/>
      <c r="UAX38" s="14"/>
      <c r="UAY38" s="14"/>
      <c r="UAZ38" s="14"/>
      <c r="UBA38" s="14"/>
      <c r="UBB38" s="14"/>
      <c r="UBC38" s="14"/>
      <c r="UBD38" s="14"/>
      <c r="UBE38" s="14"/>
      <c r="UBF38" s="14"/>
      <c r="UBG38" s="14"/>
      <c r="UBH38" s="14"/>
      <c r="UBI38" s="14"/>
      <c r="UBJ38" s="14"/>
      <c r="UBK38" s="14"/>
      <c r="UBL38" s="14"/>
      <c r="UBM38" s="14"/>
      <c r="UBN38" s="14"/>
      <c r="UBO38" s="14"/>
      <c r="UBP38" s="14"/>
      <c r="UBQ38" s="14"/>
      <c r="UBR38" s="14"/>
      <c r="UBS38" s="14"/>
      <c r="UBT38" s="14"/>
      <c r="UBU38" s="14"/>
      <c r="UBV38" s="14"/>
      <c r="UBW38" s="14"/>
      <c r="UBX38" s="14"/>
      <c r="UBY38" s="14"/>
      <c r="UBZ38" s="14"/>
      <c r="UCA38" s="14"/>
      <c r="UCB38" s="14"/>
      <c r="UCC38" s="14"/>
      <c r="UCD38" s="14"/>
      <c r="UCE38" s="14"/>
      <c r="UCF38" s="14"/>
      <c r="UCG38" s="14"/>
      <c r="UCH38" s="14"/>
      <c r="UCI38" s="14"/>
      <c r="UCJ38" s="14"/>
      <c r="UCK38" s="14"/>
      <c r="UCL38" s="14"/>
      <c r="UCM38" s="14"/>
      <c r="UCN38" s="14"/>
      <c r="UCO38" s="14"/>
      <c r="UCP38" s="14"/>
      <c r="UCQ38" s="14"/>
      <c r="UCR38" s="14"/>
      <c r="UCS38" s="14"/>
      <c r="UCT38" s="14"/>
      <c r="UCU38" s="14"/>
      <c r="UCV38" s="14"/>
      <c r="UCW38" s="14"/>
      <c r="UCX38" s="14"/>
      <c r="UCY38" s="14"/>
      <c r="UCZ38" s="14"/>
      <c r="UDA38" s="14"/>
      <c r="UDB38" s="14"/>
      <c r="UDC38" s="14"/>
      <c r="UDD38" s="14"/>
      <c r="UDE38" s="14"/>
      <c r="UDF38" s="14"/>
      <c r="UDG38" s="14"/>
      <c r="UDH38" s="14"/>
      <c r="UDI38" s="14"/>
      <c r="UDJ38" s="14"/>
      <c r="UDK38" s="14"/>
      <c r="UDL38" s="14"/>
      <c r="UDM38" s="14"/>
      <c r="UDN38" s="14"/>
      <c r="UDO38" s="14"/>
      <c r="UDP38" s="14"/>
      <c r="UDQ38" s="14"/>
      <c r="UDR38" s="14"/>
      <c r="UDS38" s="14"/>
      <c r="UDT38" s="14"/>
      <c r="UDU38" s="14"/>
      <c r="UDV38" s="14"/>
      <c r="UDW38" s="14"/>
      <c r="UDX38" s="14"/>
      <c r="UDY38" s="14"/>
      <c r="UDZ38" s="14"/>
      <c r="UEA38" s="14"/>
      <c r="UEB38" s="14"/>
      <c r="UEC38" s="14"/>
      <c r="UED38" s="14"/>
      <c r="UEE38" s="14"/>
      <c r="UEF38" s="14"/>
      <c r="UEG38" s="14"/>
      <c r="UEH38" s="14"/>
      <c r="UEI38" s="14"/>
      <c r="UEJ38" s="14"/>
      <c r="UEK38" s="14"/>
      <c r="UEL38" s="14"/>
      <c r="UEM38" s="14"/>
      <c r="UEN38" s="14"/>
      <c r="UEO38" s="14"/>
      <c r="UEP38" s="14"/>
      <c r="UEQ38" s="14"/>
      <c r="UER38" s="14"/>
      <c r="UES38" s="14"/>
      <c r="UET38" s="14"/>
      <c r="UEU38" s="14"/>
      <c r="UEV38" s="14"/>
      <c r="UEW38" s="14"/>
      <c r="UEX38" s="14"/>
      <c r="UEY38" s="14"/>
      <c r="UEZ38" s="14"/>
      <c r="UFA38" s="14"/>
      <c r="UFB38" s="14"/>
      <c r="UFC38" s="14"/>
      <c r="UFD38" s="14"/>
      <c r="UFE38" s="14"/>
      <c r="UFF38" s="14"/>
      <c r="UFG38" s="14"/>
      <c r="UFH38" s="14"/>
      <c r="UFI38" s="14"/>
      <c r="UFJ38" s="14"/>
      <c r="UFK38" s="14"/>
      <c r="UFL38" s="14"/>
      <c r="UFM38" s="14"/>
      <c r="UFN38" s="14"/>
      <c r="UFO38" s="14"/>
      <c r="UFP38" s="14"/>
      <c r="UFQ38" s="14"/>
      <c r="UFR38" s="14"/>
      <c r="UFS38" s="14"/>
      <c r="UFT38" s="14"/>
      <c r="UFU38" s="14"/>
      <c r="UFV38" s="14"/>
      <c r="UFW38" s="14"/>
      <c r="UFX38" s="14"/>
      <c r="UFY38" s="14"/>
      <c r="UFZ38" s="14"/>
      <c r="UGA38" s="14"/>
      <c r="UGB38" s="14"/>
      <c r="UGC38" s="14"/>
      <c r="UGD38" s="14"/>
      <c r="UGE38" s="14"/>
      <c r="UGF38" s="14"/>
      <c r="UGG38" s="14"/>
      <c r="UGH38" s="14"/>
      <c r="UGI38" s="14"/>
      <c r="UGJ38" s="14"/>
      <c r="UGK38" s="14"/>
      <c r="UGL38" s="14"/>
      <c r="UGM38" s="14"/>
      <c r="UGN38" s="14"/>
      <c r="UGO38" s="14"/>
      <c r="UGP38" s="14"/>
      <c r="UGQ38" s="14"/>
      <c r="UGR38" s="14"/>
      <c r="UGS38" s="14"/>
      <c r="UGT38" s="14"/>
      <c r="UGU38" s="14"/>
      <c r="UGV38" s="14"/>
      <c r="UGW38" s="14"/>
      <c r="UGX38" s="14"/>
      <c r="UGY38" s="14"/>
      <c r="UGZ38" s="14"/>
      <c r="UHA38" s="14"/>
      <c r="UHB38" s="14"/>
      <c r="UHC38" s="14"/>
      <c r="UHD38" s="14"/>
      <c r="UHE38" s="14"/>
      <c r="UHF38" s="14"/>
      <c r="UHG38" s="14"/>
      <c r="UHH38" s="14"/>
      <c r="UHI38" s="14"/>
      <c r="UHJ38" s="14"/>
      <c r="UHK38" s="14"/>
      <c r="UHL38" s="14"/>
      <c r="UHM38" s="14"/>
      <c r="UHN38" s="14"/>
      <c r="UHO38" s="14"/>
      <c r="UHP38" s="14"/>
      <c r="UHQ38" s="14"/>
      <c r="UHR38" s="14"/>
      <c r="UHS38" s="14"/>
      <c r="UHT38" s="14"/>
      <c r="UHU38" s="14"/>
      <c r="UHV38" s="14"/>
      <c r="UHW38" s="14"/>
      <c r="UHX38" s="14"/>
      <c r="UHY38" s="14"/>
      <c r="UHZ38" s="14"/>
      <c r="UIA38" s="14"/>
      <c r="UIB38" s="14"/>
      <c r="UIC38" s="14"/>
      <c r="UID38" s="14"/>
      <c r="UIE38" s="14"/>
      <c r="UIF38" s="14"/>
      <c r="UIG38" s="14"/>
      <c r="UIH38" s="14"/>
      <c r="UII38" s="14"/>
      <c r="UIJ38" s="14"/>
      <c r="UIK38" s="14"/>
      <c r="UIL38" s="14"/>
      <c r="UIM38" s="14"/>
      <c r="UIN38" s="14"/>
      <c r="UIO38" s="14"/>
      <c r="UIP38" s="14"/>
      <c r="UIQ38" s="14"/>
      <c r="UIR38" s="14"/>
      <c r="UIS38" s="14"/>
      <c r="UIT38" s="14"/>
      <c r="UIU38" s="14"/>
      <c r="UIV38" s="14"/>
      <c r="UIW38" s="14"/>
      <c r="UIX38" s="14"/>
      <c r="UIY38" s="14"/>
      <c r="UIZ38" s="14"/>
      <c r="UJA38" s="14"/>
      <c r="UJB38" s="14"/>
      <c r="UJC38" s="14"/>
      <c r="UJD38" s="14"/>
      <c r="UJE38" s="14"/>
      <c r="UJF38" s="14"/>
      <c r="UJG38" s="14"/>
      <c r="UJH38" s="14"/>
      <c r="UJI38" s="14"/>
      <c r="UJJ38" s="14"/>
      <c r="UJK38" s="14"/>
      <c r="UJL38" s="14"/>
      <c r="UJM38" s="14"/>
      <c r="UJN38" s="14"/>
      <c r="UJO38" s="14"/>
      <c r="UJP38" s="14"/>
      <c r="UJQ38" s="14"/>
      <c r="UJR38" s="14"/>
      <c r="UJS38" s="14"/>
      <c r="UJT38" s="14"/>
      <c r="UJU38" s="14"/>
      <c r="UJV38" s="14"/>
      <c r="UJW38" s="14"/>
      <c r="UJX38" s="14"/>
      <c r="UJY38" s="14"/>
      <c r="UJZ38" s="14"/>
      <c r="UKA38" s="14"/>
      <c r="UKB38" s="14"/>
      <c r="UKC38" s="14"/>
      <c r="UKD38" s="14"/>
      <c r="UKE38" s="14"/>
      <c r="UKF38" s="14"/>
      <c r="UKG38" s="14"/>
      <c r="UKH38" s="14"/>
      <c r="UKI38" s="14"/>
      <c r="UKJ38" s="14"/>
      <c r="UKK38" s="14"/>
      <c r="UKL38" s="14"/>
      <c r="UKM38" s="14"/>
      <c r="UKN38" s="14"/>
      <c r="UKO38" s="14"/>
      <c r="UKP38" s="14"/>
      <c r="UKQ38" s="14"/>
      <c r="UKR38" s="14"/>
      <c r="UKS38" s="14"/>
      <c r="UKT38" s="14"/>
      <c r="UKU38" s="14"/>
      <c r="UKV38" s="14"/>
      <c r="UKW38" s="14"/>
      <c r="UKX38" s="14"/>
      <c r="UKY38" s="14"/>
      <c r="UKZ38" s="14"/>
      <c r="ULA38" s="14"/>
      <c r="ULB38" s="14"/>
      <c r="ULC38" s="14"/>
      <c r="ULD38" s="14"/>
      <c r="ULE38" s="14"/>
      <c r="ULF38" s="14"/>
      <c r="ULG38" s="14"/>
      <c r="ULH38" s="14"/>
      <c r="ULI38" s="14"/>
      <c r="ULJ38" s="14"/>
      <c r="ULK38" s="14"/>
      <c r="ULL38" s="14"/>
      <c r="ULM38" s="14"/>
      <c r="ULN38" s="14"/>
      <c r="ULO38" s="14"/>
      <c r="ULP38" s="14"/>
      <c r="ULQ38" s="14"/>
      <c r="ULR38" s="14"/>
      <c r="ULS38" s="14"/>
      <c r="ULT38" s="14"/>
      <c r="ULU38" s="14"/>
      <c r="ULV38" s="14"/>
      <c r="ULW38" s="14"/>
      <c r="ULX38" s="14"/>
      <c r="ULY38" s="14"/>
      <c r="ULZ38" s="14"/>
      <c r="UMA38" s="14"/>
      <c r="UMB38" s="14"/>
      <c r="UMC38" s="14"/>
      <c r="UMD38" s="14"/>
      <c r="UME38" s="14"/>
      <c r="UMF38" s="14"/>
      <c r="UMG38" s="14"/>
      <c r="UMH38" s="14"/>
      <c r="UMI38" s="14"/>
      <c r="UMJ38" s="14"/>
      <c r="UMK38" s="14"/>
      <c r="UML38" s="14"/>
      <c r="UMM38" s="14"/>
      <c r="UMN38" s="14"/>
      <c r="UMO38" s="14"/>
      <c r="UMP38" s="14"/>
      <c r="UMQ38" s="14"/>
      <c r="UMR38" s="14"/>
      <c r="UMS38" s="14"/>
      <c r="UMT38" s="14"/>
      <c r="UMU38" s="14"/>
      <c r="UMV38" s="14"/>
      <c r="UMW38" s="14"/>
      <c r="UMX38" s="14"/>
      <c r="UMY38" s="14"/>
      <c r="UMZ38" s="14"/>
      <c r="UNA38" s="14"/>
      <c r="UNB38" s="14"/>
      <c r="UNC38" s="14"/>
      <c r="UND38" s="14"/>
      <c r="UNE38" s="14"/>
      <c r="UNF38" s="14"/>
      <c r="UNG38" s="14"/>
      <c r="UNH38" s="14"/>
      <c r="UNI38" s="14"/>
      <c r="UNJ38" s="14"/>
      <c r="UNK38" s="14"/>
      <c r="UNL38" s="14"/>
      <c r="UNM38" s="14"/>
      <c r="UNN38" s="14"/>
      <c r="UNO38" s="14"/>
      <c r="UNP38" s="14"/>
      <c r="UNQ38" s="14"/>
      <c r="UNR38" s="14"/>
      <c r="UNS38" s="14"/>
      <c r="UNT38" s="14"/>
      <c r="UNU38" s="14"/>
      <c r="UNV38" s="14"/>
      <c r="UNW38" s="14"/>
      <c r="UNX38" s="14"/>
      <c r="UNY38" s="14"/>
      <c r="UNZ38" s="14"/>
      <c r="UOA38" s="14"/>
      <c r="UOB38" s="14"/>
      <c r="UOC38" s="14"/>
      <c r="UOD38" s="14"/>
      <c r="UOE38" s="14"/>
      <c r="UOF38" s="14"/>
      <c r="UOG38" s="14"/>
      <c r="UOH38" s="14"/>
      <c r="UOI38" s="14"/>
      <c r="UOJ38" s="14"/>
      <c r="UOK38" s="14"/>
      <c r="UOL38" s="14"/>
      <c r="UOM38" s="14"/>
      <c r="UON38" s="14"/>
      <c r="UOO38" s="14"/>
      <c r="UOP38" s="14"/>
      <c r="UOQ38" s="14"/>
      <c r="UOR38" s="14"/>
      <c r="UOS38" s="14"/>
      <c r="UOT38" s="14"/>
      <c r="UOU38" s="14"/>
      <c r="UOV38" s="14"/>
      <c r="UOW38" s="14"/>
      <c r="UOX38" s="14"/>
      <c r="UOY38" s="14"/>
      <c r="UOZ38" s="14"/>
      <c r="UPA38" s="14"/>
      <c r="UPB38" s="14"/>
      <c r="UPC38" s="14"/>
      <c r="UPD38" s="14"/>
      <c r="UPE38" s="14"/>
      <c r="UPF38" s="14"/>
      <c r="UPG38" s="14"/>
      <c r="UPH38" s="14"/>
      <c r="UPI38" s="14"/>
      <c r="UPJ38" s="14"/>
      <c r="UPK38" s="14"/>
      <c r="UPL38" s="14"/>
      <c r="UPM38" s="14"/>
      <c r="UPN38" s="14"/>
      <c r="UPO38" s="14"/>
      <c r="UPP38" s="14"/>
      <c r="UPQ38" s="14"/>
      <c r="UPR38" s="14"/>
      <c r="UPS38" s="14"/>
      <c r="UPT38" s="14"/>
      <c r="UPU38" s="14"/>
      <c r="UPV38" s="14"/>
      <c r="UPW38" s="14"/>
      <c r="UPX38" s="14"/>
      <c r="UPY38" s="14"/>
      <c r="UPZ38" s="14"/>
      <c r="UQA38" s="14"/>
      <c r="UQB38" s="14"/>
      <c r="UQC38" s="14"/>
      <c r="UQD38" s="14"/>
      <c r="UQE38" s="14"/>
      <c r="UQF38" s="14"/>
      <c r="UQG38" s="14"/>
      <c r="UQH38" s="14"/>
      <c r="UQI38" s="14"/>
      <c r="UQJ38" s="14"/>
      <c r="UQK38" s="14"/>
      <c r="UQL38" s="14"/>
      <c r="UQM38" s="14"/>
      <c r="UQN38" s="14"/>
      <c r="UQO38" s="14"/>
      <c r="UQP38" s="14"/>
      <c r="UQQ38" s="14"/>
      <c r="UQR38" s="14"/>
      <c r="UQS38" s="14"/>
      <c r="UQT38" s="14"/>
      <c r="UQU38" s="14"/>
      <c r="UQV38" s="14"/>
      <c r="UQW38" s="14"/>
      <c r="UQX38" s="14"/>
      <c r="UQY38" s="14"/>
      <c r="UQZ38" s="14"/>
      <c r="URA38" s="14"/>
      <c r="URB38" s="14"/>
      <c r="URC38" s="14"/>
      <c r="URD38" s="14"/>
      <c r="URE38" s="14"/>
      <c r="URF38" s="14"/>
      <c r="URG38" s="14"/>
      <c r="URH38" s="14"/>
      <c r="URI38" s="14"/>
      <c r="URJ38" s="14"/>
      <c r="URK38" s="14"/>
      <c r="URL38" s="14"/>
      <c r="URM38" s="14"/>
      <c r="URN38" s="14"/>
      <c r="URO38" s="14"/>
      <c r="URP38" s="14"/>
      <c r="URQ38" s="14"/>
      <c r="URR38" s="14"/>
      <c r="URS38" s="14"/>
      <c r="URT38" s="14"/>
      <c r="URU38" s="14"/>
      <c r="URV38" s="14"/>
      <c r="URW38" s="14"/>
      <c r="URX38" s="14"/>
      <c r="URY38" s="14"/>
      <c r="URZ38" s="14"/>
      <c r="USA38" s="14"/>
      <c r="USB38" s="14"/>
      <c r="USC38" s="14"/>
      <c r="USD38" s="14"/>
      <c r="USE38" s="14"/>
      <c r="USF38" s="14"/>
      <c r="USG38" s="14"/>
      <c r="USH38" s="14"/>
      <c r="USI38" s="14"/>
      <c r="USJ38" s="14"/>
      <c r="USK38" s="14"/>
      <c r="USL38" s="14"/>
      <c r="USM38" s="14"/>
      <c r="USN38" s="14"/>
      <c r="USO38" s="14"/>
      <c r="USP38" s="14"/>
      <c r="USQ38" s="14"/>
      <c r="USR38" s="14"/>
      <c r="USS38" s="14"/>
      <c r="UST38" s="14"/>
      <c r="USU38" s="14"/>
      <c r="USV38" s="14"/>
      <c r="USW38" s="14"/>
      <c r="USX38" s="14"/>
      <c r="USY38" s="14"/>
      <c r="USZ38" s="14"/>
      <c r="UTA38" s="14"/>
      <c r="UTB38" s="14"/>
      <c r="UTC38" s="14"/>
      <c r="UTD38" s="14"/>
      <c r="UTE38" s="14"/>
      <c r="UTF38" s="14"/>
      <c r="UTG38" s="14"/>
      <c r="UTH38" s="14"/>
      <c r="UTI38" s="14"/>
      <c r="UTJ38" s="14"/>
      <c r="UTK38" s="14"/>
      <c r="UTL38" s="14"/>
      <c r="UTM38" s="14"/>
      <c r="UTN38" s="14"/>
      <c r="UTO38" s="14"/>
      <c r="UTP38" s="14"/>
      <c r="UTQ38" s="14"/>
      <c r="UTR38" s="14"/>
      <c r="UTS38" s="14"/>
      <c r="UTT38" s="14"/>
      <c r="UTU38" s="14"/>
      <c r="UTV38" s="14"/>
      <c r="UTW38" s="14"/>
      <c r="UTX38" s="14"/>
      <c r="UTY38" s="14"/>
      <c r="UTZ38" s="14"/>
      <c r="UUA38" s="14"/>
      <c r="UUB38" s="14"/>
      <c r="UUC38" s="14"/>
      <c r="UUD38" s="14"/>
      <c r="UUE38" s="14"/>
      <c r="UUF38" s="14"/>
      <c r="UUG38" s="14"/>
      <c r="UUH38" s="14"/>
      <c r="UUI38" s="14"/>
      <c r="UUJ38" s="14"/>
      <c r="UUK38" s="14"/>
      <c r="UUL38" s="14"/>
      <c r="UUM38" s="14"/>
      <c r="UUN38" s="14"/>
      <c r="UUO38" s="14"/>
      <c r="UUP38" s="14"/>
      <c r="UUQ38" s="14"/>
      <c r="UUR38" s="14"/>
      <c r="UUS38" s="14"/>
      <c r="UUT38" s="14"/>
      <c r="UUU38" s="14"/>
      <c r="UUV38" s="14"/>
      <c r="UUW38" s="14"/>
      <c r="UUX38" s="14"/>
      <c r="UUY38" s="14"/>
      <c r="UUZ38" s="14"/>
      <c r="UVA38" s="14"/>
      <c r="UVB38" s="14"/>
      <c r="UVC38" s="14"/>
      <c r="UVD38" s="14"/>
      <c r="UVE38" s="14"/>
      <c r="UVF38" s="14"/>
      <c r="UVG38" s="14"/>
      <c r="UVH38" s="14"/>
      <c r="UVI38" s="14"/>
      <c r="UVJ38" s="14"/>
      <c r="UVK38" s="14"/>
      <c r="UVL38" s="14"/>
      <c r="UVM38" s="14"/>
      <c r="UVN38" s="14"/>
      <c r="UVO38" s="14"/>
      <c r="UVP38" s="14"/>
      <c r="UVQ38" s="14"/>
      <c r="UVR38" s="14"/>
      <c r="UVS38" s="14"/>
      <c r="UVT38" s="14"/>
      <c r="UVU38" s="14"/>
      <c r="UVV38" s="14"/>
      <c r="UVW38" s="14"/>
      <c r="UVX38" s="14"/>
      <c r="UVY38" s="14"/>
      <c r="UVZ38" s="14"/>
      <c r="UWA38" s="14"/>
      <c r="UWB38" s="14"/>
      <c r="UWC38" s="14"/>
      <c r="UWD38" s="14"/>
      <c r="UWE38" s="14"/>
      <c r="UWF38" s="14"/>
      <c r="UWG38" s="14"/>
      <c r="UWH38" s="14"/>
      <c r="UWI38" s="14"/>
      <c r="UWJ38" s="14"/>
      <c r="UWK38" s="14"/>
      <c r="UWL38" s="14"/>
      <c r="UWM38" s="14"/>
      <c r="UWN38" s="14"/>
      <c r="UWO38" s="14"/>
      <c r="UWP38" s="14"/>
      <c r="UWQ38" s="14"/>
      <c r="UWR38" s="14"/>
      <c r="UWS38" s="14"/>
      <c r="UWT38" s="14"/>
      <c r="UWU38" s="14"/>
      <c r="UWV38" s="14"/>
      <c r="UWW38" s="14"/>
      <c r="UWX38" s="14"/>
      <c r="UWY38" s="14"/>
      <c r="UWZ38" s="14"/>
      <c r="UXA38" s="14"/>
      <c r="UXB38" s="14"/>
      <c r="UXC38" s="14"/>
      <c r="UXD38" s="14"/>
      <c r="UXE38" s="14"/>
      <c r="UXF38" s="14"/>
      <c r="UXG38" s="14"/>
      <c r="UXH38" s="14"/>
      <c r="UXI38" s="14"/>
      <c r="UXJ38" s="14"/>
      <c r="UXK38" s="14"/>
      <c r="UXL38" s="14"/>
      <c r="UXM38" s="14"/>
      <c r="UXN38" s="14"/>
      <c r="UXO38" s="14"/>
      <c r="UXP38" s="14"/>
      <c r="UXQ38" s="14"/>
      <c r="UXR38" s="14"/>
      <c r="UXS38" s="14"/>
      <c r="UXT38" s="14"/>
      <c r="UXU38" s="14"/>
      <c r="UXV38" s="14"/>
      <c r="UXW38" s="14"/>
      <c r="UXX38" s="14"/>
      <c r="UXY38" s="14"/>
      <c r="UXZ38" s="14"/>
      <c r="UYA38" s="14"/>
      <c r="UYB38" s="14"/>
      <c r="UYC38" s="14"/>
      <c r="UYD38" s="14"/>
      <c r="UYE38" s="14"/>
      <c r="UYF38" s="14"/>
      <c r="UYG38" s="14"/>
      <c r="UYH38" s="14"/>
      <c r="UYI38" s="14"/>
      <c r="UYJ38" s="14"/>
      <c r="UYK38" s="14"/>
      <c r="UYL38" s="14"/>
      <c r="UYM38" s="14"/>
      <c r="UYN38" s="14"/>
      <c r="UYO38" s="14"/>
      <c r="UYP38" s="14"/>
      <c r="UYQ38" s="14"/>
      <c r="UYR38" s="14"/>
      <c r="UYS38" s="14"/>
      <c r="UYT38" s="14"/>
      <c r="UYU38" s="14"/>
      <c r="UYV38" s="14"/>
      <c r="UYW38" s="14"/>
      <c r="UYX38" s="14"/>
      <c r="UYY38" s="14"/>
      <c r="UYZ38" s="14"/>
      <c r="UZA38" s="14"/>
      <c r="UZB38" s="14"/>
      <c r="UZC38" s="14"/>
      <c r="UZD38" s="14"/>
      <c r="UZE38" s="14"/>
      <c r="UZF38" s="14"/>
      <c r="UZG38" s="14"/>
      <c r="UZH38" s="14"/>
      <c r="UZI38" s="14"/>
      <c r="UZJ38" s="14"/>
      <c r="UZK38" s="14"/>
      <c r="UZL38" s="14"/>
      <c r="UZM38" s="14"/>
      <c r="UZN38" s="14"/>
      <c r="UZO38" s="14"/>
      <c r="UZP38" s="14"/>
      <c r="UZQ38" s="14"/>
      <c r="UZR38" s="14"/>
      <c r="UZS38" s="14"/>
      <c r="UZT38" s="14"/>
      <c r="UZU38" s="14"/>
      <c r="UZV38" s="14"/>
      <c r="UZW38" s="14"/>
      <c r="UZX38" s="14"/>
      <c r="UZY38" s="14"/>
      <c r="UZZ38" s="14"/>
      <c r="VAA38" s="14"/>
      <c r="VAB38" s="14"/>
      <c r="VAC38" s="14"/>
      <c r="VAD38" s="14"/>
      <c r="VAE38" s="14"/>
      <c r="VAF38" s="14"/>
      <c r="VAG38" s="14"/>
      <c r="VAH38" s="14"/>
      <c r="VAI38" s="14"/>
      <c r="VAJ38" s="14"/>
      <c r="VAK38" s="14"/>
      <c r="VAL38" s="14"/>
      <c r="VAM38" s="14"/>
      <c r="VAN38" s="14"/>
      <c r="VAO38" s="14"/>
      <c r="VAP38" s="14"/>
      <c r="VAQ38" s="14"/>
      <c r="VAR38" s="14"/>
      <c r="VAS38" s="14"/>
      <c r="VAT38" s="14"/>
      <c r="VAU38" s="14"/>
      <c r="VAV38" s="14"/>
      <c r="VAW38" s="14"/>
      <c r="VAX38" s="14"/>
      <c r="VAY38" s="14"/>
      <c r="VAZ38" s="14"/>
      <c r="VBA38" s="14"/>
      <c r="VBB38" s="14"/>
      <c r="VBC38" s="14"/>
      <c r="VBD38" s="14"/>
      <c r="VBE38" s="14"/>
      <c r="VBF38" s="14"/>
      <c r="VBG38" s="14"/>
      <c r="VBH38" s="14"/>
      <c r="VBI38" s="14"/>
      <c r="VBJ38" s="14"/>
      <c r="VBK38" s="14"/>
      <c r="VBL38" s="14"/>
      <c r="VBM38" s="14"/>
      <c r="VBN38" s="14"/>
      <c r="VBO38" s="14"/>
      <c r="VBP38" s="14"/>
      <c r="VBQ38" s="14"/>
      <c r="VBR38" s="14"/>
      <c r="VBS38" s="14"/>
      <c r="VBT38" s="14"/>
      <c r="VBU38" s="14"/>
      <c r="VBV38" s="14"/>
      <c r="VBW38" s="14"/>
      <c r="VBX38" s="14"/>
      <c r="VBY38" s="14"/>
      <c r="VBZ38" s="14"/>
      <c r="VCA38" s="14"/>
      <c r="VCB38" s="14"/>
      <c r="VCC38" s="14"/>
      <c r="VCD38" s="14"/>
      <c r="VCE38" s="14"/>
      <c r="VCF38" s="14"/>
      <c r="VCG38" s="14"/>
      <c r="VCH38" s="14"/>
      <c r="VCI38" s="14"/>
      <c r="VCJ38" s="14"/>
      <c r="VCK38" s="14"/>
      <c r="VCL38" s="14"/>
      <c r="VCM38" s="14"/>
      <c r="VCN38" s="14"/>
      <c r="VCO38" s="14"/>
      <c r="VCP38" s="14"/>
      <c r="VCQ38" s="14"/>
      <c r="VCR38" s="14"/>
      <c r="VCS38" s="14"/>
      <c r="VCT38" s="14"/>
      <c r="VCU38" s="14"/>
      <c r="VCV38" s="14"/>
      <c r="VCW38" s="14"/>
      <c r="VCX38" s="14"/>
      <c r="VCY38" s="14"/>
      <c r="VCZ38" s="14"/>
      <c r="VDA38" s="14"/>
      <c r="VDB38" s="14"/>
      <c r="VDC38" s="14"/>
      <c r="VDD38" s="14"/>
      <c r="VDE38" s="14"/>
      <c r="VDF38" s="14"/>
      <c r="VDG38" s="14"/>
      <c r="VDH38" s="14"/>
      <c r="VDI38" s="14"/>
      <c r="VDJ38" s="14"/>
      <c r="VDK38" s="14"/>
      <c r="VDL38" s="14"/>
      <c r="VDM38" s="14"/>
      <c r="VDN38" s="14"/>
      <c r="VDO38" s="14"/>
      <c r="VDP38" s="14"/>
      <c r="VDQ38" s="14"/>
      <c r="VDR38" s="14"/>
      <c r="VDS38" s="14"/>
      <c r="VDT38" s="14"/>
      <c r="VDU38" s="14"/>
      <c r="VDV38" s="14"/>
      <c r="VDW38" s="14"/>
      <c r="VDX38" s="14"/>
      <c r="VDY38" s="14"/>
      <c r="VDZ38" s="14"/>
      <c r="VEA38" s="14"/>
      <c r="VEB38" s="14"/>
      <c r="VEC38" s="14"/>
      <c r="VED38" s="14"/>
      <c r="VEE38" s="14"/>
      <c r="VEF38" s="14"/>
      <c r="VEG38" s="14"/>
      <c r="VEH38" s="14"/>
      <c r="VEI38" s="14"/>
      <c r="VEJ38" s="14"/>
      <c r="VEK38" s="14"/>
      <c r="VEL38" s="14"/>
      <c r="VEM38" s="14"/>
      <c r="VEN38" s="14"/>
      <c r="VEO38" s="14"/>
      <c r="VEP38" s="14"/>
      <c r="VEQ38" s="14"/>
      <c r="VER38" s="14"/>
      <c r="VES38" s="14"/>
      <c r="VET38" s="14"/>
      <c r="VEU38" s="14"/>
      <c r="VEV38" s="14"/>
      <c r="VEW38" s="14"/>
      <c r="VEX38" s="14"/>
      <c r="VEY38" s="14"/>
      <c r="VEZ38" s="14"/>
      <c r="VFA38" s="14"/>
      <c r="VFB38" s="14"/>
      <c r="VFC38" s="14"/>
      <c r="VFD38" s="14"/>
      <c r="VFE38" s="14"/>
      <c r="VFF38" s="14"/>
      <c r="VFG38" s="14"/>
      <c r="VFH38" s="14"/>
      <c r="VFI38" s="14"/>
      <c r="VFJ38" s="14"/>
      <c r="VFK38" s="14"/>
      <c r="VFL38" s="14"/>
      <c r="VFM38" s="14"/>
      <c r="VFN38" s="14"/>
      <c r="VFO38" s="14"/>
      <c r="VFP38" s="14"/>
      <c r="VFQ38" s="14"/>
      <c r="VFR38" s="14"/>
      <c r="VFS38" s="14"/>
      <c r="VFT38" s="14"/>
      <c r="VFU38" s="14"/>
      <c r="VFV38" s="14"/>
      <c r="VFW38" s="14"/>
      <c r="VFX38" s="14"/>
      <c r="VFY38" s="14"/>
      <c r="VFZ38" s="14"/>
      <c r="VGA38" s="14"/>
      <c r="VGB38" s="14"/>
      <c r="VGC38" s="14"/>
      <c r="VGD38" s="14"/>
      <c r="VGE38" s="14"/>
      <c r="VGF38" s="14"/>
      <c r="VGG38" s="14"/>
      <c r="VGH38" s="14"/>
      <c r="VGI38" s="14"/>
      <c r="VGJ38" s="14"/>
      <c r="VGK38" s="14"/>
      <c r="VGL38" s="14"/>
      <c r="VGM38" s="14"/>
      <c r="VGN38" s="14"/>
      <c r="VGO38" s="14"/>
      <c r="VGP38" s="14"/>
      <c r="VGQ38" s="14"/>
      <c r="VGR38" s="14"/>
      <c r="VGS38" s="14"/>
      <c r="VGT38" s="14"/>
      <c r="VGU38" s="14"/>
      <c r="VGV38" s="14"/>
      <c r="VGW38" s="14"/>
      <c r="VGX38" s="14"/>
      <c r="VGY38" s="14"/>
      <c r="VGZ38" s="14"/>
      <c r="VHA38" s="14"/>
      <c r="VHB38" s="14"/>
      <c r="VHC38" s="14"/>
      <c r="VHD38" s="14"/>
      <c r="VHE38" s="14"/>
      <c r="VHF38" s="14"/>
      <c r="VHG38" s="14"/>
      <c r="VHH38" s="14"/>
      <c r="VHI38" s="14"/>
      <c r="VHJ38" s="14"/>
      <c r="VHK38" s="14"/>
      <c r="VHL38" s="14"/>
      <c r="VHM38" s="14"/>
      <c r="VHN38" s="14"/>
      <c r="VHO38" s="14"/>
      <c r="VHP38" s="14"/>
      <c r="VHQ38" s="14"/>
      <c r="VHR38" s="14"/>
      <c r="VHS38" s="14"/>
      <c r="VHT38" s="14"/>
      <c r="VHU38" s="14"/>
      <c r="VHV38" s="14"/>
      <c r="VHW38" s="14"/>
      <c r="VHX38" s="14"/>
      <c r="VHY38" s="14"/>
      <c r="VHZ38" s="14"/>
      <c r="VIA38" s="14"/>
      <c r="VIB38" s="14"/>
      <c r="VIC38" s="14"/>
      <c r="VID38" s="14"/>
      <c r="VIE38" s="14"/>
      <c r="VIF38" s="14"/>
      <c r="VIG38" s="14"/>
      <c r="VIH38" s="14"/>
      <c r="VII38" s="14"/>
      <c r="VIJ38" s="14"/>
      <c r="VIK38" s="14"/>
      <c r="VIL38" s="14"/>
      <c r="VIM38" s="14"/>
      <c r="VIN38" s="14"/>
      <c r="VIO38" s="14"/>
      <c r="VIP38" s="14"/>
      <c r="VIQ38" s="14"/>
      <c r="VIR38" s="14"/>
      <c r="VIS38" s="14"/>
      <c r="VIT38" s="14"/>
      <c r="VIU38" s="14"/>
      <c r="VIV38" s="14"/>
      <c r="VIW38" s="14"/>
      <c r="VIX38" s="14"/>
      <c r="VIY38" s="14"/>
      <c r="VIZ38" s="14"/>
      <c r="VJA38" s="14"/>
      <c r="VJB38" s="14"/>
      <c r="VJC38" s="14"/>
      <c r="VJD38" s="14"/>
      <c r="VJE38" s="14"/>
      <c r="VJF38" s="14"/>
      <c r="VJG38" s="14"/>
      <c r="VJH38" s="14"/>
      <c r="VJI38" s="14"/>
      <c r="VJJ38" s="14"/>
      <c r="VJK38" s="14"/>
      <c r="VJL38" s="14"/>
      <c r="VJM38" s="14"/>
      <c r="VJN38" s="14"/>
      <c r="VJO38" s="14"/>
      <c r="VJP38" s="14"/>
      <c r="VJQ38" s="14"/>
      <c r="VJR38" s="14"/>
      <c r="VJS38" s="14"/>
      <c r="VJT38" s="14"/>
      <c r="VJU38" s="14"/>
      <c r="VJV38" s="14"/>
      <c r="VJW38" s="14"/>
      <c r="VJX38" s="14"/>
      <c r="VJY38" s="14"/>
      <c r="VJZ38" s="14"/>
      <c r="VKA38" s="14"/>
      <c r="VKB38" s="14"/>
      <c r="VKC38" s="14"/>
      <c r="VKD38" s="14"/>
      <c r="VKE38" s="14"/>
      <c r="VKF38" s="14"/>
      <c r="VKG38" s="14"/>
      <c r="VKH38" s="14"/>
      <c r="VKI38" s="14"/>
      <c r="VKJ38" s="14"/>
      <c r="VKK38" s="14"/>
      <c r="VKL38" s="14"/>
      <c r="VKM38" s="14"/>
      <c r="VKN38" s="14"/>
      <c r="VKO38" s="14"/>
      <c r="VKP38" s="14"/>
      <c r="VKQ38" s="14"/>
      <c r="VKR38" s="14"/>
      <c r="VKS38" s="14"/>
      <c r="VKT38" s="14"/>
      <c r="VKU38" s="14"/>
      <c r="VKV38" s="14"/>
      <c r="VKW38" s="14"/>
      <c r="VKX38" s="14"/>
      <c r="VKY38" s="14"/>
      <c r="VKZ38" s="14"/>
      <c r="VLA38" s="14"/>
      <c r="VLB38" s="14"/>
      <c r="VLC38" s="14"/>
      <c r="VLD38" s="14"/>
      <c r="VLE38" s="14"/>
      <c r="VLF38" s="14"/>
      <c r="VLG38" s="14"/>
      <c r="VLH38" s="14"/>
      <c r="VLI38" s="14"/>
      <c r="VLJ38" s="14"/>
      <c r="VLK38" s="14"/>
      <c r="VLL38" s="14"/>
      <c r="VLM38" s="14"/>
      <c r="VLN38" s="14"/>
      <c r="VLO38" s="14"/>
      <c r="VLP38" s="14"/>
      <c r="VLQ38" s="14"/>
      <c r="VLR38" s="14"/>
      <c r="VLS38" s="14"/>
      <c r="VLT38" s="14"/>
      <c r="VLU38" s="14"/>
      <c r="VLV38" s="14"/>
      <c r="VLW38" s="14"/>
      <c r="VLX38" s="14"/>
      <c r="VLY38" s="14"/>
      <c r="VLZ38" s="14"/>
      <c r="VMA38" s="14"/>
      <c r="VMB38" s="14"/>
      <c r="VMC38" s="14"/>
      <c r="VMD38" s="14"/>
      <c r="VME38" s="14"/>
      <c r="VMF38" s="14"/>
      <c r="VMG38" s="14"/>
      <c r="VMH38" s="14"/>
      <c r="VMI38" s="14"/>
      <c r="VMJ38" s="14"/>
      <c r="VMK38" s="14"/>
      <c r="VML38" s="14"/>
      <c r="VMM38" s="14"/>
      <c r="VMN38" s="14"/>
      <c r="VMO38" s="14"/>
      <c r="VMP38" s="14"/>
      <c r="VMQ38" s="14"/>
      <c r="VMR38" s="14"/>
      <c r="VMS38" s="14"/>
      <c r="VMT38" s="14"/>
      <c r="VMU38" s="14"/>
      <c r="VMV38" s="14"/>
      <c r="VMW38" s="14"/>
      <c r="VMX38" s="14"/>
      <c r="VMY38" s="14"/>
      <c r="VMZ38" s="14"/>
      <c r="VNA38" s="14"/>
      <c r="VNB38" s="14"/>
      <c r="VNC38" s="14"/>
      <c r="VND38" s="14"/>
      <c r="VNE38" s="14"/>
      <c r="VNF38" s="14"/>
      <c r="VNG38" s="14"/>
      <c r="VNH38" s="14"/>
      <c r="VNI38" s="14"/>
      <c r="VNJ38" s="14"/>
      <c r="VNK38" s="14"/>
      <c r="VNL38" s="14"/>
      <c r="VNM38" s="14"/>
      <c r="VNN38" s="14"/>
      <c r="VNO38" s="14"/>
      <c r="VNP38" s="14"/>
      <c r="VNQ38" s="14"/>
      <c r="VNR38" s="14"/>
      <c r="VNS38" s="14"/>
      <c r="VNT38" s="14"/>
      <c r="VNU38" s="14"/>
      <c r="VNV38" s="14"/>
      <c r="VNW38" s="14"/>
      <c r="VNX38" s="14"/>
      <c r="VNY38" s="14"/>
      <c r="VNZ38" s="14"/>
      <c r="VOA38" s="14"/>
      <c r="VOB38" s="14"/>
      <c r="VOC38" s="14"/>
      <c r="VOD38" s="14"/>
      <c r="VOE38" s="14"/>
      <c r="VOF38" s="14"/>
      <c r="VOG38" s="14"/>
      <c r="VOH38" s="14"/>
      <c r="VOI38" s="14"/>
      <c r="VOJ38" s="14"/>
      <c r="VOK38" s="14"/>
      <c r="VOL38" s="14"/>
      <c r="VOM38" s="14"/>
      <c r="VON38" s="14"/>
      <c r="VOO38" s="14"/>
      <c r="VOP38" s="14"/>
      <c r="VOQ38" s="14"/>
      <c r="VOR38" s="14"/>
      <c r="VOS38" s="14"/>
      <c r="VOT38" s="14"/>
      <c r="VOU38" s="14"/>
      <c r="VOV38" s="14"/>
      <c r="VOW38" s="14"/>
      <c r="VOX38" s="14"/>
      <c r="VOY38" s="14"/>
      <c r="VOZ38" s="14"/>
      <c r="VPA38" s="14"/>
      <c r="VPB38" s="14"/>
      <c r="VPC38" s="14"/>
      <c r="VPD38" s="14"/>
      <c r="VPE38" s="14"/>
      <c r="VPF38" s="14"/>
      <c r="VPG38" s="14"/>
      <c r="VPH38" s="14"/>
      <c r="VPI38" s="14"/>
      <c r="VPJ38" s="14"/>
      <c r="VPK38" s="14"/>
      <c r="VPL38" s="14"/>
      <c r="VPM38" s="14"/>
      <c r="VPN38" s="14"/>
      <c r="VPO38" s="14"/>
      <c r="VPP38" s="14"/>
      <c r="VPQ38" s="14"/>
      <c r="VPR38" s="14"/>
      <c r="VPS38" s="14"/>
      <c r="VPT38" s="14"/>
      <c r="VPU38" s="14"/>
      <c r="VPV38" s="14"/>
      <c r="VPW38" s="14"/>
      <c r="VPX38" s="14"/>
      <c r="VPY38" s="14"/>
      <c r="VPZ38" s="14"/>
      <c r="VQA38" s="14"/>
      <c r="VQB38" s="14"/>
      <c r="VQC38" s="14"/>
      <c r="VQD38" s="14"/>
      <c r="VQE38" s="14"/>
      <c r="VQF38" s="14"/>
      <c r="VQG38" s="14"/>
      <c r="VQH38" s="14"/>
      <c r="VQI38" s="14"/>
      <c r="VQJ38" s="14"/>
      <c r="VQK38" s="14"/>
      <c r="VQL38" s="14"/>
      <c r="VQM38" s="14"/>
      <c r="VQN38" s="14"/>
      <c r="VQO38" s="14"/>
      <c r="VQP38" s="14"/>
      <c r="VQQ38" s="14"/>
      <c r="VQR38" s="14"/>
      <c r="VQS38" s="14"/>
      <c r="VQT38" s="14"/>
      <c r="VQU38" s="14"/>
      <c r="VQV38" s="14"/>
      <c r="VQW38" s="14"/>
      <c r="VQX38" s="14"/>
      <c r="VQY38" s="14"/>
      <c r="VQZ38" s="14"/>
      <c r="VRA38" s="14"/>
      <c r="VRB38" s="14"/>
      <c r="VRC38" s="14"/>
      <c r="VRD38" s="14"/>
      <c r="VRE38" s="14"/>
      <c r="VRF38" s="14"/>
      <c r="VRG38" s="14"/>
      <c r="VRH38" s="14"/>
      <c r="VRI38" s="14"/>
      <c r="VRJ38" s="14"/>
      <c r="VRK38" s="14"/>
      <c r="VRL38" s="14"/>
      <c r="VRM38" s="14"/>
      <c r="VRN38" s="14"/>
      <c r="VRO38" s="14"/>
      <c r="VRP38" s="14"/>
      <c r="VRQ38" s="14"/>
      <c r="VRR38" s="14"/>
      <c r="VRS38" s="14"/>
      <c r="VRT38" s="14"/>
      <c r="VRU38" s="14"/>
      <c r="VRV38" s="14"/>
      <c r="VRW38" s="14"/>
      <c r="VRX38" s="14"/>
      <c r="VRY38" s="14"/>
      <c r="VRZ38" s="14"/>
      <c r="VSA38" s="14"/>
      <c r="VSB38" s="14"/>
      <c r="VSC38" s="14"/>
      <c r="VSD38" s="14"/>
      <c r="VSE38" s="14"/>
      <c r="VSF38" s="14"/>
      <c r="VSG38" s="14"/>
      <c r="VSH38" s="14"/>
      <c r="VSI38" s="14"/>
      <c r="VSJ38" s="14"/>
      <c r="VSK38" s="14"/>
      <c r="VSL38" s="14"/>
      <c r="VSM38" s="14"/>
      <c r="VSN38" s="14"/>
      <c r="VSO38" s="14"/>
      <c r="VSP38" s="14"/>
      <c r="VSQ38" s="14"/>
      <c r="VSR38" s="14"/>
      <c r="VSS38" s="14"/>
      <c r="VST38" s="14"/>
      <c r="VSU38" s="14"/>
      <c r="VSV38" s="14"/>
      <c r="VSW38" s="14"/>
      <c r="VSX38" s="14"/>
      <c r="VSY38" s="14"/>
      <c r="VSZ38" s="14"/>
      <c r="VTA38" s="14"/>
      <c r="VTB38" s="14"/>
      <c r="VTC38" s="14"/>
      <c r="VTD38" s="14"/>
      <c r="VTE38" s="14"/>
      <c r="VTF38" s="14"/>
      <c r="VTG38" s="14"/>
      <c r="VTH38" s="14"/>
      <c r="VTI38" s="14"/>
      <c r="VTJ38" s="14"/>
      <c r="VTK38" s="14"/>
      <c r="VTL38" s="14"/>
      <c r="VTM38" s="14"/>
      <c r="VTN38" s="14"/>
      <c r="VTO38" s="14"/>
      <c r="VTP38" s="14"/>
      <c r="VTQ38" s="14"/>
      <c r="VTR38" s="14"/>
      <c r="VTS38" s="14"/>
      <c r="VTT38" s="14"/>
      <c r="VTU38" s="14"/>
      <c r="VTV38" s="14"/>
      <c r="VTW38" s="14"/>
      <c r="VTX38" s="14"/>
      <c r="VTY38" s="14"/>
      <c r="VTZ38" s="14"/>
      <c r="VUA38" s="14"/>
      <c r="VUB38" s="14"/>
      <c r="VUC38" s="14"/>
      <c r="VUD38" s="14"/>
      <c r="VUE38" s="14"/>
      <c r="VUF38" s="14"/>
      <c r="VUG38" s="14"/>
      <c r="VUH38" s="14"/>
      <c r="VUI38" s="14"/>
      <c r="VUJ38" s="14"/>
      <c r="VUK38" s="14"/>
      <c r="VUL38" s="14"/>
      <c r="VUM38" s="14"/>
      <c r="VUN38" s="14"/>
      <c r="VUO38" s="14"/>
      <c r="VUP38" s="14"/>
      <c r="VUQ38" s="14"/>
      <c r="VUR38" s="14"/>
      <c r="VUS38" s="14"/>
      <c r="VUT38" s="14"/>
      <c r="VUU38" s="14"/>
      <c r="VUV38" s="14"/>
      <c r="VUW38" s="14"/>
      <c r="VUX38" s="14"/>
      <c r="VUY38" s="14"/>
      <c r="VUZ38" s="14"/>
      <c r="VVA38" s="14"/>
      <c r="VVB38" s="14"/>
      <c r="VVC38" s="14"/>
      <c r="VVD38" s="14"/>
      <c r="VVE38" s="14"/>
      <c r="VVF38" s="14"/>
      <c r="VVG38" s="14"/>
      <c r="VVH38" s="14"/>
      <c r="VVI38" s="14"/>
      <c r="VVJ38" s="14"/>
      <c r="VVK38" s="14"/>
      <c r="VVL38" s="14"/>
      <c r="VVM38" s="14"/>
      <c r="VVN38" s="14"/>
      <c r="VVO38" s="14"/>
      <c r="VVP38" s="14"/>
      <c r="VVQ38" s="14"/>
      <c r="VVR38" s="14"/>
      <c r="VVS38" s="14"/>
      <c r="VVT38" s="14"/>
      <c r="VVU38" s="14"/>
      <c r="VVV38" s="14"/>
      <c r="VVW38" s="14"/>
      <c r="VVX38" s="14"/>
      <c r="VVY38" s="14"/>
      <c r="VVZ38" s="14"/>
      <c r="VWA38" s="14"/>
      <c r="VWB38" s="14"/>
      <c r="VWC38" s="14"/>
      <c r="VWD38" s="14"/>
      <c r="VWE38" s="14"/>
      <c r="VWF38" s="14"/>
      <c r="VWG38" s="14"/>
      <c r="VWH38" s="14"/>
      <c r="VWI38" s="14"/>
      <c r="VWJ38" s="14"/>
      <c r="VWK38" s="14"/>
      <c r="VWL38" s="14"/>
      <c r="VWM38" s="14"/>
      <c r="VWN38" s="14"/>
      <c r="VWO38" s="14"/>
      <c r="VWP38" s="14"/>
      <c r="VWQ38" s="14"/>
      <c r="VWR38" s="14"/>
      <c r="VWS38" s="14"/>
      <c r="VWT38" s="14"/>
      <c r="VWU38" s="14"/>
      <c r="VWV38" s="14"/>
      <c r="VWW38" s="14"/>
      <c r="VWX38" s="14"/>
      <c r="VWY38" s="14"/>
      <c r="VWZ38" s="14"/>
      <c r="VXA38" s="14"/>
      <c r="VXB38" s="14"/>
      <c r="VXC38" s="14"/>
      <c r="VXD38" s="14"/>
      <c r="VXE38" s="14"/>
      <c r="VXF38" s="14"/>
      <c r="VXG38" s="14"/>
      <c r="VXH38" s="14"/>
      <c r="VXI38" s="14"/>
      <c r="VXJ38" s="14"/>
      <c r="VXK38" s="14"/>
      <c r="VXL38" s="14"/>
      <c r="VXM38" s="14"/>
      <c r="VXN38" s="14"/>
      <c r="VXO38" s="14"/>
      <c r="VXP38" s="14"/>
      <c r="VXQ38" s="14"/>
      <c r="VXR38" s="14"/>
      <c r="VXS38" s="14"/>
      <c r="VXT38" s="14"/>
      <c r="VXU38" s="14"/>
      <c r="VXV38" s="14"/>
      <c r="VXW38" s="14"/>
      <c r="VXX38" s="14"/>
      <c r="VXY38" s="14"/>
      <c r="VXZ38" s="14"/>
      <c r="VYA38" s="14"/>
      <c r="VYB38" s="14"/>
      <c r="VYC38" s="14"/>
      <c r="VYD38" s="14"/>
      <c r="VYE38" s="14"/>
      <c r="VYF38" s="14"/>
      <c r="VYG38" s="14"/>
      <c r="VYH38" s="14"/>
      <c r="VYI38" s="14"/>
      <c r="VYJ38" s="14"/>
      <c r="VYK38" s="14"/>
      <c r="VYL38" s="14"/>
      <c r="VYM38" s="14"/>
      <c r="VYN38" s="14"/>
      <c r="VYO38" s="14"/>
      <c r="VYP38" s="14"/>
      <c r="VYQ38" s="14"/>
      <c r="VYR38" s="14"/>
      <c r="VYS38" s="14"/>
      <c r="VYT38" s="14"/>
      <c r="VYU38" s="14"/>
      <c r="VYV38" s="14"/>
      <c r="VYW38" s="14"/>
      <c r="VYX38" s="14"/>
      <c r="VYY38" s="14"/>
      <c r="VYZ38" s="14"/>
      <c r="VZA38" s="14"/>
      <c r="VZB38" s="14"/>
      <c r="VZC38" s="14"/>
      <c r="VZD38" s="14"/>
      <c r="VZE38" s="14"/>
      <c r="VZF38" s="14"/>
      <c r="VZG38" s="14"/>
      <c r="VZH38" s="14"/>
      <c r="VZI38" s="14"/>
      <c r="VZJ38" s="14"/>
      <c r="VZK38" s="14"/>
      <c r="VZL38" s="14"/>
      <c r="VZM38" s="14"/>
      <c r="VZN38" s="14"/>
      <c r="VZO38" s="14"/>
      <c r="VZP38" s="14"/>
      <c r="VZQ38" s="14"/>
      <c r="VZR38" s="14"/>
      <c r="VZS38" s="14"/>
      <c r="VZT38" s="14"/>
      <c r="VZU38" s="14"/>
      <c r="VZV38" s="14"/>
      <c r="VZW38" s="14"/>
      <c r="VZX38" s="14"/>
      <c r="VZY38" s="14"/>
      <c r="VZZ38" s="14"/>
      <c r="WAA38" s="14"/>
      <c r="WAB38" s="14"/>
      <c r="WAC38" s="14"/>
      <c r="WAD38" s="14"/>
      <c r="WAE38" s="14"/>
      <c r="WAF38" s="14"/>
      <c r="WAG38" s="14"/>
      <c r="WAH38" s="14"/>
      <c r="WAI38" s="14"/>
      <c r="WAJ38" s="14"/>
      <c r="WAK38" s="14"/>
      <c r="WAL38" s="14"/>
      <c r="WAM38" s="14"/>
      <c r="WAN38" s="14"/>
      <c r="WAO38" s="14"/>
      <c r="WAP38" s="14"/>
      <c r="WAQ38" s="14"/>
      <c r="WAR38" s="14"/>
      <c r="WAS38" s="14"/>
      <c r="WAT38" s="14"/>
      <c r="WAU38" s="14"/>
      <c r="WAV38" s="14"/>
      <c r="WAW38" s="14"/>
      <c r="WAX38" s="14"/>
      <c r="WAY38" s="14"/>
      <c r="WAZ38" s="14"/>
      <c r="WBA38" s="14"/>
      <c r="WBB38" s="14"/>
      <c r="WBC38" s="14"/>
      <c r="WBD38" s="14"/>
      <c r="WBE38" s="14"/>
      <c r="WBF38" s="14"/>
      <c r="WBG38" s="14"/>
      <c r="WBH38" s="14"/>
      <c r="WBI38" s="14"/>
      <c r="WBJ38" s="14"/>
      <c r="WBK38" s="14"/>
      <c r="WBL38" s="14"/>
      <c r="WBM38" s="14"/>
      <c r="WBN38" s="14"/>
      <c r="WBO38" s="14"/>
      <c r="WBP38" s="14"/>
      <c r="WBQ38" s="14"/>
      <c r="WBR38" s="14"/>
      <c r="WBS38" s="14"/>
      <c r="WBT38" s="14"/>
      <c r="WBU38" s="14"/>
      <c r="WBV38" s="14"/>
      <c r="WBW38" s="14"/>
      <c r="WBX38" s="14"/>
      <c r="WBY38" s="14"/>
      <c r="WBZ38" s="14"/>
      <c r="WCA38" s="14"/>
      <c r="WCB38" s="14"/>
      <c r="WCC38" s="14"/>
      <c r="WCD38" s="14"/>
      <c r="WCE38" s="14"/>
      <c r="WCF38" s="14"/>
      <c r="WCG38" s="14"/>
      <c r="WCH38" s="14"/>
      <c r="WCI38" s="14"/>
      <c r="WCJ38" s="14"/>
      <c r="WCK38" s="14"/>
      <c r="WCL38" s="14"/>
      <c r="WCM38" s="14"/>
      <c r="WCN38" s="14"/>
      <c r="WCO38" s="14"/>
      <c r="WCP38" s="14"/>
      <c r="WCQ38" s="14"/>
      <c r="WCR38" s="14"/>
      <c r="WCS38" s="14"/>
      <c r="WCT38" s="14"/>
      <c r="WCU38" s="14"/>
      <c r="WCV38" s="14"/>
      <c r="WCW38" s="14"/>
      <c r="WCX38" s="14"/>
      <c r="WCY38" s="14"/>
      <c r="WCZ38" s="14"/>
      <c r="WDA38" s="14"/>
      <c r="WDB38" s="14"/>
      <c r="WDC38" s="14"/>
      <c r="WDD38" s="14"/>
      <c r="WDE38" s="14"/>
      <c r="WDF38" s="14"/>
      <c r="WDG38" s="14"/>
      <c r="WDH38" s="14"/>
      <c r="WDI38" s="14"/>
      <c r="WDJ38" s="14"/>
      <c r="WDK38" s="14"/>
      <c r="WDL38" s="14"/>
      <c r="WDM38" s="14"/>
      <c r="WDN38" s="14"/>
      <c r="WDO38" s="14"/>
      <c r="WDP38" s="14"/>
      <c r="WDQ38" s="14"/>
      <c r="WDR38" s="14"/>
      <c r="WDS38" s="14"/>
      <c r="WDT38" s="14"/>
      <c r="WDU38" s="14"/>
      <c r="WDV38" s="14"/>
      <c r="WDW38" s="14"/>
      <c r="WDX38" s="14"/>
      <c r="WDY38" s="14"/>
      <c r="WDZ38" s="14"/>
      <c r="WEA38" s="14"/>
      <c r="WEB38" s="14"/>
      <c r="WEC38" s="14"/>
      <c r="WED38" s="14"/>
      <c r="WEE38" s="14"/>
      <c r="WEF38" s="14"/>
      <c r="WEG38" s="14"/>
      <c r="WEH38" s="14"/>
      <c r="WEI38" s="14"/>
      <c r="WEJ38" s="14"/>
      <c r="WEK38" s="14"/>
      <c r="WEL38" s="14"/>
      <c r="WEM38" s="14"/>
      <c r="WEN38" s="14"/>
      <c r="WEO38" s="14"/>
      <c r="WEP38" s="14"/>
      <c r="WEQ38" s="14"/>
      <c r="WER38" s="14"/>
      <c r="WES38" s="14"/>
      <c r="WET38" s="14"/>
      <c r="WEU38" s="14"/>
      <c r="WEV38" s="14"/>
      <c r="WEW38" s="14"/>
      <c r="WEX38" s="14"/>
      <c r="WEY38" s="14"/>
      <c r="WEZ38" s="14"/>
      <c r="WFA38" s="14"/>
      <c r="WFB38" s="14"/>
      <c r="WFC38" s="14"/>
      <c r="WFD38" s="14"/>
      <c r="WFE38" s="14"/>
      <c r="WFF38" s="14"/>
      <c r="WFG38" s="14"/>
      <c r="WFH38" s="14"/>
      <c r="WFI38" s="14"/>
      <c r="WFJ38" s="14"/>
      <c r="WFK38" s="14"/>
      <c r="WFL38" s="14"/>
      <c r="WFM38" s="14"/>
      <c r="WFN38" s="14"/>
      <c r="WFO38" s="14"/>
      <c r="WFP38" s="14"/>
      <c r="WFQ38" s="14"/>
      <c r="WFR38" s="14"/>
      <c r="WFS38" s="14"/>
      <c r="WFT38" s="14"/>
      <c r="WFU38" s="14"/>
      <c r="WFV38" s="14"/>
      <c r="WFW38" s="14"/>
      <c r="WFX38" s="14"/>
      <c r="WFY38" s="14"/>
      <c r="WFZ38" s="14"/>
      <c r="WGA38" s="14"/>
      <c r="WGB38" s="14"/>
      <c r="WGC38" s="14"/>
      <c r="WGD38" s="14"/>
      <c r="WGE38" s="14"/>
      <c r="WGF38" s="14"/>
      <c r="WGG38" s="14"/>
      <c r="WGH38" s="14"/>
      <c r="WGI38" s="14"/>
      <c r="WGJ38" s="14"/>
      <c r="WGK38" s="14"/>
      <c r="WGL38" s="14"/>
      <c r="WGM38" s="14"/>
      <c r="WGN38" s="14"/>
      <c r="WGO38" s="14"/>
      <c r="WGP38" s="14"/>
      <c r="WGQ38" s="14"/>
      <c r="WGR38" s="14"/>
      <c r="WGS38" s="14"/>
      <c r="WGT38" s="14"/>
      <c r="WGU38" s="14"/>
      <c r="WGV38" s="14"/>
      <c r="WGW38" s="14"/>
      <c r="WGX38" s="14"/>
      <c r="WGY38" s="14"/>
      <c r="WGZ38" s="14"/>
      <c r="WHA38" s="14"/>
      <c r="WHB38" s="14"/>
      <c r="WHC38" s="14"/>
      <c r="WHD38" s="14"/>
      <c r="WHE38" s="14"/>
      <c r="WHF38" s="14"/>
      <c r="WHG38" s="14"/>
      <c r="WHH38" s="14"/>
      <c r="WHI38" s="14"/>
      <c r="WHJ38" s="14"/>
      <c r="WHK38" s="14"/>
      <c r="WHL38" s="14"/>
      <c r="WHM38" s="14"/>
      <c r="WHN38" s="14"/>
      <c r="WHO38" s="14"/>
      <c r="WHP38" s="14"/>
      <c r="WHQ38" s="14"/>
      <c r="WHR38" s="14"/>
      <c r="WHS38" s="14"/>
      <c r="WHT38" s="14"/>
      <c r="WHU38" s="14"/>
      <c r="WHV38" s="14"/>
      <c r="WHW38" s="14"/>
      <c r="WHX38" s="14"/>
      <c r="WHY38" s="14"/>
      <c r="WHZ38" s="14"/>
      <c r="WIA38" s="14"/>
      <c r="WIB38" s="14"/>
      <c r="WIC38" s="14"/>
      <c r="WID38" s="14"/>
      <c r="WIE38" s="14"/>
      <c r="WIF38" s="14"/>
      <c r="WIG38" s="14"/>
      <c r="WIH38" s="14"/>
      <c r="WII38" s="14"/>
      <c r="WIJ38" s="14"/>
      <c r="WIK38" s="14"/>
      <c r="WIL38" s="14"/>
      <c r="WIM38" s="14"/>
      <c r="WIN38" s="14"/>
      <c r="WIO38" s="14"/>
      <c r="WIP38" s="14"/>
      <c r="WIQ38" s="14"/>
      <c r="WIR38" s="14"/>
      <c r="WIS38" s="14"/>
      <c r="WIT38" s="14"/>
      <c r="WIU38" s="14"/>
      <c r="WIV38" s="14"/>
      <c r="WIW38" s="14"/>
      <c r="WIX38" s="14"/>
      <c r="WIY38" s="14"/>
      <c r="WIZ38" s="14"/>
      <c r="WJA38" s="14"/>
      <c r="WJB38" s="14"/>
      <c r="WJC38" s="14"/>
      <c r="WJD38" s="14"/>
      <c r="WJE38" s="14"/>
      <c r="WJF38" s="14"/>
      <c r="WJG38" s="14"/>
      <c r="WJH38" s="14"/>
      <c r="WJI38" s="14"/>
      <c r="WJJ38" s="14"/>
      <c r="WJK38" s="14"/>
      <c r="WJL38" s="14"/>
      <c r="WJM38" s="14"/>
      <c r="WJN38" s="14"/>
      <c r="WJO38" s="14"/>
      <c r="WJP38" s="14"/>
      <c r="WJQ38" s="14"/>
      <c r="WJR38" s="14"/>
      <c r="WJS38" s="14"/>
      <c r="WJT38" s="14"/>
      <c r="WJU38" s="14"/>
      <c r="WJV38" s="14"/>
      <c r="WJW38" s="14"/>
      <c r="WJX38" s="14"/>
      <c r="WJY38" s="14"/>
      <c r="WJZ38" s="14"/>
      <c r="WKA38" s="14"/>
      <c r="WKB38" s="14"/>
      <c r="WKC38" s="14"/>
      <c r="WKD38" s="14"/>
      <c r="WKE38" s="14"/>
      <c r="WKF38" s="14"/>
      <c r="WKG38" s="14"/>
      <c r="WKH38" s="14"/>
      <c r="WKI38" s="14"/>
      <c r="WKJ38" s="14"/>
      <c r="WKK38" s="14"/>
      <c r="WKL38" s="14"/>
      <c r="WKM38" s="14"/>
      <c r="WKN38" s="14"/>
      <c r="WKO38" s="14"/>
      <c r="WKP38" s="14"/>
      <c r="WKQ38" s="14"/>
      <c r="WKR38" s="14"/>
      <c r="WKS38" s="14"/>
      <c r="WKT38" s="14"/>
      <c r="WKU38" s="14"/>
      <c r="WKV38" s="14"/>
      <c r="WKW38" s="14"/>
      <c r="WKX38" s="14"/>
      <c r="WKY38" s="14"/>
      <c r="WKZ38" s="14"/>
      <c r="WLA38" s="14"/>
      <c r="WLB38" s="14"/>
      <c r="WLC38" s="14"/>
      <c r="WLD38" s="14"/>
      <c r="WLE38" s="14"/>
      <c r="WLF38" s="14"/>
      <c r="WLG38" s="14"/>
      <c r="WLH38" s="14"/>
      <c r="WLI38" s="14"/>
      <c r="WLJ38" s="14"/>
      <c r="WLK38" s="14"/>
      <c r="WLL38" s="14"/>
      <c r="WLM38" s="14"/>
      <c r="WLN38" s="14"/>
      <c r="WLO38" s="14"/>
      <c r="WLP38" s="14"/>
      <c r="WLQ38" s="14"/>
      <c r="WLR38" s="14"/>
      <c r="WLS38" s="14"/>
      <c r="WLT38" s="14"/>
      <c r="WLU38" s="14"/>
      <c r="WLV38" s="14"/>
      <c r="WLW38" s="14"/>
      <c r="WLX38" s="14"/>
      <c r="WLY38" s="14"/>
      <c r="WLZ38" s="14"/>
      <c r="WMA38" s="14"/>
      <c r="WMB38" s="14"/>
      <c r="WMC38" s="14"/>
      <c r="WMD38" s="14"/>
      <c r="WME38" s="14"/>
      <c r="WMF38" s="14"/>
      <c r="WMG38" s="14"/>
      <c r="WMH38" s="14"/>
      <c r="WMI38" s="14"/>
      <c r="WMJ38" s="14"/>
      <c r="WMK38" s="14"/>
      <c r="WML38" s="14"/>
      <c r="WMM38" s="14"/>
      <c r="WMN38" s="14"/>
      <c r="WMO38" s="14"/>
      <c r="WMP38" s="14"/>
      <c r="WMQ38" s="14"/>
      <c r="WMR38" s="14"/>
      <c r="WMS38" s="14"/>
      <c r="WMT38" s="14"/>
      <c r="WMU38" s="14"/>
      <c r="WMV38" s="14"/>
      <c r="WMW38" s="14"/>
      <c r="WMX38" s="14"/>
      <c r="WMY38" s="14"/>
      <c r="WMZ38" s="14"/>
      <c r="WNA38" s="14"/>
      <c r="WNB38" s="14"/>
      <c r="WNC38" s="14"/>
      <c r="WND38" s="14"/>
      <c r="WNE38" s="14"/>
      <c r="WNF38" s="14"/>
      <c r="WNG38" s="14"/>
      <c r="WNH38" s="14"/>
      <c r="WNI38" s="14"/>
      <c r="WNJ38" s="14"/>
      <c r="WNK38" s="14"/>
      <c r="WNL38" s="14"/>
      <c r="WNM38" s="14"/>
      <c r="WNN38" s="14"/>
      <c r="WNO38" s="14"/>
      <c r="WNP38" s="14"/>
      <c r="WNQ38" s="14"/>
      <c r="WNR38" s="14"/>
      <c r="WNS38" s="14"/>
      <c r="WNT38" s="14"/>
      <c r="WNU38" s="14"/>
      <c r="WNV38" s="14"/>
      <c r="WNW38" s="14"/>
      <c r="WNX38" s="14"/>
      <c r="WNY38" s="14"/>
      <c r="WNZ38" s="14"/>
      <c r="WOA38" s="14"/>
      <c r="WOB38" s="14"/>
      <c r="WOC38" s="14"/>
      <c r="WOD38" s="14"/>
      <c r="WOE38" s="14"/>
      <c r="WOF38" s="14"/>
      <c r="WOG38" s="14"/>
      <c r="WOH38" s="14"/>
      <c r="WOI38" s="14"/>
      <c r="WOJ38" s="14"/>
      <c r="WOK38" s="14"/>
      <c r="WOL38" s="14"/>
      <c r="WOM38" s="14"/>
      <c r="WON38" s="14"/>
      <c r="WOO38" s="14"/>
      <c r="WOP38" s="14"/>
      <c r="WOQ38" s="14"/>
      <c r="WOR38" s="14"/>
      <c r="WOS38" s="14"/>
      <c r="WOT38" s="14"/>
      <c r="WOU38" s="14"/>
      <c r="WOV38" s="14"/>
      <c r="WOW38" s="14"/>
      <c r="WOX38" s="14"/>
      <c r="WOY38" s="14"/>
      <c r="WOZ38" s="14"/>
      <c r="WPA38" s="14"/>
      <c r="WPB38" s="14"/>
      <c r="WPC38" s="14"/>
      <c r="WPD38" s="14"/>
      <c r="WPE38" s="14"/>
      <c r="WPF38" s="14"/>
      <c r="WPG38" s="14"/>
      <c r="WPH38" s="14"/>
      <c r="WPI38" s="14"/>
      <c r="WPJ38" s="14"/>
      <c r="WPK38" s="14"/>
      <c r="WPL38" s="14"/>
      <c r="WPM38" s="14"/>
      <c r="WPN38" s="14"/>
      <c r="WPO38" s="14"/>
      <c r="WPP38" s="14"/>
      <c r="WPQ38" s="14"/>
      <c r="WPR38" s="14"/>
      <c r="WPS38" s="14"/>
      <c r="WPT38" s="14"/>
      <c r="WPU38" s="14"/>
      <c r="WPV38" s="14"/>
      <c r="WPW38" s="14"/>
      <c r="WPX38" s="14"/>
      <c r="WPY38" s="14"/>
      <c r="WPZ38" s="14"/>
      <c r="WQA38" s="14"/>
      <c r="WQB38" s="14"/>
      <c r="WQC38" s="14"/>
      <c r="WQD38" s="14"/>
      <c r="WQE38" s="14"/>
      <c r="WQF38" s="14"/>
      <c r="WQG38" s="14"/>
      <c r="WQH38" s="14"/>
      <c r="WQI38" s="14"/>
      <c r="WQJ38" s="14"/>
      <c r="WQK38" s="14"/>
      <c r="WQL38" s="14"/>
      <c r="WQM38" s="14"/>
      <c r="WQN38" s="14"/>
      <c r="WQO38" s="14"/>
      <c r="WQP38" s="14"/>
      <c r="WQQ38" s="14"/>
      <c r="WQR38" s="14"/>
      <c r="WQS38" s="14"/>
      <c r="WQT38" s="14"/>
      <c r="WQU38" s="14"/>
      <c r="WQV38" s="14"/>
      <c r="WQW38" s="14"/>
      <c r="WQX38" s="14"/>
      <c r="WQY38" s="14"/>
      <c r="WQZ38" s="14"/>
      <c r="WRA38" s="14"/>
      <c r="WRB38" s="14"/>
      <c r="WRC38" s="14"/>
      <c r="WRD38" s="14"/>
      <c r="WRE38" s="14"/>
      <c r="WRF38" s="14"/>
      <c r="WRG38" s="14"/>
      <c r="WRH38" s="14"/>
      <c r="WRI38" s="14"/>
      <c r="WRJ38" s="14"/>
      <c r="WRK38" s="14"/>
      <c r="WRL38" s="14"/>
      <c r="WRM38" s="14"/>
      <c r="WRN38" s="14"/>
      <c r="WRO38" s="14"/>
      <c r="WRP38" s="14"/>
      <c r="WRQ38" s="14"/>
      <c r="WRR38" s="14"/>
      <c r="WRS38" s="14"/>
      <c r="WRT38" s="14"/>
      <c r="WRU38" s="14"/>
      <c r="WRV38" s="14"/>
      <c r="WRW38" s="14"/>
      <c r="WRX38" s="14"/>
      <c r="WRY38" s="14"/>
      <c r="WRZ38" s="14"/>
      <c r="WSA38" s="14"/>
      <c r="WSB38" s="14"/>
      <c r="WSC38" s="14"/>
      <c r="WSD38" s="14"/>
      <c r="WSE38" s="14"/>
      <c r="WSF38" s="14"/>
      <c r="WSG38" s="14"/>
      <c r="WSH38" s="14"/>
      <c r="WSI38" s="14"/>
      <c r="WSJ38" s="14"/>
      <c r="WSK38" s="14"/>
      <c r="WSL38" s="14"/>
      <c r="WSM38" s="14"/>
      <c r="WSN38" s="14"/>
      <c r="WSO38" s="14"/>
      <c r="WSP38" s="14"/>
      <c r="WSQ38" s="14"/>
      <c r="WSR38" s="14"/>
      <c r="WSS38" s="14"/>
      <c r="WST38" s="14"/>
      <c r="WSU38" s="14"/>
      <c r="WSV38" s="14"/>
      <c r="WSW38" s="14"/>
      <c r="WSX38" s="14"/>
      <c r="WSY38" s="14"/>
      <c r="WSZ38" s="14"/>
      <c r="WTA38" s="14"/>
      <c r="WTB38" s="14"/>
      <c r="WTC38" s="14"/>
      <c r="WTD38" s="14"/>
      <c r="WTE38" s="14"/>
      <c r="WTF38" s="14"/>
      <c r="WTG38" s="14"/>
      <c r="WTH38" s="14"/>
      <c r="WTI38" s="14"/>
      <c r="WTJ38" s="14"/>
      <c r="WTK38" s="14"/>
      <c r="WTL38" s="14"/>
      <c r="WTM38" s="14"/>
      <c r="WTN38" s="14"/>
      <c r="WTO38" s="14"/>
      <c r="WTP38" s="14"/>
      <c r="WTQ38" s="14"/>
      <c r="WTR38" s="14"/>
      <c r="WTS38" s="14"/>
      <c r="WTT38" s="14"/>
      <c r="WTU38" s="14"/>
      <c r="WTV38" s="14"/>
      <c r="WTW38" s="14"/>
      <c r="WTX38" s="14"/>
      <c r="WTY38" s="14"/>
      <c r="WTZ38" s="14"/>
      <c r="WUA38" s="14"/>
      <c r="WUB38" s="14"/>
      <c r="WUC38" s="14"/>
      <c r="WUD38" s="14"/>
      <c r="WUE38" s="14"/>
      <c r="WUF38" s="14"/>
      <c r="WUG38" s="14"/>
      <c r="WUH38" s="14"/>
      <c r="WUI38" s="14"/>
      <c r="WUJ38" s="14"/>
      <c r="WUK38" s="14"/>
      <c r="WUL38" s="14"/>
      <c r="WUM38" s="14"/>
      <c r="WUN38" s="14"/>
      <c r="WUO38" s="14"/>
      <c r="WUP38" s="14"/>
      <c r="WUQ38" s="14"/>
      <c r="WUR38" s="14"/>
      <c r="WUS38" s="14"/>
      <c r="WUT38" s="14"/>
      <c r="WUU38" s="14"/>
      <c r="WUV38" s="14"/>
      <c r="WUW38" s="14"/>
      <c r="WUX38" s="14"/>
      <c r="WUY38" s="14"/>
      <c r="WUZ38" s="14"/>
      <c r="WVA38" s="14"/>
      <c r="WVB38" s="14"/>
      <c r="WVC38" s="14"/>
      <c r="WVD38" s="14"/>
      <c r="WVE38" s="14"/>
      <c r="WVF38" s="14"/>
      <c r="WVG38" s="14"/>
      <c r="WVH38" s="14"/>
      <c r="WVI38" s="14"/>
      <c r="WVJ38" s="14"/>
      <c r="WVK38" s="14"/>
      <c r="WVL38" s="14"/>
      <c r="WVM38" s="14"/>
      <c r="WVN38" s="14"/>
      <c r="WVO38" s="14"/>
      <c r="WVP38" s="14"/>
      <c r="WVQ38" s="14"/>
      <c r="WVR38" s="14"/>
      <c r="WVS38" s="14"/>
      <c r="WVT38" s="14"/>
      <c r="WVU38" s="14"/>
      <c r="WVV38" s="14"/>
      <c r="WVW38" s="14"/>
      <c r="WVX38" s="14"/>
      <c r="WVY38" s="14"/>
      <c r="WVZ38" s="14"/>
      <c r="WWA38" s="14"/>
      <c r="WWB38" s="14"/>
      <c r="WWC38" s="14"/>
      <c r="WWD38" s="14"/>
      <c r="WWE38" s="14"/>
      <c r="WWF38" s="14"/>
      <c r="WWG38" s="14"/>
      <c r="WWH38" s="14"/>
      <c r="WWI38" s="14"/>
      <c r="WWJ38" s="14"/>
      <c r="WWK38" s="14"/>
      <c r="WWL38" s="14"/>
      <c r="WWM38" s="14"/>
      <c r="WWN38" s="14"/>
      <c r="WWO38" s="14"/>
      <c r="WWP38" s="14"/>
      <c r="WWQ38" s="14"/>
      <c r="WWR38" s="14"/>
      <c r="WWS38" s="14"/>
      <c r="WWT38" s="14"/>
      <c r="WWU38" s="14"/>
      <c r="WWV38" s="14"/>
      <c r="WWW38" s="14"/>
      <c r="WWX38" s="14"/>
      <c r="WWY38" s="14"/>
      <c r="WWZ38" s="14"/>
      <c r="WXA38" s="14"/>
      <c r="WXB38" s="14"/>
      <c r="WXC38" s="14"/>
      <c r="WXD38" s="14"/>
      <c r="WXE38" s="14"/>
      <c r="WXF38" s="14"/>
      <c r="WXG38" s="14"/>
      <c r="WXH38" s="14"/>
      <c r="WXI38" s="14"/>
      <c r="WXJ38" s="14"/>
      <c r="WXK38" s="14"/>
      <c r="WXL38" s="14"/>
      <c r="WXM38" s="14"/>
      <c r="WXN38" s="14"/>
      <c r="WXO38" s="14"/>
      <c r="WXP38" s="14"/>
      <c r="WXQ38" s="14"/>
      <c r="WXR38" s="14"/>
      <c r="WXS38" s="14"/>
      <c r="WXT38" s="14"/>
      <c r="WXU38" s="14"/>
      <c r="WXV38" s="14"/>
      <c r="WXW38" s="14"/>
      <c r="WXX38" s="14"/>
      <c r="WXY38" s="14"/>
      <c r="WXZ38" s="14"/>
      <c r="WYA38" s="14"/>
      <c r="WYB38" s="14"/>
      <c r="WYC38" s="14"/>
      <c r="WYD38" s="14"/>
      <c r="WYE38" s="14"/>
      <c r="WYF38" s="14"/>
      <c r="WYG38" s="14"/>
      <c r="WYH38" s="14"/>
      <c r="WYI38" s="14"/>
      <c r="WYJ38" s="14"/>
      <c r="WYK38" s="14"/>
      <c r="WYL38" s="14"/>
      <c r="WYM38" s="14"/>
      <c r="WYN38" s="14"/>
      <c r="WYO38" s="14"/>
      <c r="WYP38" s="14"/>
      <c r="WYQ38" s="14"/>
      <c r="WYR38" s="14"/>
      <c r="WYS38" s="14"/>
      <c r="WYT38" s="14"/>
      <c r="WYU38" s="14"/>
      <c r="WYV38" s="14"/>
      <c r="WYW38" s="14"/>
      <c r="WYX38" s="14"/>
      <c r="WYY38" s="14"/>
      <c r="WYZ38" s="14"/>
      <c r="WZA38" s="14"/>
      <c r="WZB38" s="14"/>
      <c r="WZC38" s="14"/>
      <c r="WZD38" s="14"/>
      <c r="WZE38" s="14"/>
      <c r="WZF38" s="14"/>
      <c r="WZG38" s="14"/>
      <c r="WZH38" s="14"/>
      <c r="WZI38" s="14"/>
      <c r="WZJ38" s="14"/>
      <c r="WZK38" s="14"/>
      <c r="WZL38" s="14"/>
      <c r="WZM38" s="14"/>
      <c r="WZN38" s="14"/>
      <c r="WZO38" s="14"/>
      <c r="WZP38" s="14"/>
      <c r="WZQ38" s="14"/>
      <c r="WZR38" s="14"/>
      <c r="WZS38" s="14"/>
      <c r="WZT38" s="14"/>
      <c r="WZU38" s="14"/>
      <c r="WZV38" s="14"/>
      <c r="WZW38" s="14"/>
      <c r="WZX38" s="14"/>
      <c r="WZY38" s="14"/>
      <c r="WZZ38" s="14"/>
      <c r="XAA38" s="14"/>
      <c r="XAB38" s="14"/>
      <c r="XAC38" s="14"/>
      <c r="XAD38" s="14"/>
      <c r="XAE38" s="14"/>
      <c r="XAF38" s="14"/>
      <c r="XAG38" s="14"/>
      <c r="XAH38" s="14"/>
      <c r="XAI38" s="14"/>
      <c r="XAJ38" s="14"/>
      <c r="XAK38" s="14"/>
      <c r="XAL38" s="14"/>
      <c r="XAM38" s="14"/>
      <c r="XAN38" s="14"/>
      <c r="XAO38" s="14"/>
      <c r="XAP38" s="14"/>
      <c r="XAQ38" s="14"/>
      <c r="XAR38" s="14"/>
      <c r="XAS38" s="14"/>
      <c r="XAT38" s="14"/>
      <c r="XAU38" s="14"/>
      <c r="XAV38" s="14"/>
      <c r="XAW38" s="14"/>
      <c r="XAX38" s="14"/>
      <c r="XAY38" s="14"/>
      <c r="XAZ38" s="14"/>
      <c r="XBA38" s="14"/>
      <c r="XBB38" s="14"/>
      <c r="XBC38" s="14"/>
      <c r="XBD38" s="14"/>
      <c r="XBE38" s="14"/>
      <c r="XBF38" s="14"/>
      <c r="XBG38" s="14"/>
      <c r="XBH38" s="14"/>
      <c r="XBI38" s="14"/>
      <c r="XBJ38" s="14"/>
      <c r="XBK38" s="14"/>
      <c r="XBL38" s="14"/>
      <c r="XBM38" s="14"/>
      <c r="XBN38" s="14"/>
      <c r="XBO38" s="14"/>
      <c r="XBP38" s="14"/>
      <c r="XBQ38" s="14"/>
      <c r="XBR38" s="14"/>
      <c r="XBS38" s="14"/>
      <c r="XBT38" s="14"/>
      <c r="XBU38" s="14"/>
      <c r="XBV38" s="14"/>
      <c r="XBW38" s="14"/>
      <c r="XBX38" s="14"/>
      <c r="XBY38" s="14"/>
      <c r="XBZ38" s="14"/>
      <c r="XCA38" s="14"/>
      <c r="XCB38" s="14"/>
      <c r="XCC38" s="14"/>
      <c r="XCD38" s="14"/>
      <c r="XCE38" s="14"/>
      <c r="XCF38" s="14"/>
      <c r="XCG38" s="14"/>
      <c r="XCH38" s="14"/>
      <c r="XCI38" s="14"/>
      <c r="XCJ38" s="14"/>
      <c r="XCK38" s="14"/>
      <c r="XCL38" s="14"/>
      <c r="XCM38" s="14"/>
      <c r="XCN38" s="14"/>
      <c r="XCO38" s="14"/>
      <c r="XCP38" s="14"/>
      <c r="XCQ38" s="14"/>
      <c r="XCR38" s="14"/>
      <c r="XCS38" s="14"/>
      <c r="XCT38" s="14"/>
      <c r="XCU38" s="14"/>
      <c r="XCV38" s="14"/>
      <c r="XCW38" s="14"/>
      <c r="XCX38" s="14"/>
      <c r="XCY38" s="14"/>
      <c r="XCZ38" s="14"/>
      <c r="XDA38" s="14"/>
      <c r="XDB38" s="14"/>
      <c r="XDC38" s="14"/>
      <c r="XDD38" s="14"/>
      <c r="XDE38" s="14"/>
      <c r="XDF38" s="14"/>
      <c r="XDG38" s="14"/>
      <c r="XDH38" s="14"/>
      <c r="XDI38" s="14"/>
      <c r="XDJ38" s="14"/>
      <c r="XDK38" s="14"/>
      <c r="XDL38" s="14"/>
      <c r="XDM38" s="14"/>
      <c r="XDN38" s="14"/>
      <c r="XDO38" s="14"/>
      <c r="XDP38" s="14"/>
      <c r="XDQ38" s="14"/>
      <c r="XDR38" s="14"/>
      <c r="XDS38" s="14"/>
      <c r="XDT38" s="14"/>
      <c r="XDU38" s="14"/>
      <c r="XDV38" s="14"/>
      <c r="XDW38" s="14"/>
      <c r="XDX38" s="14"/>
      <c r="XDY38" s="14"/>
      <c r="XDZ38" s="14"/>
      <c r="XEA38" s="14"/>
      <c r="XEB38" s="14"/>
      <c r="XEC38" s="14"/>
      <c r="XED38" s="14"/>
      <c r="XEE38" s="14"/>
      <c r="XEF38" s="14"/>
      <c r="XEG38" s="14"/>
      <c r="XEH38" s="14"/>
      <c r="XEI38" s="14"/>
      <c r="XEJ38" s="14"/>
      <c r="XEK38" s="14"/>
      <c r="XEL38" s="14"/>
      <c r="XEM38" s="14"/>
      <c r="XEN38" s="14"/>
      <c r="XEO38" s="14"/>
      <c r="XEP38" s="14"/>
      <c r="XEQ38" s="14"/>
      <c r="XER38" s="14"/>
      <c r="XES38" s="14"/>
      <c r="XET38" s="14"/>
      <c r="XEU38" s="14"/>
      <c r="XEV38" s="14"/>
      <c r="XEW38" s="14"/>
      <c r="XEX38" s="14"/>
      <c r="XEY38" s="14"/>
      <c r="XEZ38" s="14"/>
      <c r="XFA38" s="14"/>
      <c r="XFB38" s="14"/>
      <c r="XFC38" s="14"/>
    </row>
    <row r="39" spans="2:16383" s="14" customFormat="1">
      <c r="B39" s="63" t="s">
        <v>179</v>
      </c>
      <c r="C39" s="37"/>
      <c r="D39" s="39">
        <f ca="1">IFERROR(D38/C38-1,"na")</f>
        <v>0.16230571506468361</v>
      </c>
      <c r="E39" s="39">
        <f t="shared" ref="E39:M39" ca="1" si="3">IFERROR(E38/D38-1,"na")</f>
        <v>0.1514724193228556</v>
      </c>
      <c r="F39" s="39">
        <f ca="1">IFERROR(F38/E38-1,"na")</f>
        <v>0.14001690908434972</v>
      </c>
      <c r="G39" s="39">
        <f t="shared" ca="1" si="3"/>
        <v>0.12569932238766968</v>
      </c>
      <c r="H39" s="39">
        <f t="shared" ca="1" si="3"/>
        <v>0.11359060961264311</v>
      </c>
      <c r="I39" s="39">
        <f t="shared" ca="1" si="3"/>
        <v>0.10305563623168679</v>
      </c>
      <c r="J39" s="39">
        <f t="shared" ca="1" si="3"/>
        <v>9.3685802096138415E-2</v>
      </c>
      <c r="K39" s="39">
        <f t="shared" ca="1" si="3"/>
        <v>8.5206673720164217E-2</v>
      </c>
      <c r="L39" s="39">
        <f t="shared" ca="1" si="3"/>
        <v>7.7427569812587249E-2</v>
      </c>
      <c r="M39" s="39">
        <f t="shared" ca="1" si="3"/>
        <v>2.4999999999999911E-2</v>
      </c>
      <c r="O39" s="91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  <c r="XFB39"/>
      <c r="XFC39"/>
    </row>
    <row r="40" spans="2:16383">
      <c r="B40" t="s">
        <v>63</v>
      </c>
      <c r="C40" s="38">
        <f ca="1">+INDEX(Model!$A:$AD,MATCH("EBITDA",Model!$A:$A,0),MATCH(DCF!C$36,Model!$3:$3,0))</f>
        <v>581.2873495430515</v>
      </c>
      <c r="D40" s="38">
        <f ca="1">+INDEX(Model!$A:$AD,MATCH("EBITDA",Model!$A:$A,0),MATCH(DCF!D$36,Model!$3:$3,0))</f>
        <v>745.92854250490836</v>
      </c>
      <c r="E40" s="38">
        <f ca="1">+INDEX(Model!$A:$AD,MATCH("EBITDA",Model!$A:$A,0),MATCH(DCF!E$36,Model!$3:$3,0))</f>
        <v>891.68764208387188</v>
      </c>
      <c r="F40" s="38">
        <f ca="1">+INDEX(Model!$A:$AD,MATCH("EBITDA",Model!$A:$A,0),MATCH(DCF!F$36,Model!$3:$3,0))</f>
        <v>1046.6028229302174</v>
      </c>
      <c r="G40" s="38">
        <f ca="1">+INDEX(Model!$A:$AD,MATCH("EBITDA",Model!$A:$A,0),MATCH(DCF!G$36,Model!$3:$3,0))</f>
        <v>1205.3207463219296</v>
      </c>
      <c r="H40" s="38">
        <f ca="1">+INDEX(Model!$A:$AD,MATCH("EBITDA",Model!$A:$A,0),MATCH(DCF!H$36,Model!$3:$3,0))</f>
        <v>1365.7852308401889</v>
      </c>
      <c r="I40" s="38">
        <f ca="1">+INDEX(Model!$A:$AD,MATCH("EBITDA",Model!$A:$A,0),MATCH(DCF!I$36,Model!$3:$3,0))</f>
        <v>1525.8652919380884</v>
      </c>
      <c r="J40" s="38">
        <f ca="1">+INDEX(Model!$A:$AD,MATCH("EBITDA",Model!$A:$A,0),MATCH(DCF!J$36,Model!$3:$3,0))</f>
        <v>1683.374384071195</v>
      </c>
      <c r="K40" s="38">
        <f ca="1">+INDEX(Model!$A:$AD,MATCH("EBITDA",Model!$A:$A,0),MATCH(DCF!K$36,Model!$3:$3,0))</f>
        <v>1836.0976796781874</v>
      </c>
      <c r="L40" s="38">
        <f ca="1">+INDEX(Model!$A:$AD,MATCH("EBITDA",Model!$A:$A,0),MATCH(DCF!L$36,Model!$3:$3,0))</f>
        <v>1981.8260505237777</v>
      </c>
      <c r="M40" s="75">
        <f ca="1">+L40*(1+$K$18)</f>
        <v>2031.3717017868719</v>
      </c>
      <c r="O40" s="124">
        <f ca="1">+(M40/C40)^(0.1)-1</f>
        <v>0.13328685825300024</v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  <c r="AMJ40" s="14"/>
      <c r="AMK40" s="14"/>
      <c r="AML40" s="14"/>
      <c r="AMM40" s="14"/>
      <c r="AMN40" s="14"/>
      <c r="AMO40" s="14"/>
      <c r="AMP40" s="14"/>
      <c r="AMQ40" s="14"/>
      <c r="AMR40" s="14"/>
      <c r="AMS40" s="14"/>
      <c r="AMT40" s="14"/>
      <c r="AMU40" s="14"/>
      <c r="AMV40" s="14"/>
      <c r="AMW40" s="14"/>
      <c r="AMX40" s="14"/>
      <c r="AMY40" s="14"/>
      <c r="AMZ40" s="14"/>
      <c r="ANA40" s="14"/>
      <c r="ANB40" s="14"/>
      <c r="ANC40" s="14"/>
      <c r="AND40" s="14"/>
      <c r="ANE40" s="14"/>
      <c r="ANF40" s="14"/>
      <c r="ANG40" s="14"/>
      <c r="ANH40" s="14"/>
      <c r="ANI40" s="14"/>
      <c r="ANJ40" s="14"/>
      <c r="ANK40" s="14"/>
      <c r="ANL40" s="14"/>
      <c r="ANM40" s="14"/>
      <c r="ANN40" s="14"/>
      <c r="ANO40" s="14"/>
      <c r="ANP40" s="14"/>
      <c r="ANQ40" s="14"/>
      <c r="ANR40" s="14"/>
      <c r="ANS40" s="14"/>
      <c r="ANT40" s="14"/>
      <c r="ANU40" s="14"/>
      <c r="ANV40" s="14"/>
      <c r="ANW40" s="14"/>
      <c r="ANX40" s="14"/>
      <c r="ANY40" s="14"/>
      <c r="ANZ40" s="14"/>
      <c r="AOA40" s="14"/>
      <c r="AOB40" s="14"/>
      <c r="AOC40" s="14"/>
      <c r="AOD40" s="14"/>
      <c r="AOE40" s="14"/>
      <c r="AOF40" s="14"/>
      <c r="AOG40" s="14"/>
      <c r="AOH40" s="14"/>
      <c r="AOI40" s="14"/>
      <c r="AOJ40" s="14"/>
      <c r="AOK40" s="14"/>
      <c r="AOL40" s="14"/>
      <c r="AOM40" s="14"/>
      <c r="AON40" s="14"/>
      <c r="AOO40" s="14"/>
      <c r="AOP40" s="14"/>
      <c r="AOQ40" s="14"/>
      <c r="AOR40" s="14"/>
      <c r="AOS40" s="14"/>
      <c r="AOT40" s="14"/>
      <c r="AOU40" s="14"/>
      <c r="AOV40" s="14"/>
      <c r="AOW40" s="14"/>
      <c r="AOX40" s="14"/>
      <c r="AOY40" s="14"/>
      <c r="AOZ40" s="14"/>
      <c r="APA40" s="14"/>
      <c r="APB40" s="14"/>
      <c r="APC40" s="14"/>
      <c r="APD40" s="14"/>
      <c r="APE40" s="14"/>
      <c r="APF40" s="14"/>
      <c r="APG40" s="14"/>
      <c r="APH40" s="14"/>
      <c r="API40" s="14"/>
      <c r="APJ40" s="14"/>
      <c r="APK40" s="14"/>
      <c r="APL40" s="14"/>
      <c r="APM40" s="14"/>
      <c r="APN40" s="14"/>
      <c r="APO40" s="14"/>
      <c r="APP40" s="14"/>
      <c r="APQ40" s="14"/>
      <c r="APR40" s="14"/>
      <c r="APS40" s="14"/>
      <c r="APT40" s="14"/>
      <c r="APU40" s="14"/>
      <c r="APV40" s="14"/>
      <c r="APW40" s="14"/>
      <c r="APX40" s="14"/>
      <c r="APY40" s="14"/>
      <c r="APZ40" s="14"/>
      <c r="AQA40" s="14"/>
      <c r="AQB40" s="14"/>
      <c r="AQC40" s="14"/>
      <c r="AQD40" s="14"/>
      <c r="AQE40" s="14"/>
      <c r="AQF40" s="14"/>
      <c r="AQG40" s="14"/>
      <c r="AQH40" s="14"/>
      <c r="AQI40" s="14"/>
      <c r="AQJ40" s="14"/>
      <c r="AQK40" s="14"/>
      <c r="AQL40" s="14"/>
      <c r="AQM40" s="14"/>
      <c r="AQN40" s="14"/>
      <c r="AQO40" s="14"/>
      <c r="AQP40" s="14"/>
      <c r="AQQ40" s="14"/>
      <c r="AQR40" s="14"/>
      <c r="AQS40" s="14"/>
      <c r="AQT40" s="14"/>
      <c r="AQU40" s="14"/>
      <c r="AQV40" s="14"/>
      <c r="AQW40" s="14"/>
      <c r="AQX40" s="14"/>
      <c r="AQY40" s="14"/>
      <c r="AQZ40" s="14"/>
      <c r="ARA40" s="14"/>
      <c r="ARB40" s="14"/>
      <c r="ARC40" s="14"/>
      <c r="ARD40" s="14"/>
      <c r="ARE40" s="14"/>
      <c r="ARF40" s="14"/>
      <c r="ARG40" s="14"/>
      <c r="ARH40" s="14"/>
      <c r="ARI40" s="14"/>
      <c r="ARJ40" s="14"/>
      <c r="ARK40" s="14"/>
      <c r="ARL40" s="14"/>
      <c r="ARM40" s="14"/>
      <c r="ARN40" s="14"/>
      <c r="ARO40" s="14"/>
      <c r="ARP40" s="14"/>
      <c r="ARQ40" s="14"/>
      <c r="ARR40" s="14"/>
      <c r="ARS40" s="14"/>
      <c r="ART40" s="14"/>
      <c r="ARU40" s="14"/>
      <c r="ARV40" s="14"/>
      <c r="ARW40" s="14"/>
      <c r="ARX40" s="14"/>
      <c r="ARY40" s="14"/>
      <c r="ARZ40" s="14"/>
      <c r="ASA40" s="14"/>
      <c r="ASB40" s="14"/>
      <c r="ASC40" s="14"/>
      <c r="ASD40" s="14"/>
      <c r="ASE40" s="14"/>
      <c r="ASF40" s="14"/>
      <c r="ASG40" s="14"/>
      <c r="ASH40" s="14"/>
      <c r="ASI40" s="14"/>
      <c r="ASJ40" s="14"/>
      <c r="ASK40" s="14"/>
      <c r="ASL40" s="14"/>
      <c r="ASM40" s="14"/>
      <c r="ASN40" s="14"/>
      <c r="ASO40" s="14"/>
      <c r="ASP40" s="14"/>
      <c r="ASQ40" s="14"/>
      <c r="ASR40" s="14"/>
      <c r="ASS40" s="14"/>
      <c r="AST40" s="14"/>
      <c r="ASU40" s="14"/>
      <c r="ASV40" s="14"/>
      <c r="ASW40" s="14"/>
      <c r="ASX40" s="14"/>
      <c r="ASY40" s="14"/>
      <c r="ASZ40" s="14"/>
      <c r="ATA40" s="14"/>
      <c r="ATB40" s="14"/>
      <c r="ATC40" s="14"/>
      <c r="ATD40" s="14"/>
      <c r="ATE40" s="14"/>
      <c r="ATF40" s="14"/>
      <c r="ATG40" s="14"/>
      <c r="ATH40" s="14"/>
      <c r="ATI40" s="14"/>
      <c r="ATJ40" s="14"/>
      <c r="ATK40" s="14"/>
      <c r="ATL40" s="14"/>
      <c r="ATM40" s="14"/>
      <c r="ATN40" s="14"/>
      <c r="ATO40" s="14"/>
      <c r="ATP40" s="14"/>
      <c r="ATQ40" s="14"/>
      <c r="ATR40" s="14"/>
      <c r="ATS40" s="14"/>
      <c r="ATT40" s="14"/>
      <c r="ATU40" s="14"/>
      <c r="ATV40" s="14"/>
      <c r="ATW40" s="14"/>
      <c r="ATX40" s="14"/>
      <c r="ATY40" s="14"/>
      <c r="ATZ40" s="14"/>
      <c r="AUA40" s="14"/>
      <c r="AUB40" s="14"/>
      <c r="AUC40" s="14"/>
      <c r="AUD40" s="14"/>
      <c r="AUE40" s="14"/>
      <c r="AUF40" s="14"/>
      <c r="AUG40" s="14"/>
      <c r="AUH40" s="14"/>
      <c r="AUI40" s="14"/>
      <c r="AUJ40" s="14"/>
      <c r="AUK40" s="14"/>
      <c r="AUL40" s="14"/>
      <c r="AUM40" s="14"/>
      <c r="AUN40" s="14"/>
      <c r="AUO40" s="14"/>
      <c r="AUP40" s="14"/>
      <c r="AUQ40" s="14"/>
      <c r="AUR40" s="14"/>
      <c r="AUS40" s="14"/>
      <c r="AUT40" s="14"/>
      <c r="AUU40" s="14"/>
      <c r="AUV40" s="14"/>
      <c r="AUW40" s="14"/>
      <c r="AUX40" s="14"/>
      <c r="AUY40" s="14"/>
      <c r="AUZ40" s="14"/>
      <c r="AVA40" s="14"/>
      <c r="AVB40" s="14"/>
      <c r="AVC40" s="14"/>
      <c r="AVD40" s="14"/>
      <c r="AVE40" s="14"/>
      <c r="AVF40" s="14"/>
      <c r="AVG40" s="14"/>
      <c r="AVH40" s="14"/>
      <c r="AVI40" s="14"/>
      <c r="AVJ40" s="14"/>
      <c r="AVK40" s="14"/>
      <c r="AVL40" s="14"/>
      <c r="AVM40" s="14"/>
      <c r="AVN40" s="14"/>
      <c r="AVO40" s="14"/>
      <c r="AVP40" s="14"/>
      <c r="AVQ40" s="14"/>
      <c r="AVR40" s="14"/>
      <c r="AVS40" s="14"/>
      <c r="AVT40" s="14"/>
      <c r="AVU40" s="14"/>
      <c r="AVV40" s="14"/>
      <c r="AVW40" s="14"/>
      <c r="AVX40" s="14"/>
      <c r="AVY40" s="14"/>
      <c r="AVZ40" s="14"/>
      <c r="AWA40" s="14"/>
      <c r="AWB40" s="14"/>
      <c r="AWC40" s="14"/>
      <c r="AWD40" s="14"/>
      <c r="AWE40" s="14"/>
      <c r="AWF40" s="14"/>
      <c r="AWG40" s="14"/>
      <c r="AWH40" s="14"/>
      <c r="AWI40" s="14"/>
      <c r="AWJ40" s="14"/>
      <c r="AWK40" s="14"/>
      <c r="AWL40" s="14"/>
      <c r="AWM40" s="14"/>
      <c r="AWN40" s="14"/>
      <c r="AWO40" s="14"/>
      <c r="AWP40" s="14"/>
      <c r="AWQ40" s="14"/>
      <c r="AWR40" s="14"/>
      <c r="AWS40" s="14"/>
      <c r="AWT40" s="14"/>
      <c r="AWU40" s="14"/>
      <c r="AWV40" s="14"/>
      <c r="AWW40" s="14"/>
      <c r="AWX40" s="14"/>
      <c r="AWY40" s="14"/>
      <c r="AWZ40" s="14"/>
      <c r="AXA40" s="14"/>
      <c r="AXB40" s="14"/>
      <c r="AXC40" s="14"/>
      <c r="AXD40" s="14"/>
      <c r="AXE40" s="14"/>
      <c r="AXF40" s="14"/>
      <c r="AXG40" s="14"/>
      <c r="AXH40" s="14"/>
      <c r="AXI40" s="14"/>
      <c r="AXJ40" s="14"/>
      <c r="AXK40" s="14"/>
      <c r="AXL40" s="14"/>
      <c r="AXM40" s="14"/>
      <c r="AXN40" s="14"/>
      <c r="AXO40" s="14"/>
      <c r="AXP40" s="14"/>
      <c r="AXQ40" s="14"/>
      <c r="AXR40" s="14"/>
      <c r="AXS40" s="14"/>
      <c r="AXT40" s="14"/>
      <c r="AXU40" s="14"/>
      <c r="AXV40" s="14"/>
      <c r="AXW40" s="14"/>
      <c r="AXX40" s="14"/>
      <c r="AXY40" s="14"/>
      <c r="AXZ40" s="14"/>
      <c r="AYA40" s="14"/>
      <c r="AYB40" s="14"/>
      <c r="AYC40" s="14"/>
      <c r="AYD40" s="14"/>
      <c r="AYE40" s="14"/>
      <c r="AYF40" s="14"/>
      <c r="AYG40" s="14"/>
      <c r="AYH40" s="14"/>
      <c r="AYI40" s="14"/>
      <c r="AYJ40" s="14"/>
      <c r="AYK40" s="14"/>
      <c r="AYL40" s="14"/>
      <c r="AYM40" s="14"/>
      <c r="AYN40" s="14"/>
      <c r="AYO40" s="14"/>
      <c r="AYP40" s="14"/>
      <c r="AYQ40" s="14"/>
      <c r="AYR40" s="14"/>
      <c r="AYS40" s="14"/>
      <c r="AYT40" s="14"/>
      <c r="AYU40" s="14"/>
      <c r="AYV40" s="14"/>
      <c r="AYW40" s="14"/>
      <c r="AYX40" s="14"/>
      <c r="AYY40" s="14"/>
      <c r="AYZ40" s="14"/>
      <c r="AZA40" s="14"/>
      <c r="AZB40" s="14"/>
      <c r="AZC40" s="14"/>
      <c r="AZD40" s="14"/>
      <c r="AZE40" s="14"/>
      <c r="AZF40" s="14"/>
      <c r="AZG40" s="14"/>
      <c r="AZH40" s="14"/>
      <c r="AZI40" s="14"/>
      <c r="AZJ40" s="14"/>
      <c r="AZK40" s="14"/>
      <c r="AZL40" s="14"/>
      <c r="AZM40" s="14"/>
      <c r="AZN40" s="14"/>
      <c r="AZO40" s="14"/>
      <c r="AZP40" s="14"/>
      <c r="AZQ40" s="14"/>
      <c r="AZR40" s="14"/>
      <c r="AZS40" s="14"/>
      <c r="AZT40" s="14"/>
      <c r="AZU40" s="14"/>
      <c r="AZV40" s="14"/>
      <c r="AZW40" s="14"/>
      <c r="AZX40" s="14"/>
      <c r="AZY40" s="14"/>
      <c r="AZZ40" s="14"/>
      <c r="BAA40" s="14"/>
      <c r="BAB40" s="14"/>
      <c r="BAC40" s="14"/>
      <c r="BAD40" s="14"/>
      <c r="BAE40" s="14"/>
      <c r="BAF40" s="14"/>
      <c r="BAG40" s="14"/>
      <c r="BAH40" s="14"/>
      <c r="BAI40" s="14"/>
      <c r="BAJ40" s="14"/>
      <c r="BAK40" s="14"/>
      <c r="BAL40" s="14"/>
      <c r="BAM40" s="14"/>
      <c r="BAN40" s="14"/>
      <c r="BAO40" s="14"/>
      <c r="BAP40" s="14"/>
      <c r="BAQ40" s="14"/>
      <c r="BAR40" s="14"/>
      <c r="BAS40" s="14"/>
      <c r="BAT40" s="14"/>
      <c r="BAU40" s="14"/>
      <c r="BAV40" s="14"/>
      <c r="BAW40" s="14"/>
      <c r="BAX40" s="14"/>
      <c r="BAY40" s="14"/>
      <c r="BAZ40" s="14"/>
      <c r="BBA40" s="14"/>
      <c r="BBB40" s="14"/>
      <c r="BBC40" s="14"/>
      <c r="BBD40" s="14"/>
      <c r="BBE40" s="14"/>
      <c r="BBF40" s="14"/>
      <c r="BBG40" s="14"/>
      <c r="BBH40" s="14"/>
      <c r="BBI40" s="14"/>
      <c r="BBJ40" s="14"/>
      <c r="BBK40" s="14"/>
      <c r="BBL40" s="14"/>
      <c r="BBM40" s="14"/>
      <c r="BBN40" s="14"/>
      <c r="BBO40" s="14"/>
      <c r="BBP40" s="14"/>
      <c r="BBQ40" s="14"/>
      <c r="BBR40" s="14"/>
      <c r="BBS40" s="14"/>
      <c r="BBT40" s="14"/>
      <c r="BBU40" s="14"/>
      <c r="BBV40" s="14"/>
      <c r="BBW40" s="14"/>
      <c r="BBX40" s="14"/>
      <c r="BBY40" s="14"/>
      <c r="BBZ40" s="14"/>
      <c r="BCA40" s="14"/>
      <c r="BCB40" s="14"/>
      <c r="BCC40" s="14"/>
      <c r="BCD40" s="14"/>
      <c r="BCE40" s="14"/>
      <c r="BCF40" s="14"/>
      <c r="BCG40" s="14"/>
      <c r="BCH40" s="14"/>
      <c r="BCI40" s="14"/>
      <c r="BCJ40" s="14"/>
      <c r="BCK40" s="14"/>
      <c r="BCL40" s="14"/>
      <c r="BCM40" s="14"/>
      <c r="BCN40" s="14"/>
      <c r="BCO40" s="14"/>
      <c r="BCP40" s="14"/>
      <c r="BCQ40" s="14"/>
      <c r="BCR40" s="14"/>
      <c r="BCS40" s="14"/>
      <c r="BCT40" s="14"/>
      <c r="BCU40" s="14"/>
      <c r="BCV40" s="14"/>
      <c r="BCW40" s="14"/>
      <c r="BCX40" s="14"/>
      <c r="BCY40" s="14"/>
      <c r="BCZ40" s="14"/>
      <c r="BDA40" s="14"/>
      <c r="BDB40" s="14"/>
      <c r="BDC40" s="14"/>
      <c r="BDD40" s="14"/>
      <c r="BDE40" s="14"/>
      <c r="BDF40" s="14"/>
      <c r="BDG40" s="14"/>
      <c r="BDH40" s="14"/>
      <c r="BDI40" s="14"/>
      <c r="BDJ40" s="14"/>
      <c r="BDK40" s="14"/>
      <c r="BDL40" s="14"/>
      <c r="BDM40" s="14"/>
      <c r="BDN40" s="14"/>
      <c r="BDO40" s="14"/>
      <c r="BDP40" s="14"/>
      <c r="BDQ40" s="14"/>
      <c r="BDR40" s="14"/>
      <c r="BDS40" s="14"/>
      <c r="BDT40" s="14"/>
      <c r="BDU40" s="14"/>
      <c r="BDV40" s="14"/>
      <c r="BDW40" s="14"/>
      <c r="BDX40" s="14"/>
      <c r="BDY40" s="14"/>
      <c r="BDZ40" s="14"/>
      <c r="BEA40" s="14"/>
      <c r="BEB40" s="14"/>
      <c r="BEC40" s="14"/>
      <c r="BED40" s="14"/>
      <c r="BEE40" s="14"/>
      <c r="BEF40" s="14"/>
      <c r="BEG40" s="14"/>
      <c r="BEH40" s="14"/>
      <c r="BEI40" s="14"/>
      <c r="BEJ40" s="14"/>
      <c r="BEK40" s="14"/>
      <c r="BEL40" s="14"/>
      <c r="BEM40" s="14"/>
      <c r="BEN40" s="14"/>
      <c r="BEO40" s="14"/>
      <c r="BEP40" s="14"/>
      <c r="BEQ40" s="14"/>
      <c r="BER40" s="14"/>
      <c r="BES40" s="14"/>
      <c r="BET40" s="14"/>
      <c r="BEU40" s="14"/>
      <c r="BEV40" s="14"/>
      <c r="BEW40" s="14"/>
      <c r="BEX40" s="14"/>
      <c r="BEY40" s="14"/>
      <c r="BEZ40" s="14"/>
      <c r="BFA40" s="14"/>
      <c r="BFB40" s="14"/>
      <c r="BFC40" s="14"/>
      <c r="BFD40" s="14"/>
      <c r="BFE40" s="14"/>
      <c r="BFF40" s="14"/>
      <c r="BFG40" s="14"/>
      <c r="BFH40" s="14"/>
      <c r="BFI40" s="14"/>
      <c r="BFJ40" s="14"/>
      <c r="BFK40" s="14"/>
      <c r="BFL40" s="14"/>
      <c r="BFM40" s="14"/>
      <c r="BFN40" s="14"/>
      <c r="BFO40" s="14"/>
      <c r="BFP40" s="14"/>
      <c r="BFQ40" s="14"/>
      <c r="BFR40" s="14"/>
      <c r="BFS40" s="14"/>
      <c r="BFT40" s="14"/>
      <c r="BFU40" s="14"/>
      <c r="BFV40" s="14"/>
      <c r="BFW40" s="14"/>
      <c r="BFX40" s="14"/>
      <c r="BFY40" s="14"/>
      <c r="BFZ40" s="14"/>
      <c r="BGA40" s="14"/>
      <c r="BGB40" s="14"/>
      <c r="BGC40" s="14"/>
      <c r="BGD40" s="14"/>
      <c r="BGE40" s="14"/>
      <c r="BGF40" s="14"/>
      <c r="BGG40" s="14"/>
      <c r="BGH40" s="14"/>
      <c r="BGI40" s="14"/>
      <c r="BGJ40" s="14"/>
      <c r="BGK40" s="14"/>
      <c r="BGL40" s="14"/>
      <c r="BGM40" s="14"/>
      <c r="BGN40" s="14"/>
      <c r="BGO40" s="14"/>
      <c r="BGP40" s="14"/>
      <c r="BGQ40" s="14"/>
      <c r="BGR40" s="14"/>
      <c r="BGS40" s="14"/>
      <c r="BGT40" s="14"/>
      <c r="BGU40" s="14"/>
      <c r="BGV40" s="14"/>
      <c r="BGW40" s="14"/>
      <c r="BGX40" s="14"/>
      <c r="BGY40" s="14"/>
      <c r="BGZ40" s="14"/>
      <c r="BHA40" s="14"/>
      <c r="BHB40" s="14"/>
      <c r="BHC40" s="14"/>
      <c r="BHD40" s="14"/>
      <c r="BHE40" s="14"/>
      <c r="BHF40" s="14"/>
      <c r="BHG40" s="14"/>
      <c r="BHH40" s="14"/>
      <c r="BHI40" s="14"/>
      <c r="BHJ40" s="14"/>
      <c r="BHK40" s="14"/>
      <c r="BHL40" s="14"/>
      <c r="BHM40" s="14"/>
      <c r="BHN40" s="14"/>
      <c r="BHO40" s="14"/>
      <c r="BHP40" s="14"/>
      <c r="BHQ40" s="14"/>
      <c r="BHR40" s="14"/>
      <c r="BHS40" s="14"/>
      <c r="BHT40" s="14"/>
      <c r="BHU40" s="14"/>
      <c r="BHV40" s="14"/>
      <c r="BHW40" s="14"/>
      <c r="BHX40" s="14"/>
      <c r="BHY40" s="14"/>
      <c r="BHZ40" s="14"/>
      <c r="BIA40" s="14"/>
      <c r="BIB40" s="14"/>
      <c r="BIC40" s="14"/>
      <c r="BID40" s="14"/>
      <c r="BIE40" s="14"/>
      <c r="BIF40" s="14"/>
      <c r="BIG40" s="14"/>
      <c r="BIH40" s="14"/>
      <c r="BII40" s="14"/>
      <c r="BIJ40" s="14"/>
      <c r="BIK40" s="14"/>
      <c r="BIL40" s="14"/>
      <c r="BIM40" s="14"/>
      <c r="BIN40" s="14"/>
      <c r="BIO40" s="14"/>
      <c r="BIP40" s="14"/>
      <c r="BIQ40" s="14"/>
      <c r="BIR40" s="14"/>
      <c r="BIS40" s="14"/>
      <c r="BIT40" s="14"/>
      <c r="BIU40" s="14"/>
      <c r="BIV40" s="14"/>
      <c r="BIW40" s="14"/>
      <c r="BIX40" s="14"/>
      <c r="BIY40" s="14"/>
      <c r="BIZ40" s="14"/>
      <c r="BJA40" s="14"/>
      <c r="BJB40" s="14"/>
      <c r="BJC40" s="14"/>
      <c r="BJD40" s="14"/>
      <c r="BJE40" s="14"/>
      <c r="BJF40" s="14"/>
      <c r="BJG40" s="14"/>
      <c r="BJH40" s="14"/>
      <c r="BJI40" s="14"/>
      <c r="BJJ40" s="14"/>
      <c r="BJK40" s="14"/>
      <c r="BJL40" s="14"/>
      <c r="BJM40" s="14"/>
      <c r="BJN40" s="14"/>
      <c r="BJO40" s="14"/>
      <c r="BJP40" s="14"/>
      <c r="BJQ40" s="14"/>
      <c r="BJR40" s="14"/>
      <c r="BJS40" s="14"/>
      <c r="BJT40" s="14"/>
      <c r="BJU40" s="14"/>
      <c r="BJV40" s="14"/>
      <c r="BJW40" s="14"/>
      <c r="BJX40" s="14"/>
      <c r="BJY40" s="14"/>
      <c r="BJZ40" s="14"/>
      <c r="BKA40" s="14"/>
      <c r="BKB40" s="14"/>
      <c r="BKC40" s="14"/>
      <c r="BKD40" s="14"/>
      <c r="BKE40" s="14"/>
      <c r="BKF40" s="14"/>
      <c r="BKG40" s="14"/>
      <c r="BKH40" s="14"/>
      <c r="BKI40" s="14"/>
      <c r="BKJ40" s="14"/>
      <c r="BKK40" s="14"/>
      <c r="BKL40" s="14"/>
      <c r="BKM40" s="14"/>
      <c r="BKN40" s="14"/>
      <c r="BKO40" s="14"/>
      <c r="BKP40" s="14"/>
      <c r="BKQ40" s="14"/>
      <c r="BKR40" s="14"/>
      <c r="BKS40" s="14"/>
      <c r="BKT40" s="14"/>
      <c r="BKU40" s="14"/>
      <c r="BKV40" s="14"/>
      <c r="BKW40" s="14"/>
      <c r="BKX40" s="14"/>
      <c r="BKY40" s="14"/>
      <c r="BKZ40" s="14"/>
      <c r="BLA40" s="14"/>
      <c r="BLB40" s="14"/>
      <c r="BLC40" s="14"/>
      <c r="BLD40" s="14"/>
      <c r="BLE40" s="14"/>
      <c r="BLF40" s="14"/>
      <c r="BLG40" s="14"/>
      <c r="BLH40" s="14"/>
      <c r="BLI40" s="14"/>
      <c r="BLJ40" s="14"/>
      <c r="BLK40" s="14"/>
      <c r="BLL40" s="14"/>
      <c r="BLM40" s="14"/>
      <c r="BLN40" s="14"/>
      <c r="BLO40" s="14"/>
      <c r="BLP40" s="14"/>
      <c r="BLQ40" s="14"/>
      <c r="BLR40" s="14"/>
      <c r="BLS40" s="14"/>
      <c r="BLT40" s="14"/>
      <c r="BLU40" s="14"/>
      <c r="BLV40" s="14"/>
      <c r="BLW40" s="14"/>
      <c r="BLX40" s="14"/>
      <c r="BLY40" s="14"/>
      <c r="BLZ40" s="14"/>
      <c r="BMA40" s="14"/>
      <c r="BMB40" s="14"/>
      <c r="BMC40" s="14"/>
      <c r="BMD40" s="14"/>
      <c r="BME40" s="14"/>
      <c r="BMF40" s="14"/>
      <c r="BMG40" s="14"/>
      <c r="BMH40" s="14"/>
      <c r="BMI40" s="14"/>
      <c r="BMJ40" s="14"/>
      <c r="BMK40" s="14"/>
      <c r="BML40" s="14"/>
      <c r="BMM40" s="14"/>
      <c r="BMN40" s="14"/>
      <c r="BMO40" s="14"/>
      <c r="BMP40" s="14"/>
      <c r="BMQ40" s="14"/>
      <c r="BMR40" s="14"/>
      <c r="BMS40" s="14"/>
      <c r="BMT40" s="14"/>
      <c r="BMU40" s="14"/>
      <c r="BMV40" s="14"/>
      <c r="BMW40" s="14"/>
      <c r="BMX40" s="14"/>
      <c r="BMY40" s="14"/>
      <c r="BMZ40" s="14"/>
      <c r="BNA40" s="14"/>
      <c r="BNB40" s="14"/>
      <c r="BNC40" s="14"/>
      <c r="BND40" s="14"/>
      <c r="BNE40" s="14"/>
      <c r="BNF40" s="14"/>
      <c r="BNG40" s="14"/>
      <c r="BNH40" s="14"/>
      <c r="BNI40" s="14"/>
      <c r="BNJ40" s="14"/>
      <c r="BNK40" s="14"/>
      <c r="BNL40" s="14"/>
      <c r="BNM40" s="14"/>
      <c r="BNN40" s="14"/>
      <c r="BNO40" s="14"/>
      <c r="BNP40" s="14"/>
      <c r="BNQ40" s="14"/>
      <c r="BNR40" s="14"/>
      <c r="BNS40" s="14"/>
      <c r="BNT40" s="14"/>
      <c r="BNU40" s="14"/>
      <c r="BNV40" s="14"/>
      <c r="BNW40" s="14"/>
      <c r="BNX40" s="14"/>
      <c r="BNY40" s="14"/>
      <c r="BNZ40" s="14"/>
      <c r="BOA40" s="14"/>
      <c r="BOB40" s="14"/>
      <c r="BOC40" s="14"/>
      <c r="BOD40" s="14"/>
      <c r="BOE40" s="14"/>
      <c r="BOF40" s="14"/>
      <c r="BOG40" s="14"/>
      <c r="BOH40" s="14"/>
      <c r="BOI40" s="14"/>
      <c r="BOJ40" s="14"/>
      <c r="BOK40" s="14"/>
      <c r="BOL40" s="14"/>
      <c r="BOM40" s="14"/>
      <c r="BON40" s="14"/>
      <c r="BOO40" s="14"/>
      <c r="BOP40" s="14"/>
      <c r="BOQ40" s="14"/>
      <c r="BOR40" s="14"/>
      <c r="BOS40" s="14"/>
      <c r="BOT40" s="14"/>
      <c r="BOU40" s="14"/>
      <c r="BOV40" s="14"/>
      <c r="BOW40" s="14"/>
      <c r="BOX40" s="14"/>
      <c r="BOY40" s="14"/>
      <c r="BOZ40" s="14"/>
      <c r="BPA40" s="14"/>
      <c r="BPB40" s="14"/>
      <c r="BPC40" s="14"/>
      <c r="BPD40" s="14"/>
      <c r="BPE40" s="14"/>
      <c r="BPF40" s="14"/>
      <c r="BPG40" s="14"/>
      <c r="BPH40" s="14"/>
      <c r="BPI40" s="14"/>
      <c r="BPJ40" s="14"/>
      <c r="BPK40" s="14"/>
      <c r="BPL40" s="14"/>
      <c r="BPM40" s="14"/>
      <c r="BPN40" s="14"/>
      <c r="BPO40" s="14"/>
      <c r="BPP40" s="14"/>
      <c r="BPQ40" s="14"/>
      <c r="BPR40" s="14"/>
      <c r="BPS40" s="14"/>
      <c r="BPT40" s="14"/>
      <c r="BPU40" s="14"/>
      <c r="BPV40" s="14"/>
      <c r="BPW40" s="14"/>
      <c r="BPX40" s="14"/>
      <c r="BPY40" s="14"/>
      <c r="BPZ40" s="14"/>
      <c r="BQA40" s="14"/>
      <c r="BQB40" s="14"/>
      <c r="BQC40" s="14"/>
      <c r="BQD40" s="14"/>
      <c r="BQE40" s="14"/>
      <c r="BQF40" s="14"/>
      <c r="BQG40" s="14"/>
      <c r="BQH40" s="14"/>
      <c r="BQI40" s="14"/>
      <c r="BQJ40" s="14"/>
      <c r="BQK40" s="14"/>
      <c r="BQL40" s="14"/>
      <c r="BQM40" s="14"/>
      <c r="BQN40" s="14"/>
      <c r="BQO40" s="14"/>
      <c r="BQP40" s="14"/>
      <c r="BQQ40" s="14"/>
      <c r="BQR40" s="14"/>
      <c r="BQS40" s="14"/>
      <c r="BQT40" s="14"/>
      <c r="BQU40" s="14"/>
      <c r="BQV40" s="14"/>
      <c r="BQW40" s="14"/>
      <c r="BQX40" s="14"/>
      <c r="BQY40" s="14"/>
      <c r="BQZ40" s="14"/>
      <c r="BRA40" s="14"/>
      <c r="BRB40" s="14"/>
      <c r="BRC40" s="14"/>
      <c r="BRD40" s="14"/>
      <c r="BRE40" s="14"/>
      <c r="BRF40" s="14"/>
      <c r="BRG40" s="14"/>
      <c r="BRH40" s="14"/>
      <c r="BRI40" s="14"/>
      <c r="BRJ40" s="14"/>
      <c r="BRK40" s="14"/>
      <c r="BRL40" s="14"/>
      <c r="BRM40" s="14"/>
      <c r="BRN40" s="14"/>
      <c r="BRO40" s="14"/>
      <c r="BRP40" s="14"/>
      <c r="BRQ40" s="14"/>
      <c r="BRR40" s="14"/>
      <c r="BRS40" s="14"/>
      <c r="BRT40" s="14"/>
      <c r="BRU40" s="14"/>
      <c r="BRV40" s="14"/>
      <c r="BRW40" s="14"/>
      <c r="BRX40" s="14"/>
      <c r="BRY40" s="14"/>
      <c r="BRZ40" s="14"/>
      <c r="BSA40" s="14"/>
      <c r="BSB40" s="14"/>
      <c r="BSC40" s="14"/>
      <c r="BSD40" s="14"/>
      <c r="BSE40" s="14"/>
      <c r="BSF40" s="14"/>
      <c r="BSG40" s="14"/>
      <c r="BSH40" s="14"/>
      <c r="BSI40" s="14"/>
      <c r="BSJ40" s="14"/>
      <c r="BSK40" s="14"/>
      <c r="BSL40" s="14"/>
      <c r="BSM40" s="14"/>
      <c r="BSN40" s="14"/>
      <c r="BSO40" s="14"/>
      <c r="BSP40" s="14"/>
      <c r="BSQ40" s="14"/>
      <c r="BSR40" s="14"/>
      <c r="BSS40" s="14"/>
      <c r="BST40" s="14"/>
      <c r="BSU40" s="14"/>
      <c r="BSV40" s="14"/>
      <c r="BSW40" s="14"/>
      <c r="BSX40" s="14"/>
      <c r="BSY40" s="14"/>
      <c r="BSZ40" s="14"/>
      <c r="BTA40" s="14"/>
      <c r="BTB40" s="14"/>
      <c r="BTC40" s="14"/>
      <c r="BTD40" s="14"/>
      <c r="BTE40" s="14"/>
      <c r="BTF40" s="14"/>
      <c r="BTG40" s="14"/>
      <c r="BTH40" s="14"/>
      <c r="BTI40" s="14"/>
      <c r="BTJ40" s="14"/>
      <c r="BTK40" s="14"/>
      <c r="BTL40" s="14"/>
      <c r="BTM40" s="14"/>
      <c r="BTN40" s="14"/>
      <c r="BTO40" s="14"/>
      <c r="BTP40" s="14"/>
      <c r="BTQ40" s="14"/>
      <c r="BTR40" s="14"/>
      <c r="BTS40" s="14"/>
      <c r="BTT40" s="14"/>
      <c r="BTU40" s="14"/>
      <c r="BTV40" s="14"/>
      <c r="BTW40" s="14"/>
      <c r="BTX40" s="14"/>
      <c r="BTY40" s="14"/>
      <c r="BTZ40" s="14"/>
      <c r="BUA40" s="14"/>
      <c r="BUB40" s="14"/>
      <c r="BUC40" s="14"/>
      <c r="BUD40" s="14"/>
      <c r="BUE40" s="14"/>
      <c r="BUF40" s="14"/>
      <c r="BUG40" s="14"/>
      <c r="BUH40" s="14"/>
      <c r="BUI40" s="14"/>
      <c r="BUJ40" s="14"/>
      <c r="BUK40" s="14"/>
      <c r="BUL40" s="14"/>
      <c r="BUM40" s="14"/>
      <c r="BUN40" s="14"/>
      <c r="BUO40" s="14"/>
      <c r="BUP40" s="14"/>
      <c r="BUQ40" s="14"/>
      <c r="BUR40" s="14"/>
      <c r="BUS40" s="14"/>
      <c r="BUT40" s="14"/>
      <c r="BUU40" s="14"/>
      <c r="BUV40" s="14"/>
      <c r="BUW40" s="14"/>
      <c r="BUX40" s="14"/>
      <c r="BUY40" s="14"/>
      <c r="BUZ40" s="14"/>
      <c r="BVA40" s="14"/>
      <c r="BVB40" s="14"/>
      <c r="BVC40" s="14"/>
      <c r="BVD40" s="14"/>
      <c r="BVE40" s="14"/>
      <c r="BVF40" s="14"/>
      <c r="BVG40" s="14"/>
      <c r="BVH40" s="14"/>
      <c r="BVI40" s="14"/>
      <c r="BVJ40" s="14"/>
      <c r="BVK40" s="14"/>
      <c r="BVL40" s="14"/>
      <c r="BVM40" s="14"/>
      <c r="BVN40" s="14"/>
      <c r="BVO40" s="14"/>
      <c r="BVP40" s="14"/>
      <c r="BVQ40" s="14"/>
      <c r="BVR40" s="14"/>
      <c r="BVS40" s="14"/>
      <c r="BVT40" s="14"/>
      <c r="BVU40" s="14"/>
      <c r="BVV40" s="14"/>
      <c r="BVW40" s="14"/>
      <c r="BVX40" s="14"/>
      <c r="BVY40" s="14"/>
      <c r="BVZ40" s="14"/>
      <c r="BWA40" s="14"/>
      <c r="BWB40" s="14"/>
      <c r="BWC40" s="14"/>
      <c r="BWD40" s="14"/>
      <c r="BWE40" s="14"/>
      <c r="BWF40" s="14"/>
      <c r="BWG40" s="14"/>
      <c r="BWH40" s="14"/>
      <c r="BWI40" s="14"/>
      <c r="BWJ40" s="14"/>
      <c r="BWK40" s="14"/>
      <c r="BWL40" s="14"/>
      <c r="BWM40" s="14"/>
      <c r="BWN40" s="14"/>
      <c r="BWO40" s="14"/>
      <c r="BWP40" s="14"/>
      <c r="BWQ40" s="14"/>
      <c r="BWR40" s="14"/>
      <c r="BWS40" s="14"/>
      <c r="BWT40" s="14"/>
      <c r="BWU40" s="14"/>
      <c r="BWV40" s="14"/>
      <c r="BWW40" s="14"/>
      <c r="BWX40" s="14"/>
      <c r="BWY40" s="14"/>
      <c r="BWZ40" s="14"/>
      <c r="BXA40" s="14"/>
      <c r="BXB40" s="14"/>
      <c r="BXC40" s="14"/>
      <c r="BXD40" s="14"/>
      <c r="BXE40" s="14"/>
      <c r="BXF40" s="14"/>
      <c r="BXG40" s="14"/>
      <c r="BXH40" s="14"/>
      <c r="BXI40" s="14"/>
      <c r="BXJ40" s="14"/>
      <c r="BXK40" s="14"/>
      <c r="BXL40" s="14"/>
      <c r="BXM40" s="14"/>
      <c r="BXN40" s="14"/>
      <c r="BXO40" s="14"/>
      <c r="BXP40" s="14"/>
      <c r="BXQ40" s="14"/>
      <c r="BXR40" s="14"/>
      <c r="BXS40" s="14"/>
      <c r="BXT40" s="14"/>
      <c r="BXU40" s="14"/>
      <c r="BXV40" s="14"/>
      <c r="BXW40" s="14"/>
      <c r="BXX40" s="14"/>
      <c r="BXY40" s="14"/>
      <c r="BXZ40" s="14"/>
      <c r="BYA40" s="14"/>
      <c r="BYB40" s="14"/>
      <c r="BYC40" s="14"/>
      <c r="BYD40" s="14"/>
      <c r="BYE40" s="14"/>
      <c r="BYF40" s="14"/>
      <c r="BYG40" s="14"/>
      <c r="BYH40" s="14"/>
      <c r="BYI40" s="14"/>
      <c r="BYJ40" s="14"/>
      <c r="BYK40" s="14"/>
      <c r="BYL40" s="14"/>
      <c r="BYM40" s="14"/>
      <c r="BYN40" s="14"/>
      <c r="BYO40" s="14"/>
      <c r="BYP40" s="14"/>
      <c r="BYQ40" s="14"/>
      <c r="BYR40" s="14"/>
      <c r="BYS40" s="14"/>
      <c r="BYT40" s="14"/>
      <c r="BYU40" s="14"/>
      <c r="BYV40" s="14"/>
      <c r="BYW40" s="14"/>
      <c r="BYX40" s="14"/>
      <c r="BYY40" s="14"/>
      <c r="BYZ40" s="14"/>
      <c r="BZA40" s="14"/>
      <c r="BZB40" s="14"/>
      <c r="BZC40" s="14"/>
      <c r="BZD40" s="14"/>
      <c r="BZE40" s="14"/>
      <c r="BZF40" s="14"/>
      <c r="BZG40" s="14"/>
      <c r="BZH40" s="14"/>
      <c r="BZI40" s="14"/>
      <c r="BZJ40" s="14"/>
      <c r="BZK40" s="14"/>
      <c r="BZL40" s="14"/>
      <c r="BZM40" s="14"/>
      <c r="BZN40" s="14"/>
      <c r="BZO40" s="14"/>
      <c r="BZP40" s="14"/>
      <c r="BZQ40" s="14"/>
      <c r="BZR40" s="14"/>
      <c r="BZS40" s="14"/>
      <c r="BZT40" s="14"/>
      <c r="BZU40" s="14"/>
      <c r="BZV40" s="14"/>
      <c r="BZW40" s="14"/>
      <c r="BZX40" s="14"/>
      <c r="BZY40" s="14"/>
      <c r="BZZ40" s="14"/>
      <c r="CAA40" s="14"/>
      <c r="CAB40" s="14"/>
      <c r="CAC40" s="14"/>
      <c r="CAD40" s="14"/>
      <c r="CAE40" s="14"/>
      <c r="CAF40" s="14"/>
      <c r="CAG40" s="14"/>
      <c r="CAH40" s="14"/>
      <c r="CAI40" s="14"/>
      <c r="CAJ40" s="14"/>
      <c r="CAK40" s="14"/>
      <c r="CAL40" s="14"/>
      <c r="CAM40" s="14"/>
      <c r="CAN40" s="14"/>
      <c r="CAO40" s="14"/>
      <c r="CAP40" s="14"/>
      <c r="CAQ40" s="14"/>
      <c r="CAR40" s="14"/>
      <c r="CAS40" s="14"/>
      <c r="CAT40" s="14"/>
      <c r="CAU40" s="14"/>
      <c r="CAV40" s="14"/>
      <c r="CAW40" s="14"/>
      <c r="CAX40" s="14"/>
      <c r="CAY40" s="14"/>
      <c r="CAZ40" s="14"/>
      <c r="CBA40" s="14"/>
      <c r="CBB40" s="14"/>
      <c r="CBC40" s="14"/>
      <c r="CBD40" s="14"/>
      <c r="CBE40" s="14"/>
      <c r="CBF40" s="14"/>
      <c r="CBG40" s="14"/>
      <c r="CBH40" s="14"/>
      <c r="CBI40" s="14"/>
      <c r="CBJ40" s="14"/>
      <c r="CBK40" s="14"/>
      <c r="CBL40" s="14"/>
      <c r="CBM40" s="14"/>
      <c r="CBN40" s="14"/>
      <c r="CBO40" s="14"/>
      <c r="CBP40" s="14"/>
      <c r="CBQ40" s="14"/>
      <c r="CBR40" s="14"/>
      <c r="CBS40" s="14"/>
      <c r="CBT40" s="14"/>
      <c r="CBU40" s="14"/>
      <c r="CBV40" s="14"/>
      <c r="CBW40" s="14"/>
      <c r="CBX40" s="14"/>
      <c r="CBY40" s="14"/>
      <c r="CBZ40" s="14"/>
      <c r="CCA40" s="14"/>
      <c r="CCB40" s="14"/>
      <c r="CCC40" s="14"/>
      <c r="CCD40" s="14"/>
      <c r="CCE40" s="14"/>
      <c r="CCF40" s="14"/>
      <c r="CCG40" s="14"/>
      <c r="CCH40" s="14"/>
      <c r="CCI40" s="14"/>
      <c r="CCJ40" s="14"/>
      <c r="CCK40" s="14"/>
      <c r="CCL40" s="14"/>
      <c r="CCM40" s="14"/>
      <c r="CCN40" s="14"/>
      <c r="CCO40" s="14"/>
      <c r="CCP40" s="14"/>
      <c r="CCQ40" s="14"/>
      <c r="CCR40" s="14"/>
      <c r="CCS40" s="14"/>
      <c r="CCT40" s="14"/>
      <c r="CCU40" s="14"/>
      <c r="CCV40" s="14"/>
      <c r="CCW40" s="14"/>
      <c r="CCX40" s="14"/>
      <c r="CCY40" s="14"/>
      <c r="CCZ40" s="14"/>
      <c r="CDA40" s="14"/>
      <c r="CDB40" s="14"/>
      <c r="CDC40" s="14"/>
      <c r="CDD40" s="14"/>
      <c r="CDE40" s="14"/>
      <c r="CDF40" s="14"/>
      <c r="CDG40" s="14"/>
      <c r="CDH40" s="14"/>
      <c r="CDI40" s="14"/>
      <c r="CDJ40" s="14"/>
      <c r="CDK40" s="14"/>
      <c r="CDL40" s="14"/>
      <c r="CDM40" s="14"/>
      <c r="CDN40" s="14"/>
      <c r="CDO40" s="14"/>
      <c r="CDP40" s="14"/>
      <c r="CDQ40" s="14"/>
      <c r="CDR40" s="14"/>
      <c r="CDS40" s="14"/>
      <c r="CDT40" s="14"/>
      <c r="CDU40" s="14"/>
      <c r="CDV40" s="14"/>
      <c r="CDW40" s="14"/>
      <c r="CDX40" s="14"/>
      <c r="CDY40" s="14"/>
      <c r="CDZ40" s="14"/>
      <c r="CEA40" s="14"/>
      <c r="CEB40" s="14"/>
      <c r="CEC40" s="14"/>
      <c r="CED40" s="14"/>
      <c r="CEE40" s="14"/>
      <c r="CEF40" s="14"/>
      <c r="CEG40" s="14"/>
      <c r="CEH40" s="14"/>
      <c r="CEI40" s="14"/>
      <c r="CEJ40" s="14"/>
      <c r="CEK40" s="14"/>
      <c r="CEL40" s="14"/>
      <c r="CEM40" s="14"/>
      <c r="CEN40" s="14"/>
      <c r="CEO40" s="14"/>
      <c r="CEP40" s="14"/>
      <c r="CEQ40" s="14"/>
      <c r="CER40" s="14"/>
      <c r="CES40" s="14"/>
      <c r="CET40" s="14"/>
      <c r="CEU40" s="14"/>
      <c r="CEV40" s="14"/>
      <c r="CEW40" s="14"/>
      <c r="CEX40" s="14"/>
      <c r="CEY40" s="14"/>
      <c r="CEZ40" s="14"/>
      <c r="CFA40" s="14"/>
      <c r="CFB40" s="14"/>
      <c r="CFC40" s="14"/>
      <c r="CFD40" s="14"/>
      <c r="CFE40" s="14"/>
      <c r="CFF40" s="14"/>
      <c r="CFG40" s="14"/>
      <c r="CFH40" s="14"/>
      <c r="CFI40" s="14"/>
      <c r="CFJ40" s="14"/>
      <c r="CFK40" s="14"/>
      <c r="CFL40" s="14"/>
      <c r="CFM40" s="14"/>
      <c r="CFN40" s="14"/>
      <c r="CFO40" s="14"/>
      <c r="CFP40" s="14"/>
      <c r="CFQ40" s="14"/>
      <c r="CFR40" s="14"/>
      <c r="CFS40" s="14"/>
      <c r="CFT40" s="14"/>
      <c r="CFU40" s="14"/>
      <c r="CFV40" s="14"/>
      <c r="CFW40" s="14"/>
      <c r="CFX40" s="14"/>
      <c r="CFY40" s="14"/>
      <c r="CFZ40" s="14"/>
      <c r="CGA40" s="14"/>
      <c r="CGB40" s="14"/>
      <c r="CGC40" s="14"/>
      <c r="CGD40" s="14"/>
      <c r="CGE40" s="14"/>
      <c r="CGF40" s="14"/>
      <c r="CGG40" s="14"/>
      <c r="CGH40" s="14"/>
      <c r="CGI40" s="14"/>
      <c r="CGJ40" s="14"/>
      <c r="CGK40" s="14"/>
      <c r="CGL40" s="14"/>
      <c r="CGM40" s="14"/>
      <c r="CGN40" s="14"/>
      <c r="CGO40" s="14"/>
      <c r="CGP40" s="14"/>
      <c r="CGQ40" s="14"/>
      <c r="CGR40" s="14"/>
      <c r="CGS40" s="14"/>
      <c r="CGT40" s="14"/>
      <c r="CGU40" s="14"/>
      <c r="CGV40" s="14"/>
      <c r="CGW40" s="14"/>
      <c r="CGX40" s="14"/>
      <c r="CGY40" s="14"/>
      <c r="CGZ40" s="14"/>
      <c r="CHA40" s="14"/>
      <c r="CHB40" s="14"/>
      <c r="CHC40" s="14"/>
      <c r="CHD40" s="14"/>
      <c r="CHE40" s="14"/>
      <c r="CHF40" s="14"/>
      <c r="CHG40" s="14"/>
      <c r="CHH40" s="14"/>
      <c r="CHI40" s="14"/>
      <c r="CHJ40" s="14"/>
      <c r="CHK40" s="14"/>
      <c r="CHL40" s="14"/>
      <c r="CHM40" s="14"/>
      <c r="CHN40" s="14"/>
      <c r="CHO40" s="14"/>
      <c r="CHP40" s="14"/>
      <c r="CHQ40" s="14"/>
      <c r="CHR40" s="14"/>
      <c r="CHS40" s="14"/>
      <c r="CHT40" s="14"/>
      <c r="CHU40" s="14"/>
      <c r="CHV40" s="14"/>
      <c r="CHW40" s="14"/>
      <c r="CHX40" s="14"/>
      <c r="CHY40" s="14"/>
      <c r="CHZ40" s="14"/>
      <c r="CIA40" s="14"/>
      <c r="CIB40" s="14"/>
      <c r="CIC40" s="14"/>
      <c r="CID40" s="14"/>
      <c r="CIE40" s="14"/>
      <c r="CIF40" s="14"/>
      <c r="CIG40" s="14"/>
      <c r="CIH40" s="14"/>
      <c r="CII40" s="14"/>
      <c r="CIJ40" s="14"/>
      <c r="CIK40" s="14"/>
      <c r="CIL40" s="14"/>
      <c r="CIM40" s="14"/>
      <c r="CIN40" s="14"/>
      <c r="CIO40" s="14"/>
      <c r="CIP40" s="14"/>
      <c r="CIQ40" s="14"/>
      <c r="CIR40" s="14"/>
      <c r="CIS40" s="14"/>
      <c r="CIT40" s="14"/>
      <c r="CIU40" s="14"/>
      <c r="CIV40" s="14"/>
      <c r="CIW40" s="14"/>
      <c r="CIX40" s="14"/>
      <c r="CIY40" s="14"/>
      <c r="CIZ40" s="14"/>
      <c r="CJA40" s="14"/>
      <c r="CJB40" s="14"/>
      <c r="CJC40" s="14"/>
      <c r="CJD40" s="14"/>
      <c r="CJE40" s="14"/>
      <c r="CJF40" s="14"/>
      <c r="CJG40" s="14"/>
      <c r="CJH40" s="14"/>
      <c r="CJI40" s="14"/>
      <c r="CJJ40" s="14"/>
      <c r="CJK40" s="14"/>
      <c r="CJL40" s="14"/>
      <c r="CJM40" s="14"/>
      <c r="CJN40" s="14"/>
      <c r="CJO40" s="14"/>
      <c r="CJP40" s="14"/>
      <c r="CJQ40" s="14"/>
      <c r="CJR40" s="14"/>
      <c r="CJS40" s="14"/>
      <c r="CJT40" s="14"/>
      <c r="CJU40" s="14"/>
      <c r="CJV40" s="14"/>
      <c r="CJW40" s="14"/>
      <c r="CJX40" s="14"/>
      <c r="CJY40" s="14"/>
      <c r="CJZ40" s="14"/>
      <c r="CKA40" s="14"/>
      <c r="CKB40" s="14"/>
      <c r="CKC40" s="14"/>
      <c r="CKD40" s="14"/>
      <c r="CKE40" s="14"/>
      <c r="CKF40" s="14"/>
      <c r="CKG40" s="14"/>
      <c r="CKH40" s="14"/>
      <c r="CKI40" s="14"/>
      <c r="CKJ40" s="14"/>
      <c r="CKK40" s="14"/>
      <c r="CKL40" s="14"/>
      <c r="CKM40" s="14"/>
      <c r="CKN40" s="14"/>
      <c r="CKO40" s="14"/>
      <c r="CKP40" s="14"/>
      <c r="CKQ40" s="14"/>
      <c r="CKR40" s="14"/>
      <c r="CKS40" s="14"/>
      <c r="CKT40" s="14"/>
      <c r="CKU40" s="14"/>
      <c r="CKV40" s="14"/>
      <c r="CKW40" s="14"/>
      <c r="CKX40" s="14"/>
      <c r="CKY40" s="14"/>
      <c r="CKZ40" s="14"/>
      <c r="CLA40" s="14"/>
      <c r="CLB40" s="14"/>
      <c r="CLC40" s="14"/>
      <c r="CLD40" s="14"/>
      <c r="CLE40" s="14"/>
      <c r="CLF40" s="14"/>
      <c r="CLG40" s="14"/>
      <c r="CLH40" s="14"/>
      <c r="CLI40" s="14"/>
      <c r="CLJ40" s="14"/>
      <c r="CLK40" s="14"/>
      <c r="CLL40" s="14"/>
      <c r="CLM40" s="14"/>
      <c r="CLN40" s="14"/>
      <c r="CLO40" s="14"/>
      <c r="CLP40" s="14"/>
      <c r="CLQ40" s="14"/>
      <c r="CLR40" s="14"/>
      <c r="CLS40" s="14"/>
      <c r="CLT40" s="14"/>
      <c r="CLU40" s="14"/>
      <c r="CLV40" s="14"/>
      <c r="CLW40" s="14"/>
      <c r="CLX40" s="14"/>
      <c r="CLY40" s="14"/>
      <c r="CLZ40" s="14"/>
      <c r="CMA40" s="14"/>
      <c r="CMB40" s="14"/>
      <c r="CMC40" s="14"/>
      <c r="CMD40" s="14"/>
      <c r="CME40" s="14"/>
      <c r="CMF40" s="14"/>
      <c r="CMG40" s="14"/>
      <c r="CMH40" s="14"/>
      <c r="CMI40" s="14"/>
      <c r="CMJ40" s="14"/>
      <c r="CMK40" s="14"/>
      <c r="CML40" s="14"/>
      <c r="CMM40" s="14"/>
      <c r="CMN40" s="14"/>
      <c r="CMO40" s="14"/>
      <c r="CMP40" s="14"/>
      <c r="CMQ40" s="14"/>
      <c r="CMR40" s="14"/>
      <c r="CMS40" s="14"/>
      <c r="CMT40" s="14"/>
      <c r="CMU40" s="14"/>
      <c r="CMV40" s="14"/>
      <c r="CMW40" s="14"/>
      <c r="CMX40" s="14"/>
      <c r="CMY40" s="14"/>
      <c r="CMZ40" s="14"/>
      <c r="CNA40" s="14"/>
      <c r="CNB40" s="14"/>
      <c r="CNC40" s="14"/>
      <c r="CND40" s="14"/>
      <c r="CNE40" s="14"/>
      <c r="CNF40" s="14"/>
      <c r="CNG40" s="14"/>
      <c r="CNH40" s="14"/>
      <c r="CNI40" s="14"/>
      <c r="CNJ40" s="14"/>
      <c r="CNK40" s="14"/>
      <c r="CNL40" s="14"/>
      <c r="CNM40" s="14"/>
      <c r="CNN40" s="14"/>
      <c r="CNO40" s="14"/>
      <c r="CNP40" s="14"/>
      <c r="CNQ40" s="14"/>
      <c r="CNR40" s="14"/>
      <c r="CNS40" s="14"/>
      <c r="CNT40" s="14"/>
      <c r="CNU40" s="14"/>
      <c r="CNV40" s="14"/>
      <c r="CNW40" s="14"/>
      <c r="CNX40" s="14"/>
      <c r="CNY40" s="14"/>
      <c r="CNZ40" s="14"/>
      <c r="COA40" s="14"/>
      <c r="COB40" s="14"/>
      <c r="COC40" s="14"/>
      <c r="COD40" s="14"/>
      <c r="COE40" s="14"/>
      <c r="COF40" s="14"/>
      <c r="COG40" s="14"/>
      <c r="COH40" s="14"/>
      <c r="COI40" s="14"/>
      <c r="COJ40" s="14"/>
      <c r="COK40" s="14"/>
      <c r="COL40" s="14"/>
      <c r="COM40" s="14"/>
      <c r="CON40" s="14"/>
      <c r="COO40" s="14"/>
      <c r="COP40" s="14"/>
      <c r="COQ40" s="14"/>
      <c r="COR40" s="14"/>
      <c r="COS40" s="14"/>
      <c r="COT40" s="14"/>
      <c r="COU40" s="14"/>
      <c r="COV40" s="14"/>
      <c r="COW40" s="14"/>
      <c r="COX40" s="14"/>
      <c r="COY40" s="14"/>
      <c r="COZ40" s="14"/>
      <c r="CPA40" s="14"/>
      <c r="CPB40" s="14"/>
      <c r="CPC40" s="14"/>
      <c r="CPD40" s="14"/>
      <c r="CPE40" s="14"/>
      <c r="CPF40" s="14"/>
      <c r="CPG40" s="14"/>
      <c r="CPH40" s="14"/>
      <c r="CPI40" s="14"/>
      <c r="CPJ40" s="14"/>
      <c r="CPK40" s="14"/>
      <c r="CPL40" s="14"/>
      <c r="CPM40" s="14"/>
      <c r="CPN40" s="14"/>
      <c r="CPO40" s="14"/>
      <c r="CPP40" s="14"/>
      <c r="CPQ40" s="14"/>
      <c r="CPR40" s="14"/>
      <c r="CPS40" s="14"/>
      <c r="CPT40" s="14"/>
      <c r="CPU40" s="14"/>
      <c r="CPV40" s="14"/>
      <c r="CPW40" s="14"/>
      <c r="CPX40" s="14"/>
      <c r="CPY40" s="14"/>
      <c r="CPZ40" s="14"/>
      <c r="CQA40" s="14"/>
      <c r="CQB40" s="14"/>
      <c r="CQC40" s="14"/>
      <c r="CQD40" s="14"/>
      <c r="CQE40" s="14"/>
      <c r="CQF40" s="14"/>
      <c r="CQG40" s="14"/>
      <c r="CQH40" s="14"/>
      <c r="CQI40" s="14"/>
      <c r="CQJ40" s="14"/>
      <c r="CQK40" s="14"/>
      <c r="CQL40" s="14"/>
      <c r="CQM40" s="14"/>
      <c r="CQN40" s="14"/>
      <c r="CQO40" s="14"/>
      <c r="CQP40" s="14"/>
      <c r="CQQ40" s="14"/>
      <c r="CQR40" s="14"/>
      <c r="CQS40" s="14"/>
      <c r="CQT40" s="14"/>
      <c r="CQU40" s="14"/>
      <c r="CQV40" s="14"/>
      <c r="CQW40" s="14"/>
      <c r="CQX40" s="14"/>
      <c r="CQY40" s="14"/>
      <c r="CQZ40" s="14"/>
      <c r="CRA40" s="14"/>
      <c r="CRB40" s="14"/>
      <c r="CRC40" s="14"/>
      <c r="CRD40" s="14"/>
      <c r="CRE40" s="14"/>
      <c r="CRF40" s="14"/>
      <c r="CRG40" s="14"/>
      <c r="CRH40" s="14"/>
      <c r="CRI40" s="14"/>
      <c r="CRJ40" s="14"/>
      <c r="CRK40" s="14"/>
      <c r="CRL40" s="14"/>
      <c r="CRM40" s="14"/>
      <c r="CRN40" s="14"/>
      <c r="CRO40" s="14"/>
      <c r="CRP40" s="14"/>
      <c r="CRQ40" s="14"/>
      <c r="CRR40" s="14"/>
      <c r="CRS40" s="14"/>
      <c r="CRT40" s="14"/>
      <c r="CRU40" s="14"/>
      <c r="CRV40" s="14"/>
      <c r="CRW40" s="14"/>
      <c r="CRX40" s="14"/>
      <c r="CRY40" s="14"/>
      <c r="CRZ40" s="14"/>
      <c r="CSA40" s="14"/>
      <c r="CSB40" s="14"/>
      <c r="CSC40" s="14"/>
      <c r="CSD40" s="14"/>
      <c r="CSE40" s="14"/>
      <c r="CSF40" s="14"/>
      <c r="CSG40" s="14"/>
      <c r="CSH40" s="14"/>
      <c r="CSI40" s="14"/>
      <c r="CSJ40" s="14"/>
      <c r="CSK40" s="14"/>
      <c r="CSL40" s="14"/>
      <c r="CSM40" s="14"/>
      <c r="CSN40" s="14"/>
      <c r="CSO40" s="14"/>
      <c r="CSP40" s="14"/>
      <c r="CSQ40" s="14"/>
      <c r="CSR40" s="14"/>
      <c r="CSS40" s="14"/>
      <c r="CST40" s="14"/>
      <c r="CSU40" s="14"/>
      <c r="CSV40" s="14"/>
      <c r="CSW40" s="14"/>
      <c r="CSX40" s="14"/>
      <c r="CSY40" s="14"/>
      <c r="CSZ40" s="14"/>
      <c r="CTA40" s="14"/>
      <c r="CTB40" s="14"/>
      <c r="CTC40" s="14"/>
      <c r="CTD40" s="14"/>
      <c r="CTE40" s="14"/>
      <c r="CTF40" s="14"/>
      <c r="CTG40" s="14"/>
      <c r="CTH40" s="14"/>
      <c r="CTI40" s="14"/>
      <c r="CTJ40" s="14"/>
      <c r="CTK40" s="14"/>
      <c r="CTL40" s="14"/>
      <c r="CTM40" s="14"/>
      <c r="CTN40" s="14"/>
      <c r="CTO40" s="14"/>
      <c r="CTP40" s="14"/>
      <c r="CTQ40" s="14"/>
      <c r="CTR40" s="14"/>
      <c r="CTS40" s="14"/>
      <c r="CTT40" s="14"/>
      <c r="CTU40" s="14"/>
      <c r="CTV40" s="14"/>
      <c r="CTW40" s="14"/>
      <c r="CTX40" s="14"/>
      <c r="CTY40" s="14"/>
      <c r="CTZ40" s="14"/>
      <c r="CUA40" s="14"/>
      <c r="CUB40" s="14"/>
      <c r="CUC40" s="14"/>
      <c r="CUD40" s="14"/>
      <c r="CUE40" s="14"/>
      <c r="CUF40" s="14"/>
      <c r="CUG40" s="14"/>
      <c r="CUH40" s="14"/>
      <c r="CUI40" s="14"/>
      <c r="CUJ40" s="14"/>
      <c r="CUK40" s="14"/>
      <c r="CUL40" s="14"/>
      <c r="CUM40" s="14"/>
      <c r="CUN40" s="14"/>
      <c r="CUO40" s="14"/>
      <c r="CUP40" s="14"/>
      <c r="CUQ40" s="14"/>
      <c r="CUR40" s="14"/>
      <c r="CUS40" s="14"/>
      <c r="CUT40" s="14"/>
      <c r="CUU40" s="14"/>
      <c r="CUV40" s="14"/>
      <c r="CUW40" s="14"/>
      <c r="CUX40" s="14"/>
      <c r="CUY40" s="14"/>
      <c r="CUZ40" s="14"/>
      <c r="CVA40" s="14"/>
      <c r="CVB40" s="14"/>
      <c r="CVC40" s="14"/>
      <c r="CVD40" s="14"/>
      <c r="CVE40" s="14"/>
      <c r="CVF40" s="14"/>
      <c r="CVG40" s="14"/>
      <c r="CVH40" s="14"/>
      <c r="CVI40" s="14"/>
      <c r="CVJ40" s="14"/>
      <c r="CVK40" s="14"/>
      <c r="CVL40" s="14"/>
      <c r="CVM40" s="14"/>
      <c r="CVN40" s="14"/>
      <c r="CVO40" s="14"/>
      <c r="CVP40" s="14"/>
      <c r="CVQ40" s="14"/>
      <c r="CVR40" s="14"/>
      <c r="CVS40" s="14"/>
      <c r="CVT40" s="14"/>
      <c r="CVU40" s="14"/>
      <c r="CVV40" s="14"/>
      <c r="CVW40" s="14"/>
      <c r="CVX40" s="14"/>
      <c r="CVY40" s="14"/>
      <c r="CVZ40" s="14"/>
      <c r="CWA40" s="14"/>
      <c r="CWB40" s="14"/>
      <c r="CWC40" s="14"/>
      <c r="CWD40" s="14"/>
      <c r="CWE40" s="14"/>
      <c r="CWF40" s="14"/>
      <c r="CWG40" s="14"/>
      <c r="CWH40" s="14"/>
      <c r="CWI40" s="14"/>
      <c r="CWJ40" s="14"/>
      <c r="CWK40" s="14"/>
      <c r="CWL40" s="14"/>
      <c r="CWM40" s="14"/>
      <c r="CWN40" s="14"/>
      <c r="CWO40" s="14"/>
      <c r="CWP40" s="14"/>
      <c r="CWQ40" s="14"/>
      <c r="CWR40" s="14"/>
      <c r="CWS40" s="14"/>
      <c r="CWT40" s="14"/>
      <c r="CWU40" s="14"/>
      <c r="CWV40" s="14"/>
      <c r="CWW40" s="14"/>
      <c r="CWX40" s="14"/>
      <c r="CWY40" s="14"/>
      <c r="CWZ40" s="14"/>
      <c r="CXA40" s="14"/>
      <c r="CXB40" s="14"/>
      <c r="CXC40" s="14"/>
      <c r="CXD40" s="14"/>
      <c r="CXE40" s="14"/>
      <c r="CXF40" s="14"/>
      <c r="CXG40" s="14"/>
      <c r="CXH40" s="14"/>
      <c r="CXI40" s="14"/>
      <c r="CXJ40" s="14"/>
      <c r="CXK40" s="14"/>
      <c r="CXL40" s="14"/>
      <c r="CXM40" s="14"/>
      <c r="CXN40" s="14"/>
      <c r="CXO40" s="14"/>
      <c r="CXP40" s="14"/>
      <c r="CXQ40" s="14"/>
      <c r="CXR40" s="14"/>
      <c r="CXS40" s="14"/>
      <c r="CXT40" s="14"/>
      <c r="CXU40" s="14"/>
      <c r="CXV40" s="14"/>
      <c r="CXW40" s="14"/>
      <c r="CXX40" s="14"/>
      <c r="CXY40" s="14"/>
      <c r="CXZ40" s="14"/>
      <c r="CYA40" s="14"/>
      <c r="CYB40" s="14"/>
      <c r="CYC40" s="14"/>
      <c r="CYD40" s="14"/>
      <c r="CYE40" s="14"/>
      <c r="CYF40" s="14"/>
      <c r="CYG40" s="14"/>
      <c r="CYH40" s="14"/>
      <c r="CYI40" s="14"/>
      <c r="CYJ40" s="14"/>
      <c r="CYK40" s="14"/>
      <c r="CYL40" s="14"/>
      <c r="CYM40" s="14"/>
      <c r="CYN40" s="14"/>
      <c r="CYO40" s="14"/>
      <c r="CYP40" s="14"/>
      <c r="CYQ40" s="14"/>
      <c r="CYR40" s="14"/>
      <c r="CYS40" s="14"/>
      <c r="CYT40" s="14"/>
      <c r="CYU40" s="14"/>
      <c r="CYV40" s="14"/>
      <c r="CYW40" s="14"/>
      <c r="CYX40" s="14"/>
      <c r="CYY40" s="14"/>
      <c r="CYZ40" s="14"/>
      <c r="CZA40" s="14"/>
      <c r="CZB40" s="14"/>
      <c r="CZC40" s="14"/>
      <c r="CZD40" s="14"/>
      <c r="CZE40" s="14"/>
      <c r="CZF40" s="14"/>
      <c r="CZG40" s="14"/>
      <c r="CZH40" s="14"/>
      <c r="CZI40" s="14"/>
      <c r="CZJ40" s="14"/>
      <c r="CZK40" s="14"/>
      <c r="CZL40" s="14"/>
      <c r="CZM40" s="14"/>
      <c r="CZN40" s="14"/>
      <c r="CZO40" s="14"/>
      <c r="CZP40" s="14"/>
      <c r="CZQ40" s="14"/>
      <c r="CZR40" s="14"/>
      <c r="CZS40" s="14"/>
      <c r="CZT40" s="14"/>
      <c r="CZU40" s="14"/>
      <c r="CZV40" s="14"/>
      <c r="CZW40" s="14"/>
      <c r="CZX40" s="14"/>
      <c r="CZY40" s="14"/>
      <c r="CZZ40" s="14"/>
      <c r="DAA40" s="14"/>
      <c r="DAB40" s="14"/>
      <c r="DAC40" s="14"/>
      <c r="DAD40" s="14"/>
      <c r="DAE40" s="14"/>
      <c r="DAF40" s="14"/>
      <c r="DAG40" s="14"/>
      <c r="DAH40" s="14"/>
      <c r="DAI40" s="14"/>
      <c r="DAJ40" s="14"/>
      <c r="DAK40" s="14"/>
      <c r="DAL40" s="14"/>
      <c r="DAM40" s="14"/>
      <c r="DAN40" s="14"/>
      <c r="DAO40" s="14"/>
      <c r="DAP40" s="14"/>
      <c r="DAQ40" s="14"/>
      <c r="DAR40" s="14"/>
      <c r="DAS40" s="14"/>
      <c r="DAT40" s="14"/>
      <c r="DAU40" s="14"/>
      <c r="DAV40" s="14"/>
      <c r="DAW40" s="14"/>
      <c r="DAX40" s="14"/>
      <c r="DAY40" s="14"/>
      <c r="DAZ40" s="14"/>
      <c r="DBA40" s="14"/>
      <c r="DBB40" s="14"/>
      <c r="DBC40" s="14"/>
      <c r="DBD40" s="14"/>
      <c r="DBE40" s="14"/>
      <c r="DBF40" s="14"/>
      <c r="DBG40" s="14"/>
      <c r="DBH40" s="14"/>
      <c r="DBI40" s="14"/>
      <c r="DBJ40" s="14"/>
      <c r="DBK40" s="14"/>
      <c r="DBL40" s="14"/>
      <c r="DBM40" s="14"/>
      <c r="DBN40" s="14"/>
      <c r="DBO40" s="14"/>
      <c r="DBP40" s="14"/>
      <c r="DBQ40" s="14"/>
      <c r="DBR40" s="14"/>
      <c r="DBS40" s="14"/>
      <c r="DBT40" s="14"/>
      <c r="DBU40" s="14"/>
      <c r="DBV40" s="14"/>
      <c r="DBW40" s="14"/>
      <c r="DBX40" s="14"/>
      <c r="DBY40" s="14"/>
      <c r="DBZ40" s="14"/>
      <c r="DCA40" s="14"/>
      <c r="DCB40" s="14"/>
      <c r="DCC40" s="14"/>
      <c r="DCD40" s="14"/>
      <c r="DCE40" s="14"/>
      <c r="DCF40" s="14"/>
      <c r="DCG40" s="14"/>
      <c r="DCH40" s="14"/>
      <c r="DCI40" s="14"/>
      <c r="DCJ40" s="14"/>
      <c r="DCK40" s="14"/>
      <c r="DCL40" s="14"/>
      <c r="DCM40" s="14"/>
      <c r="DCN40" s="14"/>
      <c r="DCO40" s="14"/>
      <c r="DCP40" s="14"/>
      <c r="DCQ40" s="14"/>
      <c r="DCR40" s="14"/>
      <c r="DCS40" s="14"/>
      <c r="DCT40" s="14"/>
      <c r="DCU40" s="14"/>
      <c r="DCV40" s="14"/>
      <c r="DCW40" s="14"/>
      <c r="DCX40" s="14"/>
      <c r="DCY40" s="14"/>
      <c r="DCZ40" s="14"/>
      <c r="DDA40" s="14"/>
      <c r="DDB40" s="14"/>
      <c r="DDC40" s="14"/>
      <c r="DDD40" s="14"/>
      <c r="DDE40" s="14"/>
      <c r="DDF40" s="14"/>
      <c r="DDG40" s="14"/>
      <c r="DDH40" s="14"/>
      <c r="DDI40" s="14"/>
      <c r="DDJ40" s="14"/>
      <c r="DDK40" s="14"/>
      <c r="DDL40" s="14"/>
      <c r="DDM40" s="14"/>
      <c r="DDN40" s="14"/>
      <c r="DDO40" s="14"/>
      <c r="DDP40" s="14"/>
      <c r="DDQ40" s="14"/>
      <c r="DDR40" s="14"/>
      <c r="DDS40" s="14"/>
      <c r="DDT40" s="14"/>
      <c r="DDU40" s="14"/>
      <c r="DDV40" s="14"/>
      <c r="DDW40" s="14"/>
      <c r="DDX40" s="14"/>
      <c r="DDY40" s="14"/>
      <c r="DDZ40" s="14"/>
      <c r="DEA40" s="14"/>
      <c r="DEB40" s="14"/>
      <c r="DEC40" s="14"/>
      <c r="DED40" s="14"/>
      <c r="DEE40" s="14"/>
      <c r="DEF40" s="14"/>
      <c r="DEG40" s="14"/>
      <c r="DEH40" s="14"/>
      <c r="DEI40" s="14"/>
      <c r="DEJ40" s="14"/>
      <c r="DEK40" s="14"/>
      <c r="DEL40" s="14"/>
      <c r="DEM40" s="14"/>
      <c r="DEN40" s="14"/>
      <c r="DEO40" s="14"/>
      <c r="DEP40" s="14"/>
      <c r="DEQ40" s="14"/>
      <c r="DER40" s="14"/>
      <c r="DES40" s="14"/>
      <c r="DET40" s="14"/>
      <c r="DEU40" s="14"/>
      <c r="DEV40" s="14"/>
      <c r="DEW40" s="14"/>
      <c r="DEX40" s="14"/>
      <c r="DEY40" s="14"/>
      <c r="DEZ40" s="14"/>
      <c r="DFA40" s="14"/>
      <c r="DFB40" s="14"/>
      <c r="DFC40" s="14"/>
      <c r="DFD40" s="14"/>
      <c r="DFE40" s="14"/>
      <c r="DFF40" s="14"/>
      <c r="DFG40" s="14"/>
      <c r="DFH40" s="14"/>
      <c r="DFI40" s="14"/>
      <c r="DFJ40" s="14"/>
      <c r="DFK40" s="14"/>
      <c r="DFL40" s="14"/>
      <c r="DFM40" s="14"/>
      <c r="DFN40" s="14"/>
      <c r="DFO40" s="14"/>
      <c r="DFP40" s="14"/>
      <c r="DFQ40" s="14"/>
      <c r="DFR40" s="14"/>
      <c r="DFS40" s="14"/>
      <c r="DFT40" s="14"/>
      <c r="DFU40" s="14"/>
      <c r="DFV40" s="14"/>
      <c r="DFW40" s="14"/>
      <c r="DFX40" s="14"/>
      <c r="DFY40" s="14"/>
      <c r="DFZ40" s="14"/>
      <c r="DGA40" s="14"/>
      <c r="DGB40" s="14"/>
      <c r="DGC40" s="14"/>
      <c r="DGD40" s="14"/>
      <c r="DGE40" s="14"/>
      <c r="DGF40" s="14"/>
      <c r="DGG40" s="14"/>
      <c r="DGH40" s="14"/>
      <c r="DGI40" s="14"/>
      <c r="DGJ40" s="14"/>
      <c r="DGK40" s="14"/>
      <c r="DGL40" s="14"/>
      <c r="DGM40" s="14"/>
      <c r="DGN40" s="14"/>
      <c r="DGO40" s="14"/>
      <c r="DGP40" s="14"/>
      <c r="DGQ40" s="14"/>
      <c r="DGR40" s="14"/>
      <c r="DGS40" s="14"/>
      <c r="DGT40" s="14"/>
      <c r="DGU40" s="14"/>
      <c r="DGV40" s="14"/>
      <c r="DGW40" s="14"/>
      <c r="DGX40" s="14"/>
      <c r="DGY40" s="14"/>
      <c r="DGZ40" s="14"/>
      <c r="DHA40" s="14"/>
      <c r="DHB40" s="14"/>
      <c r="DHC40" s="14"/>
      <c r="DHD40" s="14"/>
      <c r="DHE40" s="14"/>
      <c r="DHF40" s="14"/>
      <c r="DHG40" s="14"/>
      <c r="DHH40" s="14"/>
      <c r="DHI40" s="14"/>
      <c r="DHJ40" s="14"/>
      <c r="DHK40" s="14"/>
      <c r="DHL40" s="14"/>
      <c r="DHM40" s="14"/>
      <c r="DHN40" s="14"/>
      <c r="DHO40" s="14"/>
      <c r="DHP40" s="14"/>
      <c r="DHQ40" s="14"/>
      <c r="DHR40" s="14"/>
      <c r="DHS40" s="14"/>
      <c r="DHT40" s="14"/>
      <c r="DHU40" s="14"/>
      <c r="DHV40" s="14"/>
      <c r="DHW40" s="14"/>
      <c r="DHX40" s="14"/>
      <c r="DHY40" s="14"/>
      <c r="DHZ40" s="14"/>
      <c r="DIA40" s="14"/>
      <c r="DIB40" s="14"/>
      <c r="DIC40" s="14"/>
      <c r="DID40" s="14"/>
      <c r="DIE40" s="14"/>
      <c r="DIF40" s="14"/>
      <c r="DIG40" s="14"/>
      <c r="DIH40" s="14"/>
      <c r="DII40" s="14"/>
      <c r="DIJ40" s="14"/>
      <c r="DIK40" s="14"/>
      <c r="DIL40" s="14"/>
      <c r="DIM40" s="14"/>
      <c r="DIN40" s="14"/>
      <c r="DIO40" s="14"/>
      <c r="DIP40" s="14"/>
      <c r="DIQ40" s="14"/>
      <c r="DIR40" s="14"/>
      <c r="DIS40" s="14"/>
      <c r="DIT40" s="14"/>
      <c r="DIU40" s="14"/>
      <c r="DIV40" s="14"/>
      <c r="DIW40" s="14"/>
      <c r="DIX40" s="14"/>
      <c r="DIY40" s="14"/>
      <c r="DIZ40" s="14"/>
      <c r="DJA40" s="14"/>
      <c r="DJB40" s="14"/>
      <c r="DJC40" s="14"/>
      <c r="DJD40" s="14"/>
      <c r="DJE40" s="14"/>
      <c r="DJF40" s="14"/>
      <c r="DJG40" s="14"/>
      <c r="DJH40" s="14"/>
      <c r="DJI40" s="14"/>
      <c r="DJJ40" s="14"/>
      <c r="DJK40" s="14"/>
      <c r="DJL40" s="14"/>
      <c r="DJM40" s="14"/>
      <c r="DJN40" s="14"/>
      <c r="DJO40" s="14"/>
      <c r="DJP40" s="14"/>
      <c r="DJQ40" s="14"/>
      <c r="DJR40" s="14"/>
      <c r="DJS40" s="14"/>
      <c r="DJT40" s="14"/>
      <c r="DJU40" s="14"/>
      <c r="DJV40" s="14"/>
      <c r="DJW40" s="14"/>
      <c r="DJX40" s="14"/>
      <c r="DJY40" s="14"/>
      <c r="DJZ40" s="14"/>
      <c r="DKA40" s="14"/>
      <c r="DKB40" s="14"/>
      <c r="DKC40" s="14"/>
      <c r="DKD40" s="14"/>
      <c r="DKE40" s="14"/>
      <c r="DKF40" s="14"/>
      <c r="DKG40" s="14"/>
      <c r="DKH40" s="14"/>
      <c r="DKI40" s="14"/>
      <c r="DKJ40" s="14"/>
      <c r="DKK40" s="14"/>
      <c r="DKL40" s="14"/>
      <c r="DKM40" s="14"/>
      <c r="DKN40" s="14"/>
      <c r="DKO40" s="14"/>
      <c r="DKP40" s="14"/>
      <c r="DKQ40" s="14"/>
      <c r="DKR40" s="14"/>
      <c r="DKS40" s="14"/>
      <c r="DKT40" s="14"/>
      <c r="DKU40" s="14"/>
      <c r="DKV40" s="14"/>
      <c r="DKW40" s="14"/>
      <c r="DKX40" s="14"/>
      <c r="DKY40" s="14"/>
      <c r="DKZ40" s="14"/>
      <c r="DLA40" s="14"/>
      <c r="DLB40" s="14"/>
      <c r="DLC40" s="14"/>
      <c r="DLD40" s="14"/>
      <c r="DLE40" s="14"/>
      <c r="DLF40" s="14"/>
      <c r="DLG40" s="14"/>
      <c r="DLH40" s="14"/>
      <c r="DLI40" s="14"/>
      <c r="DLJ40" s="14"/>
      <c r="DLK40" s="14"/>
      <c r="DLL40" s="14"/>
      <c r="DLM40" s="14"/>
      <c r="DLN40" s="14"/>
      <c r="DLO40" s="14"/>
      <c r="DLP40" s="14"/>
      <c r="DLQ40" s="14"/>
      <c r="DLR40" s="14"/>
      <c r="DLS40" s="14"/>
      <c r="DLT40" s="14"/>
      <c r="DLU40" s="14"/>
      <c r="DLV40" s="14"/>
      <c r="DLW40" s="14"/>
      <c r="DLX40" s="14"/>
      <c r="DLY40" s="14"/>
      <c r="DLZ40" s="14"/>
      <c r="DMA40" s="14"/>
      <c r="DMB40" s="14"/>
      <c r="DMC40" s="14"/>
      <c r="DMD40" s="14"/>
      <c r="DME40" s="14"/>
      <c r="DMF40" s="14"/>
      <c r="DMG40" s="14"/>
      <c r="DMH40" s="14"/>
      <c r="DMI40" s="14"/>
      <c r="DMJ40" s="14"/>
      <c r="DMK40" s="14"/>
      <c r="DML40" s="14"/>
      <c r="DMM40" s="14"/>
      <c r="DMN40" s="14"/>
      <c r="DMO40" s="14"/>
      <c r="DMP40" s="14"/>
      <c r="DMQ40" s="14"/>
      <c r="DMR40" s="14"/>
      <c r="DMS40" s="14"/>
      <c r="DMT40" s="14"/>
      <c r="DMU40" s="14"/>
      <c r="DMV40" s="14"/>
      <c r="DMW40" s="14"/>
      <c r="DMX40" s="14"/>
      <c r="DMY40" s="14"/>
      <c r="DMZ40" s="14"/>
      <c r="DNA40" s="14"/>
      <c r="DNB40" s="14"/>
      <c r="DNC40" s="14"/>
      <c r="DND40" s="14"/>
      <c r="DNE40" s="14"/>
      <c r="DNF40" s="14"/>
      <c r="DNG40" s="14"/>
      <c r="DNH40" s="14"/>
      <c r="DNI40" s="14"/>
      <c r="DNJ40" s="14"/>
      <c r="DNK40" s="14"/>
      <c r="DNL40" s="14"/>
      <c r="DNM40" s="14"/>
      <c r="DNN40" s="14"/>
      <c r="DNO40" s="14"/>
      <c r="DNP40" s="14"/>
      <c r="DNQ40" s="14"/>
      <c r="DNR40" s="14"/>
      <c r="DNS40" s="14"/>
      <c r="DNT40" s="14"/>
      <c r="DNU40" s="14"/>
      <c r="DNV40" s="14"/>
      <c r="DNW40" s="14"/>
      <c r="DNX40" s="14"/>
      <c r="DNY40" s="14"/>
      <c r="DNZ40" s="14"/>
      <c r="DOA40" s="14"/>
      <c r="DOB40" s="14"/>
      <c r="DOC40" s="14"/>
      <c r="DOD40" s="14"/>
      <c r="DOE40" s="14"/>
      <c r="DOF40" s="14"/>
      <c r="DOG40" s="14"/>
      <c r="DOH40" s="14"/>
      <c r="DOI40" s="14"/>
      <c r="DOJ40" s="14"/>
      <c r="DOK40" s="14"/>
      <c r="DOL40" s="14"/>
      <c r="DOM40" s="14"/>
      <c r="DON40" s="14"/>
      <c r="DOO40" s="14"/>
      <c r="DOP40" s="14"/>
      <c r="DOQ40" s="14"/>
      <c r="DOR40" s="14"/>
      <c r="DOS40" s="14"/>
      <c r="DOT40" s="14"/>
      <c r="DOU40" s="14"/>
      <c r="DOV40" s="14"/>
      <c r="DOW40" s="14"/>
      <c r="DOX40" s="14"/>
      <c r="DOY40" s="14"/>
      <c r="DOZ40" s="14"/>
      <c r="DPA40" s="14"/>
      <c r="DPB40" s="14"/>
      <c r="DPC40" s="14"/>
      <c r="DPD40" s="14"/>
      <c r="DPE40" s="14"/>
      <c r="DPF40" s="14"/>
      <c r="DPG40" s="14"/>
      <c r="DPH40" s="14"/>
      <c r="DPI40" s="14"/>
      <c r="DPJ40" s="14"/>
      <c r="DPK40" s="14"/>
      <c r="DPL40" s="14"/>
      <c r="DPM40" s="14"/>
      <c r="DPN40" s="14"/>
      <c r="DPO40" s="14"/>
      <c r="DPP40" s="14"/>
      <c r="DPQ40" s="14"/>
      <c r="DPR40" s="14"/>
      <c r="DPS40" s="14"/>
      <c r="DPT40" s="14"/>
      <c r="DPU40" s="14"/>
      <c r="DPV40" s="14"/>
      <c r="DPW40" s="14"/>
      <c r="DPX40" s="14"/>
      <c r="DPY40" s="14"/>
      <c r="DPZ40" s="14"/>
      <c r="DQA40" s="14"/>
      <c r="DQB40" s="14"/>
      <c r="DQC40" s="14"/>
      <c r="DQD40" s="14"/>
      <c r="DQE40" s="14"/>
      <c r="DQF40" s="14"/>
      <c r="DQG40" s="14"/>
      <c r="DQH40" s="14"/>
      <c r="DQI40" s="14"/>
      <c r="DQJ40" s="14"/>
      <c r="DQK40" s="14"/>
      <c r="DQL40" s="14"/>
      <c r="DQM40" s="14"/>
      <c r="DQN40" s="14"/>
      <c r="DQO40" s="14"/>
      <c r="DQP40" s="14"/>
      <c r="DQQ40" s="14"/>
      <c r="DQR40" s="14"/>
      <c r="DQS40" s="14"/>
      <c r="DQT40" s="14"/>
      <c r="DQU40" s="14"/>
      <c r="DQV40" s="14"/>
      <c r="DQW40" s="14"/>
      <c r="DQX40" s="14"/>
      <c r="DQY40" s="14"/>
      <c r="DQZ40" s="14"/>
      <c r="DRA40" s="14"/>
      <c r="DRB40" s="14"/>
      <c r="DRC40" s="14"/>
      <c r="DRD40" s="14"/>
      <c r="DRE40" s="14"/>
      <c r="DRF40" s="14"/>
      <c r="DRG40" s="14"/>
      <c r="DRH40" s="14"/>
      <c r="DRI40" s="14"/>
      <c r="DRJ40" s="14"/>
      <c r="DRK40" s="14"/>
      <c r="DRL40" s="14"/>
      <c r="DRM40" s="14"/>
      <c r="DRN40" s="14"/>
      <c r="DRO40" s="14"/>
      <c r="DRP40" s="14"/>
      <c r="DRQ40" s="14"/>
      <c r="DRR40" s="14"/>
      <c r="DRS40" s="14"/>
      <c r="DRT40" s="14"/>
      <c r="DRU40" s="14"/>
      <c r="DRV40" s="14"/>
      <c r="DRW40" s="14"/>
      <c r="DRX40" s="14"/>
      <c r="DRY40" s="14"/>
      <c r="DRZ40" s="14"/>
      <c r="DSA40" s="14"/>
      <c r="DSB40" s="14"/>
      <c r="DSC40" s="14"/>
      <c r="DSD40" s="14"/>
      <c r="DSE40" s="14"/>
      <c r="DSF40" s="14"/>
      <c r="DSG40" s="14"/>
      <c r="DSH40" s="14"/>
      <c r="DSI40" s="14"/>
      <c r="DSJ40" s="14"/>
      <c r="DSK40" s="14"/>
      <c r="DSL40" s="14"/>
      <c r="DSM40" s="14"/>
      <c r="DSN40" s="14"/>
      <c r="DSO40" s="14"/>
      <c r="DSP40" s="14"/>
      <c r="DSQ40" s="14"/>
      <c r="DSR40" s="14"/>
      <c r="DSS40" s="14"/>
      <c r="DST40" s="14"/>
      <c r="DSU40" s="14"/>
      <c r="DSV40" s="14"/>
      <c r="DSW40" s="14"/>
      <c r="DSX40" s="14"/>
      <c r="DSY40" s="14"/>
      <c r="DSZ40" s="14"/>
      <c r="DTA40" s="14"/>
      <c r="DTB40" s="14"/>
      <c r="DTC40" s="14"/>
      <c r="DTD40" s="14"/>
      <c r="DTE40" s="14"/>
      <c r="DTF40" s="14"/>
      <c r="DTG40" s="14"/>
      <c r="DTH40" s="14"/>
      <c r="DTI40" s="14"/>
      <c r="DTJ40" s="14"/>
      <c r="DTK40" s="14"/>
      <c r="DTL40" s="14"/>
      <c r="DTM40" s="14"/>
      <c r="DTN40" s="14"/>
      <c r="DTO40" s="14"/>
      <c r="DTP40" s="14"/>
      <c r="DTQ40" s="14"/>
      <c r="DTR40" s="14"/>
      <c r="DTS40" s="14"/>
      <c r="DTT40" s="14"/>
      <c r="DTU40" s="14"/>
      <c r="DTV40" s="14"/>
      <c r="DTW40" s="14"/>
      <c r="DTX40" s="14"/>
      <c r="DTY40" s="14"/>
      <c r="DTZ40" s="14"/>
      <c r="DUA40" s="14"/>
      <c r="DUB40" s="14"/>
      <c r="DUC40" s="14"/>
      <c r="DUD40" s="14"/>
      <c r="DUE40" s="14"/>
      <c r="DUF40" s="14"/>
      <c r="DUG40" s="14"/>
      <c r="DUH40" s="14"/>
      <c r="DUI40" s="14"/>
      <c r="DUJ40" s="14"/>
      <c r="DUK40" s="14"/>
      <c r="DUL40" s="14"/>
      <c r="DUM40" s="14"/>
      <c r="DUN40" s="14"/>
      <c r="DUO40" s="14"/>
      <c r="DUP40" s="14"/>
      <c r="DUQ40" s="14"/>
      <c r="DUR40" s="14"/>
      <c r="DUS40" s="14"/>
      <c r="DUT40" s="14"/>
      <c r="DUU40" s="14"/>
      <c r="DUV40" s="14"/>
      <c r="DUW40" s="14"/>
      <c r="DUX40" s="14"/>
      <c r="DUY40" s="14"/>
      <c r="DUZ40" s="14"/>
      <c r="DVA40" s="14"/>
      <c r="DVB40" s="14"/>
      <c r="DVC40" s="14"/>
      <c r="DVD40" s="14"/>
      <c r="DVE40" s="14"/>
      <c r="DVF40" s="14"/>
      <c r="DVG40" s="14"/>
      <c r="DVH40" s="14"/>
      <c r="DVI40" s="14"/>
      <c r="DVJ40" s="14"/>
      <c r="DVK40" s="14"/>
      <c r="DVL40" s="14"/>
      <c r="DVM40" s="14"/>
      <c r="DVN40" s="14"/>
      <c r="DVO40" s="14"/>
      <c r="DVP40" s="14"/>
      <c r="DVQ40" s="14"/>
      <c r="DVR40" s="14"/>
      <c r="DVS40" s="14"/>
      <c r="DVT40" s="14"/>
      <c r="DVU40" s="14"/>
      <c r="DVV40" s="14"/>
      <c r="DVW40" s="14"/>
      <c r="DVX40" s="14"/>
      <c r="DVY40" s="14"/>
      <c r="DVZ40" s="14"/>
      <c r="DWA40" s="14"/>
      <c r="DWB40" s="14"/>
      <c r="DWC40" s="14"/>
      <c r="DWD40" s="14"/>
      <c r="DWE40" s="14"/>
      <c r="DWF40" s="14"/>
      <c r="DWG40" s="14"/>
      <c r="DWH40" s="14"/>
      <c r="DWI40" s="14"/>
      <c r="DWJ40" s="14"/>
      <c r="DWK40" s="14"/>
      <c r="DWL40" s="14"/>
      <c r="DWM40" s="14"/>
      <c r="DWN40" s="14"/>
      <c r="DWO40" s="14"/>
      <c r="DWP40" s="14"/>
      <c r="DWQ40" s="14"/>
      <c r="DWR40" s="14"/>
      <c r="DWS40" s="14"/>
      <c r="DWT40" s="14"/>
      <c r="DWU40" s="14"/>
      <c r="DWV40" s="14"/>
      <c r="DWW40" s="14"/>
      <c r="DWX40" s="14"/>
      <c r="DWY40" s="14"/>
      <c r="DWZ40" s="14"/>
      <c r="DXA40" s="14"/>
      <c r="DXB40" s="14"/>
      <c r="DXC40" s="14"/>
      <c r="DXD40" s="14"/>
      <c r="DXE40" s="14"/>
      <c r="DXF40" s="14"/>
      <c r="DXG40" s="14"/>
      <c r="DXH40" s="14"/>
      <c r="DXI40" s="14"/>
      <c r="DXJ40" s="14"/>
      <c r="DXK40" s="14"/>
      <c r="DXL40" s="14"/>
      <c r="DXM40" s="14"/>
      <c r="DXN40" s="14"/>
      <c r="DXO40" s="14"/>
      <c r="DXP40" s="14"/>
      <c r="DXQ40" s="14"/>
      <c r="DXR40" s="14"/>
      <c r="DXS40" s="14"/>
      <c r="DXT40" s="14"/>
      <c r="DXU40" s="14"/>
      <c r="DXV40" s="14"/>
      <c r="DXW40" s="14"/>
      <c r="DXX40" s="14"/>
      <c r="DXY40" s="14"/>
      <c r="DXZ40" s="14"/>
      <c r="DYA40" s="14"/>
      <c r="DYB40" s="14"/>
      <c r="DYC40" s="14"/>
      <c r="DYD40" s="14"/>
      <c r="DYE40" s="14"/>
      <c r="DYF40" s="14"/>
      <c r="DYG40" s="14"/>
      <c r="DYH40" s="14"/>
      <c r="DYI40" s="14"/>
      <c r="DYJ40" s="14"/>
      <c r="DYK40" s="14"/>
      <c r="DYL40" s="14"/>
      <c r="DYM40" s="14"/>
      <c r="DYN40" s="14"/>
      <c r="DYO40" s="14"/>
      <c r="DYP40" s="14"/>
      <c r="DYQ40" s="14"/>
      <c r="DYR40" s="14"/>
      <c r="DYS40" s="14"/>
      <c r="DYT40" s="14"/>
      <c r="DYU40" s="14"/>
      <c r="DYV40" s="14"/>
      <c r="DYW40" s="14"/>
      <c r="DYX40" s="14"/>
      <c r="DYY40" s="14"/>
      <c r="DYZ40" s="14"/>
      <c r="DZA40" s="14"/>
      <c r="DZB40" s="14"/>
      <c r="DZC40" s="14"/>
      <c r="DZD40" s="14"/>
      <c r="DZE40" s="14"/>
      <c r="DZF40" s="14"/>
      <c r="DZG40" s="14"/>
      <c r="DZH40" s="14"/>
      <c r="DZI40" s="14"/>
      <c r="DZJ40" s="14"/>
      <c r="DZK40" s="14"/>
      <c r="DZL40" s="14"/>
      <c r="DZM40" s="14"/>
      <c r="DZN40" s="14"/>
      <c r="DZO40" s="14"/>
      <c r="DZP40" s="14"/>
      <c r="DZQ40" s="14"/>
      <c r="DZR40" s="14"/>
      <c r="DZS40" s="14"/>
      <c r="DZT40" s="14"/>
      <c r="DZU40" s="14"/>
      <c r="DZV40" s="14"/>
      <c r="DZW40" s="14"/>
      <c r="DZX40" s="14"/>
      <c r="DZY40" s="14"/>
      <c r="DZZ40" s="14"/>
      <c r="EAA40" s="14"/>
      <c r="EAB40" s="14"/>
      <c r="EAC40" s="14"/>
      <c r="EAD40" s="14"/>
      <c r="EAE40" s="14"/>
      <c r="EAF40" s="14"/>
      <c r="EAG40" s="14"/>
      <c r="EAH40" s="14"/>
      <c r="EAI40" s="14"/>
      <c r="EAJ40" s="14"/>
      <c r="EAK40" s="14"/>
      <c r="EAL40" s="14"/>
      <c r="EAM40" s="14"/>
      <c r="EAN40" s="14"/>
      <c r="EAO40" s="14"/>
      <c r="EAP40" s="14"/>
      <c r="EAQ40" s="14"/>
      <c r="EAR40" s="14"/>
      <c r="EAS40" s="14"/>
      <c r="EAT40" s="14"/>
      <c r="EAU40" s="14"/>
      <c r="EAV40" s="14"/>
      <c r="EAW40" s="14"/>
      <c r="EAX40" s="14"/>
      <c r="EAY40" s="14"/>
      <c r="EAZ40" s="14"/>
      <c r="EBA40" s="14"/>
      <c r="EBB40" s="14"/>
      <c r="EBC40" s="14"/>
      <c r="EBD40" s="14"/>
      <c r="EBE40" s="14"/>
      <c r="EBF40" s="14"/>
      <c r="EBG40" s="14"/>
      <c r="EBH40" s="14"/>
      <c r="EBI40" s="14"/>
      <c r="EBJ40" s="14"/>
      <c r="EBK40" s="14"/>
      <c r="EBL40" s="14"/>
      <c r="EBM40" s="14"/>
      <c r="EBN40" s="14"/>
      <c r="EBO40" s="14"/>
      <c r="EBP40" s="14"/>
      <c r="EBQ40" s="14"/>
      <c r="EBR40" s="14"/>
      <c r="EBS40" s="14"/>
      <c r="EBT40" s="14"/>
      <c r="EBU40" s="14"/>
      <c r="EBV40" s="14"/>
      <c r="EBW40" s="14"/>
      <c r="EBX40" s="14"/>
      <c r="EBY40" s="14"/>
      <c r="EBZ40" s="14"/>
      <c r="ECA40" s="14"/>
      <c r="ECB40" s="14"/>
      <c r="ECC40" s="14"/>
      <c r="ECD40" s="14"/>
      <c r="ECE40" s="14"/>
      <c r="ECF40" s="14"/>
      <c r="ECG40" s="14"/>
      <c r="ECH40" s="14"/>
      <c r="ECI40" s="14"/>
      <c r="ECJ40" s="14"/>
      <c r="ECK40" s="14"/>
      <c r="ECL40" s="14"/>
      <c r="ECM40" s="14"/>
      <c r="ECN40" s="14"/>
      <c r="ECO40" s="14"/>
      <c r="ECP40" s="14"/>
      <c r="ECQ40" s="14"/>
      <c r="ECR40" s="14"/>
      <c r="ECS40" s="14"/>
      <c r="ECT40" s="14"/>
      <c r="ECU40" s="14"/>
      <c r="ECV40" s="14"/>
      <c r="ECW40" s="14"/>
      <c r="ECX40" s="14"/>
      <c r="ECY40" s="14"/>
      <c r="ECZ40" s="14"/>
      <c r="EDA40" s="14"/>
      <c r="EDB40" s="14"/>
      <c r="EDC40" s="14"/>
      <c r="EDD40" s="14"/>
      <c r="EDE40" s="14"/>
      <c r="EDF40" s="14"/>
      <c r="EDG40" s="14"/>
      <c r="EDH40" s="14"/>
      <c r="EDI40" s="14"/>
      <c r="EDJ40" s="14"/>
      <c r="EDK40" s="14"/>
      <c r="EDL40" s="14"/>
      <c r="EDM40" s="14"/>
      <c r="EDN40" s="14"/>
      <c r="EDO40" s="14"/>
      <c r="EDP40" s="14"/>
      <c r="EDQ40" s="14"/>
      <c r="EDR40" s="14"/>
      <c r="EDS40" s="14"/>
      <c r="EDT40" s="14"/>
      <c r="EDU40" s="14"/>
      <c r="EDV40" s="14"/>
      <c r="EDW40" s="14"/>
      <c r="EDX40" s="14"/>
      <c r="EDY40" s="14"/>
      <c r="EDZ40" s="14"/>
      <c r="EEA40" s="14"/>
      <c r="EEB40" s="14"/>
      <c r="EEC40" s="14"/>
      <c r="EED40" s="14"/>
      <c r="EEE40" s="14"/>
      <c r="EEF40" s="14"/>
      <c r="EEG40" s="14"/>
      <c r="EEH40" s="14"/>
      <c r="EEI40" s="14"/>
      <c r="EEJ40" s="14"/>
      <c r="EEK40" s="14"/>
      <c r="EEL40" s="14"/>
      <c r="EEM40" s="14"/>
      <c r="EEN40" s="14"/>
      <c r="EEO40" s="14"/>
      <c r="EEP40" s="14"/>
      <c r="EEQ40" s="14"/>
      <c r="EER40" s="14"/>
      <c r="EES40" s="14"/>
      <c r="EET40" s="14"/>
      <c r="EEU40" s="14"/>
      <c r="EEV40" s="14"/>
      <c r="EEW40" s="14"/>
      <c r="EEX40" s="14"/>
      <c r="EEY40" s="14"/>
      <c r="EEZ40" s="14"/>
      <c r="EFA40" s="14"/>
      <c r="EFB40" s="14"/>
      <c r="EFC40" s="14"/>
      <c r="EFD40" s="14"/>
      <c r="EFE40" s="14"/>
      <c r="EFF40" s="14"/>
      <c r="EFG40" s="14"/>
      <c r="EFH40" s="14"/>
      <c r="EFI40" s="14"/>
      <c r="EFJ40" s="14"/>
      <c r="EFK40" s="14"/>
      <c r="EFL40" s="14"/>
      <c r="EFM40" s="14"/>
      <c r="EFN40" s="14"/>
      <c r="EFO40" s="14"/>
      <c r="EFP40" s="14"/>
      <c r="EFQ40" s="14"/>
      <c r="EFR40" s="14"/>
      <c r="EFS40" s="14"/>
      <c r="EFT40" s="14"/>
      <c r="EFU40" s="14"/>
      <c r="EFV40" s="14"/>
      <c r="EFW40" s="14"/>
      <c r="EFX40" s="14"/>
      <c r="EFY40" s="14"/>
      <c r="EFZ40" s="14"/>
      <c r="EGA40" s="14"/>
      <c r="EGB40" s="14"/>
      <c r="EGC40" s="14"/>
      <c r="EGD40" s="14"/>
      <c r="EGE40" s="14"/>
      <c r="EGF40" s="14"/>
      <c r="EGG40" s="14"/>
      <c r="EGH40" s="14"/>
      <c r="EGI40" s="14"/>
      <c r="EGJ40" s="14"/>
      <c r="EGK40" s="14"/>
      <c r="EGL40" s="14"/>
      <c r="EGM40" s="14"/>
      <c r="EGN40" s="14"/>
      <c r="EGO40" s="14"/>
      <c r="EGP40" s="14"/>
      <c r="EGQ40" s="14"/>
      <c r="EGR40" s="14"/>
      <c r="EGS40" s="14"/>
      <c r="EGT40" s="14"/>
      <c r="EGU40" s="14"/>
      <c r="EGV40" s="14"/>
      <c r="EGW40" s="14"/>
      <c r="EGX40" s="14"/>
      <c r="EGY40" s="14"/>
      <c r="EGZ40" s="14"/>
      <c r="EHA40" s="14"/>
      <c r="EHB40" s="14"/>
      <c r="EHC40" s="14"/>
      <c r="EHD40" s="14"/>
      <c r="EHE40" s="14"/>
      <c r="EHF40" s="14"/>
      <c r="EHG40" s="14"/>
      <c r="EHH40" s="14"/>
      <c r="EHI40" s="14"/>
      <c r="EHJ40" s="14"/>
      <c r="EHK40" s="14"/>
      <c r="EHL40" s="14"/>
      <c r="EHM40" s="14"/>
      <c r="EHN40" s="14"/>
      <c r="EHO40" s="14"/>
      <c r="EHP40" s="14"/>
      <c r="EHQ40" s="14"/>
      <c r="EHR40" s="14"/>
      <c r="EHS40" s="14"/>
      <c r="EHT40" s="14"/>
      <c r="EHU40" s="14"/>
      <c r="EHV40" s="14"/>
      <c r="EHW40" s="14"/>
      <c r="EHX40" s="14"/>
      <c r="EHY40" s="14"/>
      <c r="EHZ40" s="14"/>
      <c r="EIA40" s="14"/>
      <c r="EIB40" s="14"/>
      <c r="EIC40" s="14"/>
      <c r="EID40" s="14"/>
      <c r="EIE40" s="14"/>
      <c r="EIF40" s="14"/>
      <c r="EIG40" s="14"/>
      <c r="EIH40" s="14"/>
      <c r="EII40" s="14"/>
      <c r="EIJ40" s="14"/>
      <c r="EIK40" s="14"/>
      <c r="EIL40" s="14"/>
      <c r="EIM40" s="14"/>
      <c r="EIN40" s="14"/>
      <c r="EIO40" s="14"/>
      <c r="EIP40" s="14"/>
      <c r="EIQ40" s="14"/>
      <c r="EIR40" s="14"/>
      <c r="EIS40" s="14"/>
      <c r="EIT40" s="14"/>
      <c r="EIU40" s="14"/>
      <c r="EIV40" s="14"/>
      <c r="EIW40" s="14"/>
      <c r="EIX40" s="14"/>
      <c r="EIY40" s="14"/>
      <c r="EIZ40" s="14"/>
      <c r="EJA40" s="14"/>
      <c r="EJB40" s="14"/>
      <c r="EJC40" s="14"/>
      <c r="EJD40" s="14"/>
      <c r="EJE40" s="14"/>
      <c r="EJF40" s="14"/>
      <c r="EJG40" s="14"/>
      <c r="EJH40" s="14"/>
      <c r="EJI40" s="14"/>
      <c r="EJJ40" s="14"/>
      <c r="EJK40" s="14"/>
      <c r="EJL40" s="14"/>
      <c r="EJM40" s="14"/>
      <c r="EJN40" s="14"/>
      <c r="EJO40" s="14"/>
      <c r="EJP40" s="14"/>
      <c r="EJQ40" s="14"/>
      <c r="EJR40" s="14"/>
      <c r="EJS40" s="14"/>
      <c r="EJT40" s="14"/>
      <c r="EJU40" s="14"/>
      <c r="EJV40" s="14"/>
      <c r="EJW40" s="14"/>
      <c r="EJX40" s="14"/>
      <c r="EJY40" s="14"/>
      <c r="EJZ40" s="14"/>
      <c r="EKA40" s="14"/>
      <c r="EKB40" s="14"/>
      <c r="EKC40" s="14"/>
      <c r="EKD40" s="14"/>
      <c r="EKE40" s="14"/>
      <c r="EKF40" s="14"/>
      <c r="EKG40" s="14"/>
      <c r="EKH40" s="14"/>
      <c r="EKI40" s="14"/>
      <c r="EKJ40" s="14"/>
      <c r="EKK40" s="14"/>
      <c r="EKL40" s="14"/>
      <c r="EKM40" s="14"/>
      <c r="EKN40" s="14"/>
      <c r="EKO40" s="14"/>
      <c r="EKP40" s="14"/>
      <c r="EKQ40" s="14"/>
      <c r="EKR40" s="14"/>
      <c r="EKS40" s="14"/>
      <c r="EKT40" s="14"/>
      <c r="EKU40" s="14"/>
      <c r="EKV40" s="14"/>
      <c r="EKW40" s="14"/>
      <c r="EKX40" s="14"/>
      <c r="EKY40" s="14"/>
      <c r="EKZ40" s="14"/>
      <c r="ELA40" s="14"/>
      <c r="ELB40" s="14"/>
      <c r="ELC40" s="14"/>
      <c r="ELD40" s="14"/>
      <c r="ELE40" s="14"/>
      <c r="ELF40" s="14"/>
      <c r="ELG40" s="14"/>
      <c r="ELH40" s="14"/>
      <c r="ELI40" s="14"/>
      <c r="ELJ40" s="14"/>
      <c r="ELK40" s="14"/>
      <c r="ELL40" s="14"/>
      <c r="ELM40" s="14"/>
      <c r="ELN40" s="14"/>
      <c r="ELO40" s="14"/>
      <c r="ELP40" s="14"/>
      <c r="ELQ40" s="14"/>
      <c r="ELR40" s="14"/>
      <c r="ELS40" s="14"/>
      <c r="ELT40" s="14"/>
      <c r="ELU40" s="14"/>
      <c r="ELV40" s="14"/>
      <c r="ELW40" s="14"/>
      <c r="ELX40" s="14"/>
      <c r="ELY40" s="14"/>
      <c r="ELZ40" s="14"/>
      <c r="EMA40" s="14"/>
      <c r="EMB40" s="14"/>
      <c r="EMC40" s="14"/>
      <c r="EMD40" s="14"/>
      <c r="EME40" s="14"/>
      <c r="EMF40" s="14"/>
      <c r="EMG40" s="14"/>
      <c r="EMH40" s="14"/>
      <c r="EMI40" s="14"/>
      <c r="EMJ40" s="14"/>
      <c r="EMK40" s="14"/>
      <c r="EML40" s="14"/>
      <c r="EMM40" s="14"/>
      <c r="EMN40" s="14"/>
      <c r="EMO40" s="14"/>
      <c r="EMP40" s="14"/>
      <c r="EMQ40" s="14"/>
      <c r="EMR40" s="14"/>
      <c r="EMS40" s="14"/>
      <c r="EMT40" s="14"/>
      <c r="EMU40" s="14"/>
      <c r="EMV40" s="14"/>
      <c r="EMW40" s="14"/>
      <c r="EMX40" s="14"/>
      <c r="EMY40" s="14"/>
      <c r="EMZ40" s="14"/>
      <c r="ENA40" s="14"/>
      <c r="ENB40" s="14"/>
      <c r="ENC40" s="14"/>
      <c r="END40" s="14"/>
      <c r="ENE40" s="14"/>
      <c r="ENF40" s="14"/>
      <c r="ENG40" s="14"/>
      <c r="ENH40" s="14"/>
      <c r="ENI40" s="14"/>
      <c r="ENJ40" s="14"/>
      <c r="ENK40" s="14"/>
      <c r="ENL40" s="14"/>
      <c r="ENM40" s="14"/>
      <c r="ENN40" s="14"/>
      <c r="ENO40" s="14"/>
      <c r="ENP40" s="14"/>
      <c r="ENQ40" s="14"/>
      <c r="ENR40" s="14"/>
      <c r="ENS40" s="14"/>
      <c r="ENT40" s="14"/>
      <c r="ENU40" s="14"/>
      <c r="ENV40" s="14"/>
      <c r="ENW40" s="14"/>
      <c r="ENX40" s="14"/>
      <c r="ENY40" s="14"/>
      <c r="ENZ40" s="14"/>
      <c r="EOA40" s="14"/>
      <c r="EOB40" s="14"/>
      <c r="EOC40" s="14"/>
      <c r="EOD40" s="14"/>
      <c r="EOE40" s="14"/>
      <c r="EOF40" s="14"/>
      <c r="EOG40" s="14"/>
      <c r="EOH40" s="14"/>
      <c r="EOI40" s="14"/>
      <c r="EOJ40" s="14"/>
      <c r="EOK40" s="14"/>
      <c r="EOL40" s="14"/>
      <c r="EOM40" s="14"/>
      <c r="EON40" s="14"/>
      <c r="EOO40" s="14"/>
      <c r="EOP40" s="14"/>
      <c r="EOQ40" s="14"/>
      <c r="EOR40" s="14"/>
      <c r="EOS40" s="14"/>
      <c r="EOT40" s="14"/>
      <c r="EOU40" s="14"/>
      <c r="EOV40" s="14"/>
      <c r="EOW40" s="14"/>
      <c r="EOX40" s="14"/>
      <c r="EOY40" s="14"/>
      <c r="EOZ40" s="14"/>
      <c r="EPA40" s="14"/>
      <c r="EPB40" s="14"/>
      <c r="EPC40" s="14"/>
      <c r="EPD40" s="14"/>
      <c r="EPE40" s="14"/>
      <c r="EPF40" s="14"/>
      <c r="EPG40" s="14"/>
      <c r="EPH40" s="14"/>
      <c r="EPI40" s="14"/>
      <c r="EPJ40" s="14"/>
      <c r="EPK40" s="14"/>
      <c r="EPL40" s="14"/>
      <c r="EPM40" s="14"/>
      <c r="EPN40" s="14"/>
      <c r="EPO40" s="14"/>
      <c r="EPP40" s="14"/>
      <c r="EPQ40" s="14"/>
      <c r="EPR40" s="14"/>
      <c r="EPS40" s="14"/>
      <c r="EPT40" s="14"/>
      <c r="EPU40" s="14"/>
      <c r="EPV40" s="14"/>
      <c r="EPW40" s="14"/>
      <c r="EPX40" s="14"/>
      <c r="EPY40" s="14"/>
      <c r="EPZ40" s="14"/>
      <c r="EQA40" s="14"/>
      <c r="EQB40" s="14"/>
      <c r="EQC40" s="14"/>
      <c r="EQD40" s="14"/>
      <c r="EQE40" s="14"/>
      <c r="EQF40" s="14"/>
      <c r="EQG40" s="14"/>
      <c r="EQH40" s="14"/>
      <c r="EQI40" s="14"/>
      <c r="EQJ40" s="14"/>
      <c r="EQK40" s="14"/>
      <c r="EQL40" s="14"/>
      <c r="EQM40" s="14"/>
      <c r="EQN40" s="14"/>
      <c r="EQO40" s="14"/>
      <c r="EQP40" s="14"/>
      <c r="EQQ40" s="14"/>
      <c r="EQR40" s="14"/>
      <c r="EQS40" s="14"/>
      <c r="EQT40" s="14"/>
      <c r="EQU40" s="14"/>
      <c r="EQV40" s="14"/>
      <c r="EQW40" s="14"/>
      <c r="EQX40" s="14"/>
      <c r="EQY40" s="14"/>
      <c r="EQZ40" s="14"/>
      <c r="ERA40" s="14"/>
      <c r="ERB40" s="14"/>
      <c r="ERC40" s="14"/>
      <c r="ERD40" s="14"/>
      <c r="ERE40" s="14"/>
      <c r="ERF40" s="14"/>
      <c r="ERG40" s="14"/>
      <c r="ERH40" s="14"/>
      <c r="ERI40" s="14"/>
      <c r="ERJ40" s="14"/>
      <c r="ERK40" s="14"/>
      <c r="ERL40" s="14"/>
      <c r="ERM40" s="14"/>
      <c r="ERN40" s="14"/>
      <c r="ERO40" s="14"/>
      <c r="ERP40" s="14"/>
      <c r="ERQ40" s="14"/>
      <c r="ERR40" s="14"/>
      <c r="ERS40" s="14"/>
      <c r="ERT40" s="14"/>
      <c r="ERU40" s="14"/>
      <c r="ERV40" s="14"/>
      <c r="ERW40" s="14"/>
      <c r="ERX40" s="14"/>
      <c r="ERY40" s="14"/>
      <c r="ERZ40" s="14"/>
      <c r="ESA40" s="14"/>
      <c r="ESB40" s="14"/>
      <c r="ESC40" s="14"/>
      <c r="ESD40" s="14"/>
      <c r="ESE40" s="14"/>
      <c r="ESF40" s="14"/>
      <c r="ESG40" s="14"/>
      <c r="ESH40" s="14"/>
      <c r="ESI40" s="14"/>
      <c r="ESJ40" s="14"/>
      <c r="ESK40" s="14"/>
      <c r="ESL40" s="14"/>
      <c r="ESM40" s="14"/>
      <c r="ESN40" s="14"/>
      <c r="ESO40" s="14"/>
      <c r="ESP40" s="14"/>
      <c r="ESQ40" s="14"/>
      <c r="ESR40" s="14"/>
      <c r="ESS40" s="14"/>
      <c r="EST40" s="14"/>
      <c r="ESU40" s="14"/>
      <c r="ESV40" s="14"/>
      <c r="ESW40" s="14"/>
      <c r="ESX40" s="14"/>
      <c r="ESY40" s="14"/>
      <c r="ESZ40" s="14"/>
      <c r="ETA40" s="14"/>
      <c r="ETB40" s="14"/>
      <c r="ETC40" s="14"/>
      <c r="ETD40" s="14"/>
      <c r="ETE40" s="14"/>
      <c r="ETF40" s="14"/>
      <c r="ETG40" s="14"/>
      <c r="ETH40" s="14"/>
      <c r="ETI40" s="14"/>
      <c r="ETJ40" s="14"/>
      <c r="ETK40" s="14"/>
      <c r="ETL40" s="14"/>
      <c r="ETM40" s="14"/>
      <c r="ETN40" s="14"/>
      <c r="ETO40" s="14"/>
      <c r="ETP40" s="14"/>
      <c r="ETQ40" s="14"/>
      <c r="ETR40" s="14"/>
      <c r="ETS40" s="14"/>
      <c r="ETT40" s="14"/>
      <c r="ETU40" s="14"/>
      <c r="ETV40" s="14"/>
      <c r="ETW40" s="14"/>
      <c r="ETX40" s="14"/>
      <c r="ETY40" s="14"/>
      <c r="ETZ40" s="14"/>
      <c r="EUA40" s="14"/>
      <c r="EUB40" s="14"/>
      <c r="EUC40" s="14"/>
      <c r="EUD40" s="14"/>
      <c r="EUE40" s="14"/>
      <c r="EUF40" s="14"/>
      <c r="EUG40" s="14"/>
      <c r="EUH40" s="14"/>
      <c r="EUI40" s="14"/>
      <c r="EUJ40" s="14"/>
      <c r="EUK40" s="14"/>
      <c r="EUL40" s="14"/>
      <c r="EUM40" s="14"/>
      <c r="EUN40" s="14"/>
      <c r="EUO40" s="14"/>
      <c r="EUP40" s="14"/>
      <c r="EUQ40" s="14"/>
      <c r="EUR40" s="14"/>
      <c r="EUS40" s="14"/>
      <c r="EUT40" s="14"/>
      <c r="EUU40" s="14"/>
      <c r="EUV40" s="14"/>
      <c r="EUW40" s="14"/>
      <c r="EUX40" s="14"/>
      <c r="EUY40" s="14"/>
      <c r="EUZ40" s="14"/>
      <c r="EVA40" s="14"/>
      <c r="EVB40" s="14"/>
      <c r="EVC40" s="14"/>
      <c r="EVD40" s="14"/>
      <c r="EVE40" s="14"/>
      <c r="EVF40" s="14"/>
      <c r="EVG40" s="14"/>
      <c r="EVH40" s="14"/>
      <c r="EVI40" s="14"/>
      <c r="EVJ40" s="14"/>
      <c r="EVK40" s="14"/>
      <c r="EVL40" s="14"/>
      <c r="EVM40" s="14"/>
      <c r="EVN40" s="14"/>
      <c r="EVO40" s="14"/>
      <c r="EVP40" s="14"/>
      <c r="EVQ40" s="14"/>
      <c r="EVR40" s="14"/>
      <c r="EVS40" s="14"/>
      <c r="EVT40" s="14"/>
      <c r="EVU40" s="14"/>
      <c r="EVV40" s="14"/>
      <c r="EVW40" s="14"/>
      <c r="EVX40" s="14"/>
      <c r="EVY40" s="14"/>
      <c r="EVZ40" s="14"/>
      <c r="EWA40" s="14"/>
      <c r="EWB40" s="14"/>
      <c r="EWC40" s="14"/>
      <c r="EWD40" s="14"/>
      <c r="EWE40" s="14"/>
      <c r="EWF40" s="14"/>
      <c r="EWG40" s="14"/>
      <c r="EWH40" s="14"/>
      <c r="EWI40" s="14"/>
      <c r="EWJ40" s="14"/>
      <c r="EWK40" s="14"/>
      <c r="EWL40" s="14"/>
      <c r="EWM40" s="14"/>
      <c r="EWN40" s="14"/>
      <c r="EWO40" s="14"/>
      <c r="EWP40" s="14"/>
      <c r="EWQ40" s="14"/>
      <c r="EWR40" s="14"/>
      <c r="EWS40" s="14"/>
      <c r="EWT40" s="14"/>
      <c r="EWU40" s="14"/>
      <c r="EWV40" s="14"/>
      <c r="EWW40" s="14"/>
      <c r="EWX40" s="14"/>
      <c r="EWY40" s="14"/>
      <c r="EWZ40" s="14"/>
      <c r="EXA40" s="14"/>
      <c r="EXB40" s="14"/>
      <c r="EXC40" s="14"/>
      <c r="EXD40" s="14"/>
      <c r="EXE40" s="14"/>
      <c r="EXF40" s="14"/>
      <c r="EXG40" s="14"/>
      <c r="EXH40" s="14"/>
      <c r="EXI40" s="14"/>
      <c r="EXJ40" s="14"/>
      <c r="EXK40" s="14"/>
      <c r="EXL40" s="14"/>
      <c r="EXM40" s="14"/>
      <c r="EXN40" s="14"/>
      <c r="EXO40" s="14"/>
      <c r="EXP40" s="14"/>
      <c r="EXQ40" s="14"/>
      <c r="EXR40" s="14"/>
      <c r="EXS40" s="14"/>
      <c r="EXT40" s="14"/>
      <c r="EXU40" s="14"/>
      <c r="EXV40" s="14"/>
      <c r="EXW40" s="14"/>
      <c r="EXX40" s="14"/>
      <c r="EXY40" s="14"/>
      <c r="EXZ40" s="14"/>
      <c r="EYA40" s="14"/>
      <c r="EYB40" s="14"/>
      <c r="EYC40" s="14"/>
      <c r="EYD40" s="14"/>
      <c r="EYE40" s="14"/>
      <c r="EYF40" s="14"/>
      <c r="EYG40" s="14"/>
      <c r="EYH40" s="14"/>
      <c r="EYI40" s="14"/>
      <c r="EYJ40" s="14"/>
      <c r="EYK40" s="14"/>
      <c r="EYL40" s="14"/>
      <c r="EYM40" s="14"/>
      <c r="EYN40" s="14"/>
      <c r="EYO40" s="14"/>
      <c r="EYP40" s="14"/>
      <c r="EYQ40" s="14"/>
      <c r="EYR40" s="14"/>
      <c r="EYS40" s="14"/>
      <c r="EYT40" s="14"/>
      <c r="EYU40" s="14"/>
      <c r="EYV40" s="14"/>
      <c r="EYW40" s="14"/>
      <c r="EYX40" s="14"/>
      <c r="EYY40" s="14"/>
      <c r="EYZ40" s="14"/>
      <c r="EZA40" s="14"/>
      <c r="EZB40" s="14"/>
      <c r="EZC40" s="14"/>
      <c r="EZD40" s="14"/>
      <c r="EZE40" s="14"/>
      <c r="EZF40" s="14"/>
      <c r="EZG40" s="14"/>
      <c r="EZH40" s="14"/>
      <c r="EZI40" s="14"/>
      <c r="EZJ40" s="14"/>
      <c r="EZK40" s="14"/>
      <c r="EZL40" s="14"/>
      <c r="EZM40" s="14"/>
      <c r="EZN40" s="14"/>
      <c r="EZO40" s="14"/>
      <c r="EZP40" s="14"/>
      <c r="EZQ40" s="14"/>
      <c r="EZR40" s="14"/>
      <c r="EZS40" s="14"/>
      <c r="EZT40" s="14"/>
      <c r="EZU40" s="14"/>
      <c r="EZV40" s="14"/>
      <c r="EZW40" s="14"/>
      <c r="EZX40" s="14"/>
      <c r="EZY40" s="14"/>
      <c r="EZZ40" s="14"/>
      <c r="FAA40" s="14"/>
      <c r="FAB40" s="14"/>
      <c r="FAC40" s="14"/>
      <c r="FAD40" s="14"/>
      <c r="FAE40" s="14"/>
      <c r="FAF40" s="14"/>
      <c r="FAG40" s="14"/>
      <c r="FAH40" s="14"/>
      <c r="FAI40" s="14"/>
      <c r="FAJ40" s="14"/>
      <c r="FAK40" s="14"/>
      <c r="FAL40" s="14"/>
      <c r="FAM40" s="14"/>
      <c r="FAN40" s="14"/>
      <c r="FAO40" s="14"/>
      <c r="FAP40" s="14"/>
      <c r="FAQ40" s="14"/>
      <c r="FAR40" s="14"/>
      <c r="FAS40" s="14"/>
      <c r="FAT40" s="14"/>
      <c r="FAU40" s="14"/>
      <c r="FAV40" s="14"/>
      <c r="FAW40" s="14"/>
      <c r="FAX40" s="14"/>
      <c r="FAY40" s="14"/>
      <c r="FAZ40" s="14"/>
      <c r="FBA40" s="14"/>
      <c r="FBB40" s="14"/>
      <c r="FBC40" s="14"/>
      <c r="FBD40" s="14"/>
      <c r="FBE40" s="14"/>
      <c r="FBF40" s="14"/>
      <c r="FBG40" s="14"/>
      <c r="FBH40" s="14"/>
      <c r="FBI40" s="14"/>
      <c r="FBJ40" s="14"/>
      <c r="FBK40" s="14"/>
      <c r="FBL40" s="14"/>
      <c r="FBM40" s="14"/>
      <c r="FBN40" s="14"/>
      <c r="FBO40" s="14"/>
      <c r="FBP40" s="14"/>
      <c r="FBQ40" s="14"/>
      <c r="FBR40" s="14"/>
      <c r="FBS40" s="14"/>
      <c r="FBT40" s="14"/>
      <c r="FBU40" s="14"/>
      <c r="FBV40" s="14"/>
      <c r="FBW40" s="14"/>
      <c r="FBX40" s="14"/>
      <c r="FBY40" s="14"/>
      <c r="FBZ40" s="14"/>
      <c r="FCA40" s="14"/>
      <c r="FCB40" s="14"/>
      <c r="FCC40" s="14"/>
      <c r="FCD40" s="14"/>
      <c r="FCE40" s="14"/>
      <c r="FCF40" s="14"/>
      <c r="FCG40" s="14"/>
      <c r="FCH40" s="14"/>
      <c r="FCI40" s="14"/>
      <c r="FCJ40" s="14"/>
      <c r="FCK40" s="14"/>
      <c r="FCL40" s="14"/>
      <c r="FCM40" s="14"/>
      <c r="FCN40" s="14"/>
      <c r="FCO40" s="14"/>
      <c r="FCP40" s="14"/>
      <c r="FCQ40" s="14"/>
      <c r="FCR40" s="14"/>
      <c r="FCS40" s="14"/>
      <c r="FCT40" s="14"/>
      <c r="FCU40" s="14"/>
      <c r="FCV40" s="14"/>
      <c r="FCW40" s="14"/>
      <c r="FCX40" s="14"/>
      <c r="FCY40" s="14"/>
      <c r="FCZ40" s="14"/>
      <c r="FDA40" s="14"/>
      <c r="FDB40" s="14"/>
      <c r="FDC40" s="14"/>
      <c r="FDD40" s="14"/>
      <c r="FDE40" s="14"/>
      <c r="FDF40" s="14"/>
      <c r="FDG40" s="14"/>
      <c r="FDH40" s="14"/>
      <c r="FDI40" s="14"/>
      <c r="FDJ40" s="14"/>
      <c r="FDK40" s="14"/>
      <c r="FDL40" s="14"/>
      <c r="FDM40" s="14"/>
      <c r="FDN40" s="14"/>
      <c r="FDO40" s="14"/>
      <c r="FDP40" s="14"/>
      <c r="FDQ40" s="14"/>
      <c r="FDR40" s="14"/>
      <c r="FDS40" s="14"/>
      <c r="FDT40" s="14"/>
      <c r="FDU40" s="14"/>
      <c r="FDV40" s="14"/>
      <c r="FDW40" s="14"/>
      <c r="FDX40" s="14"/>
      <c r="FDY40" s="14"/>
      <c r="FDZ40" s="14"/>
      <c r="FEA40" s="14"/>
      <c r="FEB40" s="14"/>
      <c r="FEC40" s="14"/>
      <c r="FED40" s="14"/>
      <c r="FEE40" s="14"/>
      <c r="FEF40" s="14"/>
      <c r="FEG40" s="14"/>
      <c r="FEH40" s="14"/>
      <c r="FEI40" s="14"/>
      <c r="FEJ40" s="14"/>
      <c r="FEK40" s="14"/>
      <c r="FEL40" s="14"/>
      <c r="FEM40" s="14"/>
      <c r="FEN40" s="14"/>
      <c r="FEO40" s="14"/>
      <c r="FEP40" s="14"/>
      <c r="FEQ40" s="14"/>
      <c r="FER40" s="14"/>
      <c r="FES40" s="14"/>
      <c r="FET40" s="14"/>
      <c r="FEU40" s="14"/>
      <c r="FEV40" s="14"/>
      <c r="FEW40" s="14"/>
      <c r="FEX40" s="14"/>
      <c r="FEY40" s="14"/>
      <c r="FEZ40" s="14"/>
      <c r="FFA40" s="14"/>
      <c r="FFB40" s="14"/>
      <c r="FFC40" s="14"/>
      <c r="FFD40" s="14"/>
      <c r="FFE40" s="14"/>
      <c r="FFF40" s="14"/>
      <c r="FFG40" s="14"/>
      <c r="FFH40" s="14"/>
      <c r="FFI40" s="14"/>
      <c r="FFJ40" s="14"/>
      <c r="FFK40" s="14"/>
      <c r="FFL40" s="14"/>
      <c r="FFM40" s="14"/>
      <c r="FFN40" s="14"/>
      <c r="FFO40" s="14"/>
      <c r="FFP40" s="14"/>
      <c r="FFQ40" s="14"/>
      <c r="FFR40" s="14"/>
      <c r="FFS40" s="14"/>
      <c r="FFT40" s="14"/>
      <c r="FFU40" s="14"/>
      <c r="FFV40" s="14"/>
      <c r="FFW40" s="14"/>
      <c r="FFX40" s="14"/>
      <c r="FFY40" s="14"/>
      <c r="FFZ40" s="14"/>
      <c r="FGA40" s="14"/>
      <c r="FGB40" s="14"/>
      <c r="FGC40" s="14"/>
      <c r="FGD40" s="14"/>
      <c r="FGE40" s="14"/>
      <c r="FGF40" s="14"/>
      <c r="FGG40" s="14"/>
      <c r="FGH40" s="14"/>
      <c r="FGI40" s="14"/>
      <c r="FGJ40" s="14"/>
      <c r="FGK40" s="14"/>
      <c r="FGL40" s="14"/>
      <c r="FGM40" s="14"/>
      <c r="FGN40" s="14"/>
      <c r="FGO40" s="14"/>
      <c r="FGP40" s="14"/>
      <c r="FGQ40" s="14"/>
      <c r="FGR40" s="14"/>
      <c r="FGS40" s="14"/>
      <c r="FGT40" s="14"/>
      <c r="FGU40" s="14"/>
      <c r="FGV40" s="14"/>
      <c r="FGW40" s="14"/>
      <c r="FGX40" s="14"/>
      <c r="FGY40" s="14"/>
      <c r="FGZ40" s="14"/>
      <c r="FHA40" s="14"/>
      <c r="FHB40" s="14"/>
      <c r="FHC40" s="14"/>
      <c r="FHD40" s="14"/>
      <c r="FHE40" s="14"/>
      <c r="FHF40" s="14"/>
      <c r="FHG40" s="14"/>
      <c r="FHH40" s="14"/>
      <c r="FHI40" s="14"/>
      <c r="FHJ40" s="14"/>
      <c r="FHK40" s="14"/>
      <c r="FHL40" s="14"/>
      <c r="FHM40" s="14"/>
      <c r="FHN40" s="14"/>
      <c r="FHO40" s="14"/>
      <c r="FHP40" s="14"/>
      <c r="FHQ40" s="14"/>
      <c r="FHR40" s="14"/>
      <c r="FHS40" s="14"/>
      <c r="FHT40" s="14"/>
      <c r="FHU40" s="14"/>
      <c r="FHV40" s="14"/>
      <c r="FHW40" s="14"/>
      <c r="FHX40" s="14"/>
      <c r="FHY40" s="14"/>
      <c r="FHZ40" s="14"/>
      <c r="FIA40" s="14"/>
      <c r="FIB40" s="14"/>
      <c r="FIC40" s="14"/>
      <c r="FID40" s="14"/>
      <c r="FIE40" s="14"/>
      <c r="FIF40" s="14"/>
      <c r="FIG40" s="14"/>
      <c r="FIH40" s="14"/>
      <c r="FII40" s="14"/>
      <c r="FIJ40" s="14"/>
      <c r="FIK40" s="14"/>
      <c r="FIL40" s="14"/>
      <c r="FIM40" s="14"/>
      <c r="FIN40" s="14"/>
      <c r="FIO40" s="14"/>
      <c r="FIP40" s="14"/>
      <c r="FIQ40" s="14"/>
      <c r="FIR40" s="14"/>
      <c r="FIS40" s="14"/>
      <c r="FIT40" s="14"/>
      <c r="FIU40" s="14"/>
      <c r="FIV40" s="14"/>
      <c r="FIW40" s="14"/>
      <c r="FIX40" s="14"/>
      <c r="FIY40" s="14"/>
      <c r="FIZ40" s="14"/>
      <c r="FJA40" s="14"/>
      <c r="FJB40" s="14"/>
      <c r="FJC40" s="14"/>
      <c r="FJD40" s="14"/>
      <c r="FJE40" s="14"/>
      <c r="FJF40" s="14"/>
      <c r="FJG40" s="14"/>
      <c r="FJH40" s="14"/>
      <c r="FJI40" s="14"/>
      <c r="FJJ40" s="14"/>
      <c r="FJK40" s="14"/>
      <c r="FJL40" s="14"/>
      <c r="FJM40" s="14"/>
      <c r="FJN40" s="14"/>
      <c r="FJO40" s="14"/>
      <c r="FJP40" s="14"/>
      <c r="FJQ40" s="14"/>
      <c r="FJR40" s="14"/>
      <c r="FJS40" s="14"/>
      <c r="FJT40" s="14"/>
      <c r="FJU40" s="14"/>
      <c r="FJV40" s="14"/>
      <c r="FJW40" s="14"/>
      <c r="FJX40" s="14"/>
      <c r="FJY40" s="14"/>
      <c r="FJZ40" s="14"/>
      <c r="FKA40" s="14"/>
      <c r="FKB40" s="14"/>
      <c r="FKC40" s="14"/>
      <c r="FKD40" s="14"/>
      <c r="FKE40" s="14"/>
      <c r="FKF40" s="14"/>
      <c r="FKG40" s="14"/>
      <c r="FKH40" s="14"/>
      <c r="FKI40" s="14"/>
      <c r="FKJ40" s="14"/>
      <c r="FKK40" s="14"/>
      <c r="FKL40" s="14"/>
      <c r="FKM40" s="14"/>
      <c r="FKN40" s="14"/>
      <c r="FKO40" s="14"/>
      <c r="FKP40" s="14"/>
      <c r="FKQ40" s="14"/>
      <c r="FKR40" s="14"/>
      <c r="FKS40" s="14"/>
      <c r="FKT40" s="14"/>
      <c r="FKU40" s="14"/>
      <c r="FKV40" s="14"/>
      <c r="FKW40" s="14"/>
      <c r="FKX40" s="14"/>
      <c r="FKY40" s="14"/>
      <c r="FKZ40" s="14"/>
      <c r="FLA40" s="14"/>
      <c r="FLB40" s="14"/>
      <c r="FLC40" s="14"/>
      <c r="FLD40" s="14"/>
      <c r="FLE40" s="14"/>
      <c r="FLF40" s="14"/>
      <c r="FLG40" s="14"/>
      <c r="FLH40" s="14"/>
      <c r="FLI40" s="14"/>
      <c r="FLJ40" s="14"/>
      <c r="FLK40" s="14"/>
      <c r="FLL40" s="14"/>
      <c r="FLM40" s="14"/>
      <c r="FLN40" s="14"/>
      <c r="FLO40" s="14"/>
      <c r="FLP40" s="14"/>
      <c r="FLQ40" s="14"/>
      <c r="FLR40" s="14"/>
      <c r="FLS40" s="14"/>
      <c r="FLT40" s="14"/>
      <c r="FLU40" s="14"/>
      <c r="FLV40" s="14"/>
      <c r="FLW40" s="14"/>
      <c r="FLX40" s="14"/>
      <c r="FLY40" s="14"/>
      <c r="FLZ40" s="14"/>
      <c r="FMA40" s="14"/>
      <c r="FMB40" s="14"/>
      <c r="FMC40" s="14"/>
      <c r="FMD40" s="14"/>
      <c r="FME40" s="14"/>
      <c r="FMF40" s="14"/>
      <c r="FMG40" s="14"/>
      <c r="FMH40" s="14"/>
      <c r="FMI40" s="14"/>
      <c r="FMJ40" s="14"/>
      <c r="FMK40" s="14"/>
      <c r="FML40" s="14"/>
      <c r="FMM40" s="14"/>
      <c r="FMN40" s="14"/>
      <c r="FMO40" s="14"/>
      <c r="FMP40" s="14"/>
      <c r="FMQ40" s="14"/>
      <c r="FMR40" s="14"/>
      <c r="FMS40" s="14"/>
      <c r="FMT40" s="14"/>
      <c r="FMU40" s="14"/>
      <c r="FMV40" s="14"/>
      <c r="FMW40" s="14"/>
      <c r="FMX40" s="14"/>
      <c r="FMY40" s="14"/>
      <c r="FMZ40" s="14"/>
      <c r="FNA40" s="14"/>
      <c r="FNB40" s="14"/>
      <c r="FNC40" s="14"/>
      <c r="FND40" s="14"/>
      <c r="FNE40" s="14"/>
      <c r="FNF40" s="14"/>
      <c r="FNG40" s="14"/>
      <c r="FNH40" s="14"/>
      <c r="FNI40" s="14"/>
      <c r="FNJ40" s="14"/>
      <c r="FNK40" s="14"/>
      <c r="FNL40" s="14"/>
      <c r="FNM40" s="14"/>
      <c r="FNN40" s="14"/>
      <c r="FNO40" s="14"/>
      <c r="FNP40" s="14"/>
      <c r="FNQ40" s="14"/>
      <c r="FNR40" s="14"/>
      <c r="FNS40" s="14"/>
      <c r="FNT40" s="14"/>
      <c r="FNU40" s="14"/>
      <c r="FNV40" s="14"/>
      <c r="FNW40" s="14"/>
      <c r="FNX40" s="14"/>
      <c r="FNY40" s="14"/>
      <c r="FNZ40" s="14"/>
      <c r="FOA40" s="14"/>
      <c r="FOB40" s="14"/>
      <c r="FOC40" s="14"/>
      <c r="FOD40" s="14"/>
      <c r="FOE40" s="14"/>
      <c r="FOF40" s="14"/>
      <c r="FOG40" s="14"/>
      <c r="FOH40" s="14"/>
      <c r="FOI40" s="14"/>
      <c r="FOJ40" s="14"/>
      <c r="FOK40" s="14"/>
      <c r="FOL40" s="14"/>
      <c r="FOM40" s="14"/>
      <c r="FON40" s="14"/>
      <c r="FOO40" s="14"/>
      <c r="FOP40" s="14"/>
      <c r="FOQ40" s="14"/>
      <c r="FOR40" s="14"/>
      <c r="FOS40" s="14"/>
      <c r="FOT40" s="14"/>
      <c r="FOU40" s="14"/>
      <c r="FOV40" s="14"/>
      <c r="FOW40" s="14"/>
      <c r="FOX40" s="14"/>
      <c r="FOY40" s="14"/>
      <c r="FOZ40" s="14"/>
      <c r="FPA40" s="14"/>
      <c r="FPB40" s="14"/>
      <c r="FPC40" s="14"/>
      <c r="FPD40" s="14"/>
      <c r="FPE40" s="14"/>
      <c r="FPF40" s="14"/>
      <c r="FPG40" s="14"/>
      <c r="FPH40" s="14"/>
      <c r="FPI40" s="14"/>
      <c r="FPJ40" s="14"/>
      <c r="FPK40" s="14"/>
      <c r="FPL40" s="14"/>
      <c r="FPM40" s="14"/>
      <c r="FPN40" s="14"/>
      <c r="FPO40" s="14"/>
      <c r="FPP40" s="14"/>
      <c r="FPQ40" s="14"/>
      <c r="FPR40" s="14"/>
      <c r="FPS40" s="14"/>
      <c r="FPT40" s="14"/>
      <c r="FPU40" s="14"/>
      <c r="FPV40" s="14"/>
      <c r="FPW40" s="14"/>
      <c r="FPX40" s="14"/>
      <c r="FPY40" s="14"/>
      <c r="FPZ40" s="14"/>
      <c r="FQA40" s="14"/>
      <c r="FQB40" s="14"/>
      <c r="FQC40" s="14"/>
      <c r="FQD40" s="14"/>
      <c r="FQE40" s="14"/>
      <c r="FQF40" s="14"/>
      <c r="FQG40" s="14"/>
      <c r="FQH40" s="14"/>
      <c r="FQI40" s="14"/>
      <c r="FQJ40" s="14"/>
      <c r="FQK40" s="14"/>
      <c r="FQL40" s="14"/>
      <c r="FQM40" s="14"/>
      <c r="FQN40" s="14"/>
      <c r="FQO40" s="14"/>
      <c r="FQP40" s="14"/>
      <c r="FQQ40" s="14"/>
      <c r="FQR40" s="14"/>
      <c r="FQS40" s="14"/>
      <c r="FQT40" s="14"/>
      <c r="FQU40" s="14"/>
      <c r="FQV40" s="14"/>
      <c r="FQW40" s="14"/>
      <c r="FQX40" s="14"/>
      <c r="FQY40" s="14"/>
      <c r="FQZ40" s="14"/>
      <c r="FRA40" s="14"/>
      <c r="FRB40" s="14"/>
      <c r="FRC40" s="14"/>
      <c r="FRD40" s="14"/>
      <c r="FRE40" s="14"/>
      <c r="FRF40" s="14"/>
      <c r="FRG40" s="14"/>
      <c r="FRH40" s="14"/>
      <c r="FRI40" s="14"/>
      <c r="FRJ40" s="14"/>
      <c r="FRK40" s="14"/>
      <c r="FRL40" s="14"/>
      <c r="FRM40" s="14"/>
      <c r="FRN40" s="14"/>
      <c r="FRO40" s="14"/>
      <c r="FRP40" s="14"/>
      <c r="FRQ40" s="14"/>
      <c r="FRR40" s="14"/>
      <c r="FRS40" s="14"/>
      <c r="FRT40" s="14"/>
      <c r="FRU40" s="14"/>
      <c r="FRV40" s="14"/>
      <c r="FRW40" s="14"/>
      <c r="FRX40" s="14"/>
      <c r="FRY40" s="14"/>
      <c r="FRZ40" s="14"/>
      <c r="FSA40" s="14"/>
      <c r="FSB40" s="14"/>
      <c r="FSC40" s="14"/>
      <c r="FSD40" s="14"/>
      <c r="FSE40" s="14"/>
      <c r="FSF40" s="14"/>
      <c r="FSG40" s="14"/>
      <c r="FSH40" s="14"/>
      <c r="FSI40" s="14"/>
      <c r="FSJ40" s="14"/>
      <c r="FSK40" s="14"/>
      <c r="FSL40" s="14"/>
      <c r="FSM40" s="14"/>
      <c r="FSN40" s="14"/>
      <c r="FSO40" s="14"/>
      <c r="FSP40" s="14"/>
      <c r="FSQ40" s="14"/>
      <c r="FSR40" s="14"/>
      <c r="FSS40" s="14"/>
      <c r="FST40" s="14"/>
      <c r="FSU40" s="14"/>
      <c r="FSV40" s="14"/>
      <c r="FSW40" s="14"/>
      <c r="FSX40" s="14"/>
      <c r="FSY40" s="14"/>
      <c r="FSZ40" s="14"/>
      <c r="FTA40" s="14"/>
      <c r="FTB40" s="14"/>
      <c r="FTC40" s="14"/>
      <c r="FTD40" s="14"/>
      <c r="FTE40" s="14"/>
      <c r="FTF40" s="14"/>
      <c r="FTG40" s="14"/>
      <c r="FTH40" s="14"/>
      <c r="FTI40" s="14"/>
      <c r="FTJ40" s="14"/>
      <c r="FTK40" s="14"/>
      <c r="FTL40" s="14"/>
      <c r="FTM40" s="14"/>
      <c r="FTN40" s="14"/>
      <c r="FTO40" s="14"/>
      <c r="FTP40" s="14"/>
      <c r="FTQ40" s="14"/>
      <c r="FTR40" s="14"/>
      <c r="FTS40" s="14"/>
      <c r="FTT40" s="14"/>
      <c r="FTU40" s="14"/>
      <c r="FTV40" s="14"/>
      <c r="FTW40" s="14"/>
      <c r="FTX40" s="14"/>
      <c r="FTY40" s="14"/>
      <c r="FTZ40" s="14"/>
      <c r="FUA40" s="14"/>
      <c r="FUB40" s="14"/>
      <c r="FUC40" s="14"/>
      <c r="FUD40" s="14"/>
      <c r="FUE40" s="14"/>
      <c r="FUF40" s="14"/>
      <c r="FUG40" s="14"/>
      <c r="FUH40" s="14"/>
      <c r="FUI40" s="14"/>
      <c r="FUJ40" s="14"/>
      <c r="FUK40" s="14"/>
      <c r="FUL40" s="14"/>
      <c r="FUM40" s="14"/>
      <c r="FUN40" s="14"/>
      <c r="FUO40" s="14"/>
      <c r="FUP40" s="14"/>
      <c r="FUQ40" s="14"/>
      <c r="FUR40" s="14"/>
      <c r="FUS40" s="14"/>
      <c r="FUT40" s="14"/>
      <c r="FUU40" s="14"/>
      <c r="FUV40" s="14"/>
      <c r="FUW40" s="14"/>
      <c r="FUX40" s="14"/>
      <c r="FUY40" s="14"/>
      <c r="FUZ40" s="14"/>
      <c r="FVA40" s="14"/>
      <c r="FVB40" s="14"/>
      <c r="FVC40" s="14"/>
      <c r="FVD40" s="14"/>
      <c r="FVE40" s="14"/>
      <c r="FVF40" s="14"/>
      <c r="FVG40" s="14"/>
      <c r="FVH40" s="14"/>
      <c r="FVI40" s="14"/>
      <c r="FVJ40" s="14"/>
      <c r="FVK40" s="14"/>
      <c r="FVL40" s="14"/>
      <c r="FVM40" s="14"/>
      <c r="FVN40" s="14"/>
      <c r="FVO40" s="14"/>
      <c r="FVP40" s="14"/>
      <c r="FVQ40" s="14"/>
      <c r="FVR40" s="14"/>
      <c r="FVS40" s="14"/>
      <c r="FVT40" s="14"/>
      <c r="FVU40" s="14"/>
      <c r="FVV40" s="14"/>
      <c r="FVW40" s="14"/>
      <c r="FVX40" s="14"/>
      <c r="FVY40" s="14"/>
      <c r="FVZ40" s="14"/>
      <c r="FWA40" s="14"/>
      <c r="FWB40" s="14"/>
      <c r="FWC40" s="14"/>
      <c r="FWD40" s="14"/>
      <c r="FWE40" s="14"/>
      <c r="FWF40" s="14"/>
      <c r="FWG40" s="14"/>
      <c r="FWH40" s="14"/>
      <c r="FWI40" s="14"/>
      <c r="FWJ40" s="14"/>
      <c r="FWK40" s="14"/>
      <c r="FWL40" s="14"/>
      <c r="FWM40" s="14"/>
      <c r="FWN40" s="14"/>
      <c r="FWO40" s="14"/>
      <c r="FWP40" s="14"/>
      <c r="FWQ40" s="14"/>
      <c r="FWR40" s="14"/>
      <c r="FWS40" s="14"/>
      <c r="FWT40" s="14"/>
      <c r="FWU40" s="14"/>
      <c r="FWV40" s="14"/>
      <c r="FWW40" s="14"/>
      <c r="FWX40" s="14"/>
      <c r="FWY40" s="14"/>
      <c r="FWZ40" s="14"/>
      <c r="FXA40" s="14"/>
      <c r="FXB40" s="14"/>
      <c r="FXC40" s="14"/>
      <c r="FXD40" s="14"/>
      <c r="FXE40" s="14"/>
      <c r="FXF40" s="14"/>
      <c r="FXG40" s="14"/>
      <c r="FXH40" s="14"/>
      <c r="FXI40" s="14"/>
      <c r="FXJ40" s="14"/>
      <c r="FXK40" s="14"/>
      <c r="FXL40" s="14"/>
      <c r="FXM40" s="14"/>
      <c r="FXN40" s="14"/>
      <c r="FXO40" s="14"/>
      <c r="FXP40" s="14"/>
      <c r="FXQ40" s="14"/>
      <c r="FXR40" s="14"/>
      <c r="FXS40" s="14"/>
      <c r="FXT40" s="14"/>
      <c r="FXU40" s="14"/>
      <c r="FXV40" s="14"/>
      <c r="FXW40" s="14"/>
      <c r="FXX40" s="14"/>
      <c r="FXY40" s="14"/>
      <c r="FXZ40" s="14"/>
      <c r="FYA40" s="14"/>
      <c r="FYB40" s="14"/>
      <c r="FYC40" s="14"/>
      <c r="FYD40" s="14"/>
      <c r="FYE40" s="14"/>
      <c r="FYF40" s="14"/>
      <c r="FYG40" s="14"/>
      <c r="FYH40" s="14"/>
      <c r="FYI40" s="14"/>
      <c r="FYJ40" s="14"/>
      <c r="FYK40" s="14"/>
      <c r="FYL40" s="14"/>
      <c r="FYM40" s="14"/>
      <c r="FYN40" s="14"/>
      <c r="FYO40" s="14"/>
      <c r="FYP40" s="14"/>
      <c r="FYQ40" s="14"/>
      <c r="FYR40" s="14"/>
      <c r="FYS40" s="14"/>
      <c r="FYT40" s="14"/>
      <c r="FYU40" s="14"/>
      <c r="FYV40" s="14"/>
      <c r="FYW40" s="14"/>
      <c r="FYX40" s="14"/>
      <c r="FYY40" s="14"/>
      <c r="FYZ40" s="14"/>
      <c r="FZA40" s="14"/>
      <c r="FZB40" s="14"/>
      <c r="FZC40" s="14"/>
      <c r="FZD40" s="14"/>
      <c r="FZE40" s="14"/>
      <c r="FZF40" s="14"/>
      <c r="FZG40" s="14"/>
      <c r="FZH40" s="14"/>
      <c r="FZI40" s="14"/>
      <c r="FZJ40" s="14"/>
      <c r="FZK40" s="14"/>
      <c r="FZL40" s="14"/>
      <c r="FZM40" s="14"/>
      <c r="FZN40" s="14"/>
      <c r="FZO40" s="14"/>
      <c r="FZP40" s="14"/>
      <c r="FZQ40" s="14"/>
      <c r="FZR40" s="14"/>
      <c r="FZS40" s="14"/>
      <c r="FZT40" s="14"/>
      <c r="FZU40" s="14"/>
      <c r="FZV40" s="14"/>
      <c r="FZW40" s="14"/>
      <c r="FZX40" s="14"/>
      <c r="FZY40" s="14"/>
      <c r="FZZ40" s="14"/>
      <c r="GAA40" s="14"/>
      <c r="GAB40" s="14"/>
      <c r="GAC40" s="14"/>
      <c r="GAD40" s="14"/>
      <c r="GAE40" s="14"/>
      <c r="GAF40" s="14"/>
      <c r="GAG40" s="14"/>
      <c r="GAH40" s="14"/>
      <c r="GAI40" s="14"/>
      <c r="GAJ40" s="14"/>
      <c r="GAK40" s="14"/>
      <c r="GAL40" s="14"/>
      <c r="GAM40" s="14"/>
      <c r="GAN40" s="14"/>
      <c r="GAO40" s="14"/>
      <c r="GAP40" s="14"/>
      <c r="GAQ40" s="14"/>
      <c r="GAR40" s="14"/>
      <c r="GAS40" s="14"/>
      <c r="GAT40" s="14"/>
      <c r="GAU40" s="14"/>
      <c r="GAV40" s="14"/>
      <c r="GAW40" s="14"/>
      <c r="GAX40" s="14"/>
      <c r="GAY40" s="14"/>
      <c r="GAZ40" s="14"/>
      <c r="GBA40" s="14"/>
      <c r="GBB40" s="14"/>
      <c r="GBC40" s="14"/>
      <c r="GBD40" s="14"/>
      <c r="GBE40" s="14"/>
      <c r="GBF40" s="14"/>
      <c r="GBG40" s="14"/>
      <c r="GBH40" s="14"/>
      <c r="GBI40" s="14"/>
      <c r="GBJ40" s="14"/>
      <c r="GBK40" s="14"/>
      <c r="GBL40" s="14"/>
      <c r="GBM40" s="14"/>
      <c r="GBN40" s="14"/>
      <c r="GBO40" s="14"/>
      <c r="GBP40" s="14"/>
      <c r="GBQ40" s="14"/>
      <c r="GBR40" s="14"/>
      <c r="GBS40" s="14"/>
      <c r="GBT40" s="14"/>
      <c r="GBU40" s="14"/>
      <c r="GBV40" s="14"/>
      <c r="GBW40" s="14"/>
      <c r="GBX40" s="14"/>
      <c r="GBY40" s="14"/>
      <c r="GBZ40" s="14"/>
      <c r="GCA40" s="14"/>
      <c r="GCB40" s="14"/>
      <c r="GCC40" s="14"/>
      <c r="GCD40" s="14"/>
      <c r="GCE40" s="14"/>
      <c r="GCF40" s="14"/>
      <c r="GCG40" s="14"/>
      <c r="GCH40" s="14"/>
      <c r="GCI40" s="14"/>
      <c r="GCJ40" s="14"/>
      <c r="GCK40" s="14"/>
      <c r="GCL40" s="14"/>
      <c r="GCM40" s="14"/>
      <c r="GCN40" s="14"/>
      <c r="GCO40" s="14"/>
      <c r="GCP40" s="14"/>
      <c r="GCQ40" s="14"/>
      <c r="GCR40" s="14"/>
      <c r="GCS40" s="14"/>
      <c r="GCT40" s="14"/>
      <c r="GCU40" s="14"/>
      <c r="GCV40" s="14"/>
      <c r="GCW40" s="14"/>
      <c r="GCX40" s="14"/>
      <c r="GCY40" s="14"/>
      <c r="GCZ40" s="14"/>
      <c r="GDA40" s="14"/>
      <c r="GDB40" s="14"/>
      <c r="GDC40" s="14"/>
      <c r="GDD40" s="14"/>
      <c r="GDE40" s="14"/>
      <c r="GDF40" s="14"/>
      <c r="GDG40" s="14"/>
      <c r="GDH40" s="14"/>
      <c r="GDI40" s="14"/>
      <c r="GDJ40" s="14"/>
      <c r="GDK40" s="14"/>
      <c r="GDL40" s="14"/>
      <c r="GDM40" s="14"/>
      <c r="GDN40" s="14"/>
      <c r="GDO40" s="14"/>
      <c r="GDP40" s="14"/>
      <c r="GDQ40" s="14"/>
      <c r="GDR40" s="14"/>
      <c r="GDS40" s="14"/>
      <c r="GDT40" s="14"/>
      <c r="GDU40" s="14"/>
      <c r="GDV40" s="14"/>
      <c r="GDW40" s="14"/>
      <c r="GDX40" s="14"/>
      <c r="GDY40" s="14"/>
      <c r="GDZ40" s="14"/>
      <c r="GEA40" s="14"/>
      <c r="GEB40" s="14"/>
      <c r="GEC40" s="14"/>
      <c r="GED40" s="14"/>
      <c r="GEE40" s="14"/>
      <c r="GEF40" s="14"/>
      <c r="GEG40" s="14"/>
      <c r="GEH40" s="14"/>
      <c r="GEI40" s="14"/>
      <c r="GEJ40" s="14"/>
      <c r="GEK40" s="14"/>
      <c r="GEL40" s="14"/>
      <c r="GEM40" s="14"/>
      <c r="GEN40" s="14"/>
      <c r="GEO40" s="14"/>
      <c r="GEP40" s="14"/>
      <c r="GEQ40" s="14"/>
      <c r="GER40" s="14"/>
      <c r="GES40" s="14"/>
      <c r="GET40" s="14"/>
      <c r="GEU40" s="14"/>
      <c r="GEV40" s="14"/>
      <c r="GEW40" s="14"/>
      <c r="GEX40" s="14"/>
      <c r="GEY40" s="14"/>
      <c r="GEZ40" s="14"/>
      <c r="GFA40" s="14"/>
      <c r="GFB40" s="14"/>
      <c r="GFC40" s="14"/>
      <c r="GFD40" s="14"/>
      <c r="GFE40" s="14"/>
      <c r="GFF40" s="14"/>
      <c r="GFG40" s="14"/>
      <c r="GFH40" s="14"/>
      <c r="GFI40" s="14"/>
      <c r="GFJ40" s="14"/>
      <c r="GFK40" s="14"/>
      <c r="GFL40" s="14"/>
      <c r="GFM40" s="14"/>
      <c r="GFN40" s="14"/>
      <c r="GFO40" s="14"/>
      <c r="GFP40" s="14"/>
      <c r="GFQ40" s="14"/>
      <c r="GFR40" s="14"/>
      <c r="GFS40" s="14"/>
      <c r="GFT40" s="14"/>
      <c r="GFU40" s="14"/>
      <c r="GFV40" s="14"/>
      <c r="GFW40" s="14"/>
      <c r="GFX40" s="14"/>
      <c r="GFY40" s="14"/>
      <c r="GFZ40" s="14"/>
      <c r="GGA40" s="14"/>
      <c r="GGB40" s="14"/>
      <c r="GGC40" s="14"/>
      <c r="GGD40" s="14"/>
      <c r="GGE40" s="14"/>
      <c r="GGF40" s="14"/>
      <c r="GGG40" s="14"/>
      <c r="GGH40" s="14"/>
      <c r="GGI40" s="14"/>
      <c r="GGJ40" s="14"/>
      <c r="GGK40" s="14"/>
      <c r="GGL40" s="14"/>
      <c r="GGM40" s="14"/>
      <c r="GGN40" s="14"/>
      <c r="GGO40" s="14"/>
      <c r="GGP40" s="14"/>
      <c r="GGQ40" s="14"/>
      <c r="GGR40" s="14"/>
      <c r="GGS40" s="14"/>
      <c r="GGT40" s="14"/>
      <c r="GGU40" s="14"/>
      <c r="GGV40" s="14"/>
      <c r="GGW40" s="14"/>
      <c r="GGX40" s="14"/>
      <c r="GGY40" s="14"/>
      <c r="GGZ40" s="14"/>
      <c r="GHA40" s="14"/>
      <c r="GHB40" s="14"/>
      <c r="GHC40" s="14"/>
      <c r="GHD40" s="14"/>
      <c r="GHE40" s="14"/>
      <c r="GHF40" s="14"/>
      <c r="GHG40" s="14"/>
      <c r="GHH40" s="14"/>
      <c r="GHI40" s="14"/>
      <c r="GHJ40" s="14"/>
      <c r="GHK40" s="14"/>
      <c r="GHL40" s="14"/>
      <c r="GHM40" s="14"/>
      <c r="GHN40" s="14"/>
      <c r="GHO40" s="14"/>
      <c r="GHP40" s="14"/>
      <c r="GHQ40" s="14"/>
      <c r="GHR40" s="14"/>
      <c r="GHS40" s="14"/>
      <c r="GHT40" s="14"/>
      <c r="GHU40" s="14"/>
      <c r="GHV40" s="14"/>
      <c r="GHW40" s="14"/>
      <c r="GHX40" s="14"/>
      <c r="GHY40" s="14"/>
      <c r="GHZ40" s="14"/>
      <c r="GIA40" s="14"/>
      <c r="GIB40" s="14"/>
      <c r="GIC40" s="14"/>
      <c r="GID40" s="14"/>
      <c r="GIE40" s="14"/>
      <c r="GIF40" s="14"/>
      <c r="GIG40" s="14"/>
      <c r="GIH40" s="14"/>
      <c r="GII40" s="14"/>
      <c r="GIJ40" s="14"/>
      <c r="GIK40" s="14"/>
      <c r="GIL40" s="14"/>
      <c r="GIM40" s="14"/>
      <c r="GIN40" s="14"/>
      <c r="GIO40" s="14"/>
      <c r="GIP40" s="14"/>
      <c r="GIQ40" s="14"/>
      <c r="GIR40" s="14"/>
      <c r="GIS40" s="14"/>
      <c r="GIT40" s="14"/>
      <c r="GIU40" s="14"/>
      <c r="GIV40" s="14"/>
      <c r="GIW40" s="14"/>
      <c r="GIX40" s="14"/>
      <c r="GIY40" s="14"/>
      <c r="GIZ40" s="14"/>
      <c r="GJA40" s="14"/>
      <c r="GJB40" s="14"/>
      <c r="GJC40" s="14"/>
      <c r="GJD40" s="14"/>
      <c r="GJE40" s="14"/>
      <c r="GJF40" s="14"/>
      <c r="GJG40" s="14"/>
      <c r="GJH40" s="14"/>
      <c r="GJI40" s="14"/>
      <c r="GJJ40" s="14"/>
      <c r="GJK40" s="14"/>
      <c r="GJL40" s="14"/>
      <c r="GJM40" s="14"/>
      <c r="GJN40" s="14"/>
      <c r="GJO40" s="14"/>
      <c r="GJP40" s="14"/>
      <c r="GJQ40" s="14"/>
      <c r="GJR40" s="14"/>
      <c r="GJS40" s="14"/>
      <c r="GJT40" s="14"/>
      <c r="GJU40" s="14"/>
      <c r="GJV40" s="14"/>
      <c r="GJW40" s="14"/>
      <c r="GJX40" s="14"/>
      <c r="GJY40" s="14"/>
      <c r="GJZ40" s="14"/>
      <c r="GKA40" s="14"/>
      <c r="GKB40" s="14"/>
      <c r="GKC40" s="14"/>
      <c r="GKD40" s="14"/>
      <c r="GKE40" s="14"/>
      <c r="GKF40" s="14"/>
      <c r="GKG40" s="14"/>
      <c r="GKH40" s="14"/>
      <c r="GKI40" s="14"/>
      <c r="GKJ40" s="14"/>
      <c r="GKK40" s="14"/>
      <c r="GKL40" s="14"/>
      <c r="GKM40" s="14"/>
      <c r="GKN40" s="14"/>
      <c r="GKO40" s="14"/>
      <c r="GKP40" s="14"/>
      <c r="GKQ40" s="14"/>
      <c r="GKR40" s="14"/>
      <c r="GKS40" s="14"/>
      <c r="GKT40" s="14"/>
      <c r="GKU40" s="14"/>
      <c r="GKV40" s="14"/>
      <c r="GKW40" s="14"/>
      <c r="GKX40" s="14"/>
      <c r="GKY40" s="14"/>
      <c r="GKZ40" s="14"/>
      <c r="GLA40" s="14"/>
      <c r="GLB40" s="14"/>
      <c r="GLC40" s="14"/>
      <c r="GLD40" s="14"/>
      <c r="GLE40" s="14"/>
      <c r="GLF40" s="14"/>
      <c r="GLG40" s="14"/>
      <c r="GLH40" s="14"/>
      <c r="GLI40" s="14"/>
      <c r="GLJ40" s="14"/>
      <c r="GLK40" s="14"/>
      <c r="GLL40" s="14"/>
      <c r="GLM40" s="14"/>
      <c r="GLN40" s="14"/>
      <c r="GLO40" s="14"/>
      <c r="GLP40" s="14"/>
      <c r="GLQ40" s="14"/>
      <c r="GLR40" s="14"/>
      <c r="GLS40" s="14"/>
      <c r="GLT40" s="14"/>
      <c r="GLU40" s="14"/>
      <c r="GLV40" s="14"/>
      <c r="GLW40" s="14"/>
      <c r="GLX40" s="14"/>
      <c r="GLY40" s="14"/>
      <c r="GLZ40" s="14"/>
      <c r="GMA40" s="14"/>
      <c r="GMB40" s="14"/>
      <c r="GMC40" s="14"/>
      <c r="GMD40" s="14"/>
      <c r="GME40" s="14"/>
      <c r="GMF40" s="14"/>
      <c r="GMG40" s="14"/>
      <c r="GMH40" s="14"/>
      <c r="GMI40" s="14"/>
      <c r="GMJ40" s="14"/>
      <c r="GMK40" s="14"/>
      <c r="GML40" s="14"/>
      <c r="GMM40" s="14"/>
      <c r="GMN40" s="14"/>
      <c r="GMO40" s="14"/>
      <c r="GMP40" s="14"/>
      <c r="GMQ40" s="14"/>
      <c r="GMR40" s="14"/>
      <c r="GMS40" s="14"/>
      <c r="GMT40" s="14"/>
      <c r="GMU40" s="14"/>
      <c r="GMV40" s="14"/>
      <c r="GMW40" s="14"/>
      <c r="GMX40" s="14"/>
      <c r="GMY40" s="14"/>
      <c r="GMZ40" s="14"/>
      <c r="GNA40" s="14"/>
      <c r="GNB40" s="14"/>
      <c r="GNC40" s="14"/>
      <c r="GND40" s="14"/>
      <c r="GNE40" s="14"/>
      <c r="GNF40" s="14"/>
      <c r="GNG40" s="14"/>
      <c r="GNH40" s="14"/>
      <c r="GNI40" s="14"/>
      <c r="GNJ40" s="14"/>
      <c r="GNK40" s="14"/>
      <c r="GNL40" s="14"/>
      <c r="GNM40" s="14"/>
      <c r="GNN40" s="14"/>
      <c r="GNO40" s="14"/>
      <c r="GNP40" s="14"/>
      <c r="GNQ40" s="14"/>
      <c r="GNR40" s="14"/>
      <c r="GNS40" s="14"/>
      <c r="GNT40" s="14"/>
      <c r="GNU40" s="14"/>
      <c r="GNV40" s="14"/>
      <c r="GNW40" s="14"/>
      <c r="GNX40" s="14"/>
      <c r="GNY40" s="14"/>
      <c r="GNZ40" s="14"/>
      <c r="GOA40" s="14"/>
      <c r="GOB40" s="14"/>
      <c r="GOC40" s="14"/>
      <c r="GOD40" s="14"/>
      <c r="GOE40" s="14"/>
      <c r="GOF40" s="14"/>
      <c r="GOG40" s="14"/>
      <c r="GOH40" s="14"/>
      <c r="GOI40" s="14"/>
      <c r="GOJ40" s="14"/>
      <c r="GOK40" s="14"/>
      <c r="GOL40" s="14"/>
      <c r="GOM40" s="14"/>
      <c r="GON40" s="14"/>
      <c r="GOO40" s="14"/>
      <c r="GOP40" s="14"/>
      <c r="GOQ40" s="14"/>
      <c r="GOR40" s="14"/>
      <c r="GOS40" s="14"/>
      <c r="GOT40" s="14"/>
      <c r="GOU40" s="14"/>
      <c r="GOV40" s="14"/>
      <c r="GOW40" s="14"/>
      <c r="GOX40" s="14"/>
      <c r="GOY40" s="14"/>
      <c r="GOZ40" s="14"/>
      <c r="GPA40" s="14"/>
      <c r="GPB40" s="14"/>
      <c r="GPC40" s="14"/>
      <c r="GPD40" s="14"/>
      <c r="GPE40" s="14"/>
      <c r="GPF40" s="14"/>
      <c r="GPG40" s="14"/>
      <c r="GPH40" s="14"/>
      <c r="GPI40" s="14"/>
      <c r="GPJ40" s="14"/>
      <c r="GPK40" s="14"/>
      <c r="GPL40" s="14"/>
      <c r="GPM40" s="14"/>
      <c r="GPN40" s="14"/>
      <c r="GPO40" s="14"/>
      <c r="GPP40" s="14"/>
      <c r="GPQ40" s="14"/>
      <c r="GPR40" s="14"/>
      <c r="GPS40" s="14"/>
      <c r="GPT40" s="14"/>
      <c r="GPU40" s="14"/>
      <c r="GPV40" s="14"/>
      <c r="GPW40" s="14"/>
      <c r="GPX40" s="14"/>
      <c r="GPY40" s="14"/>
      <c r="GPZ40" s="14"/>
      <c r="GQA40" s="14"/>
      <c r="GQB40" s="14"/>
      <c r="GQC40" s="14"/>
      <c r="GQD40" s="14"/>
      <c r="GQE40" s="14"/>
      <c r="GQF40" s="14"/>
      <c r="GQG40" s="14"/>
      <c r="GQH40" s="14"/>
      <c r="GQI40" s="14"/>
      <c r="GQJ40" s="14"/>
      <c r="GQK40" s="14"/>
      <c r="GQL40" s="14"/>
      <c r="GQM40" s="14"/>
      <c r="GQN40" s="14"/>
      <c r="GQO40" s="14"/>
      <c r="GQP40" s="14"/>
      <c r="GQQ40" s="14"/>
      <c r="GQR40" s="14"/>
      <c r="GQS40" s="14"/>
      <c r="GQT40" s="14"/>
      <c r="GQU40" s="14"/>
      <c r="GQV40" s="14"/>
      <c r="GQW40" s="14"/>
      <c r="GQX40" s="14"/>
      <c r="GQY40" s="14"/>
      <c r="GQZ40" s="14"/>
      <c r="GRA40" s="14"/>
      <c r="GRB40" s="14"/>
      <c r="GRC40" s="14"/>
      <c r="GRD40" s="14"/>
      <c r="GRE40" s="14"/>
      <c r="GRF40" s="14"/>
      <c r="GRG40" s="14"/>
      <c r="GRH40" s="14"/>
      <c r="GRI40" s="14"/>
      <c r="GRJ40" s="14"/>
      <c r="GRK40" s="14"/>
      <c r="GRL40" s="14"/>
      <c r="GRM40" s="14"/>
      <c r="GRN40" s="14"/>
      <c r="GRO40" s="14"/>
      <c r="GRP40" s="14"/>
      <c r="GRQ40" s="14"/>
      <c r="GRR40" s="14"/>
      <c r="GRS40" s="14"/>
      <c r="GRT40" s="14"/>
      <c r="GRU40" s="14"/>
      <c r="GRV40" s="14"/>
      <c r="GRW40" s="14"/>
      <c r="GRX40" s="14"/>
      <c r="GRY40" s="14"/>
      <c r="GRZ40" s="14"/>
      <c r="GSA40" s="14"/>
      <c r="GSB40" s="14"/>
      <c r="GSC40" s="14"/>
      <c r="GSD40" s="14"/>
      <c r="GSE40" s="14"/>
      <c r="GSF40" s="14"/>
      <c r="GSG40" s="14"/>
      <c r="GSH40" s="14"/>
      <c r="GSI40" s="14"/>
      <c r="GSJ40" s="14"/>
      <c r="GSK40" s="14"/>
      <c r="GSL40" s="14"/>
      <c r="GSM40" s="14"/>
      <c r="GSN40" s="14"/>
      <c r="GSO40" s="14"/>
      <c r="GSP40" s="14"/>
      <c r="GSQ40" s="14"/>
      <c r="GSR40" s="14"/>
      <c r="GSS40" s="14"/>
      <c r="GST40" s="14"/>
      <c r="GSU40" s="14"/>
      <c r="GSV40" s="14"/>
      <c r="GSW40" s="14"/>
      <c r="GSX40" s="14"/>
      <c r="GSY40" s="14"/>
      <c r="GSZ40" s="14"/>
      <c r="GTA40" s="14"/>
      <c r="GTB40" s="14"/>
      <c r="GTC40" s="14"/>
      <c r="GTD40" s="14"/>
      <c r="GTE40" s="14"/>
      <c r="GTF40" s="14"/>
      <c r="GTG40" s="14"/>
      <c r="GTH40" s="14"/>
      <c r="GTI40" s="14"/>
      <c r="GTJ40" s="14"/>
      <c r="GTK40" s="14"/>
      <c r="GTL40" s="14"/>
      <c r="GTM40" s="14"/>
      <c r="GTN40" s="14"/>
      <c r="GTO40" s="14"/>
      <c r="GTP40" s="14"/>
      <c r="GTQ40" s="14"/>
      <c r="GTR40" s="14"/>
      <c r="GTS40" s="14"/>
      <c r="GTT40" s="14"/>
      <c r="GTU40" s="14"/>
      <c r="GTV40" s="14"/>
      <c r="GTW40" s="14"/>
      <c r="GTX40" s="14"/>
      <c r="GTY40" s="14"/>
      <c r="GTZ40" s="14"/>
      <c r="GUA40" s="14"/>
      <c r="GUB40" s="14"/>
      <c r="GUC40" s="14"/>
      <c r="GUD40" s="14"/>
      <c r="GUE40" s="14"/>
      <c r="GUF40" s="14"/>
      <c r="GUG40" s="14"/>
      <c r="GUH40" s="14"/>
      <c r="GUI40" s="14"/>
      <c r="GUJ40" s="14"/>
      <c r="GUK40" s="14"/>
      <c r="GUL40" s="14"/>
      <c r="GUM40" s="14"/>
      <c r="GUN40" s="14"/>
      <c r="GUO40" s="14"/>
      <c r="GUP40" s="14"/>
      <c r="GUQ40" s="14"/>
      <c r="GUR40" s="14"/>
      <c r="GUS40" s="14"/>
      <c r="GUT40" s="14"/>
      <c r="GUU40" s="14"/>
      <c r="GUV40" s="14"/>
      <c r="GUW40" s="14"/>
      <c r="GUX40" s="14"/>
      <c r="GUY40" s="14"/>
      <c r="GUZ40" s="14"/>
      <c r="GVA40" s="14"/>
      <c r="GVB40" s="14"/>
      <c r="GVC40" s="14"/>
      <c r="GVD40" s="14"/>
      <c r="GVE40" s="14"/>
      <c r="GVF40" s="14"/>
      <c r="GVG40" s="14"/>
      <c r="GVH40" s="14"/>
      <c r="GVI40" s="14"/>
      <c r="GVJ40" s="14"/>
      <c r="GVK40" s="14"/>
      <c r="GVL40" s="14"/>
      <c r="GVM40" s="14"/>
      <c r="GVN40" s="14"/>
      <c r="GVO40" s="14"/>
      <c r="GVP40" s="14"/>
      <c r="GVQ40" s="14"/>
      <c r="GVR40" s="14"/>
      <c r="GVS40" s="14"/>
      <c r="GVT40" s="14"/>
      <c r="GVU40" s="14"/>
      <c r="GVV40" s="14"/>
      <c r="GVW40" s="14"/>
      <c r="GVX40" s="14"/>
      <c r="GVY40" s="14"/>
      <c r="GVZ40" s="14"/>
      <c r="GWA40" s="14"/>
      <c r="GWB40" s="14"/>
      <c r="GWC40" s="14"/>
      <c r="GWD40" s="14"/>
      <c r="GWE40" s="14"/>
      <c r="GWF40" s="14"/>
      <c r="GWG40" s="14"/>
      <c r="GWH40" s="14"/>
      <c r="GWI40" s="14"/>
      <c r="GWJ40" s="14"/>
      <c r="GWK40" s="14"/>
      <c r="GWL40" s="14"/>
      <c r="GWM40" s="14"/>
      <c r="GWN40" s="14"/>
      <c r="GWO40" s="14"/>
      <c r="GWP40" s="14"/>
      <c r="GWQ40" s="14"/>
      <c r="GWR40" s="14"/>
      <c r="GWS40" s="14"/>
      <c r="GWT40" s="14"/>
      <c r="GWU40" s="14"/>
      <c r="GWV40" s="14"/>
      <c r="GWW40" s="14"/>
      <c r="GWX40" s="14"/>
      <c r="GWY40" s="14"/>
      <c r="GWZ40" s="14"/>
      <c r="GXA40" s="14"/>
      <c r="GXB40" s="14"/>
      <c r="GXC40" s="14"/>
      <c r="GXD40" s="14"/>
      <c r="GXE40" s="14"/>
      <c r="GXF40" s="14"/>
      <c r="GXG40" s="14"/>
      <c r="GXH40" s="14"/>
      <c r="GXI40" s="14"/>
      <c r="GXJ40" s="14"/>
      <c r="GXK40" s="14"/>
      <c r="GXL40" s="14"/>
      <c r="GXM40" s="14"/>
      <c r="GXN40" s="14"/>
      <c r="GXO40" s="14"/>
      <c r="GXP40" s="14"/>
      <c r="GXQ40" s="14"/>
      <c r="GXR40" s="14"/>
      <c r="GXS40" s="14"/>
      <c r="GXT40" s="14"/>
      <c r="GXU40" s="14"/>
      <c r="GXV40" s="14"/>
      <c r="GXW40" s="14"/>
      <c r="GXX40" s="14"/>
      <c r="GXY40" s="14"/>
      <c r="GXZ40" s="14"/>
      <c r="GYA40" s="14"/>
      <c r="GYB40" s="14"/>
      <c r="GYC40" s="14"/>
      <c r="GYD40" s="14"/>
      <c r="GYE40" s="14"/>
      <c r="GYF40" s="14"/>
      <c r="GYG40" s="14"/>
      <c r="GYH40" s="14"/>
      <c r="GYI40" s="14"/>
      <c r="GYJ40" s="14"/>
      <c r="GYK40" s="14"/>
      <c r="GYL40" s="14"/>
      <c r="GYM40" s="14"/>
      <c r="GYN40" s="14"/>
      <c r="GYO40" s="14"/>
      <c r="GYP40" s="14"/>
      <c r="GYQ40" s="14"/>
      <c r="GYR40" s="14"/>
      <c r="GYS40" s="14"/>
      <c r="GYT40" s="14"/>
      <c r="GYU40" s="14"/>
      <c r="GYV40" s="14"/>
      <c r="GYW40" s="14"/>
      <c r="GYX40" s="14"/>
      <c r="GYY40" s="14"/>
      <c r="GYZ40" s="14"/>
      <c r="GZA40" s="14"/>
      <c r="GZB40" s="14"/>
      <c r="GZC40" s="14"/>
      <c r="GZD40" s="14"/>
      <c r="GZE40" s="14"/>
      <c r="GZF40" s="14"/>
      <c r="GZG40" s="14"/>
      <c r="GZH40" s="14"/>
      <c r="GZI40" s="14"/>
      <c r="GZJ40" s="14"/>
      <c r="GZK40" s="14"/>
      <c r="GZL40" s="14"/>
      <c r="GZM40" s="14"/>
      <c r="GZN40" s="14"/>
      <c r="GZO40" s="14"/>
      <c r="GZP40" s="14"/>
      <c r="GZQ40" s="14"/>
      <c r="GZR40" s="14"/>
      <c r="GZS40" s="14"/>
      <c r="GZT40" s="14"/>
      <c r="GZU40" s="14"/>
      <c r="GZV40" s="14"/>
      <c r="GZW40" s="14"/>
      <c r="GZX40" s="14"/>
      <c r="GZY40" s="14"/>
      <c r="GZZ40" s="14"/>
      <c r="HAA40" s="14"/>
      <c r="HAB40" s="14"/>
      <c r="HAC40" s="14"/>
      <c r="HAD40" s="14"/>
      <c r="HAE40" s="14"/>
      <c r="HAF40" s="14"/>
      <c r="HAG40" s="14"/>
      <c r="HAH40" s="14"/>
      <c r="HAI40" s="14"/>
      <c r="HAJ40" s="14"/>
      <c r="HAK40" s="14"/>
      <c r="HAL40" s="14"/>
      <c r="HAM40" s="14"/>
      <c r="HAN40" s="14"/>
      <c r="HAO40" s="14"/>
      <c r="HAP40" s="14"/>
      <c r="HAQ40" s="14"/>
      <c r="HAR40" s="14"/>
      <c r="HAS40" s="14"/>
      <c r="HAT40" s="14"/>
      <c r="HAU40" s="14"/>
      <c r="HAV40" s="14"/>
      <c r="HAW40" s="14"/>
      <c r="HAX40" s="14"/>
      <c r="HAY40" s="14"/>
      <c r="HAZ40" s="14"/>
      <c r="HBA40" s="14"/>
      <c r="HBB40" s="14"/>
      <c r="HBC40" s="14"/>
      <c r="HBD40" s="14"/>
      <c r="HBE40" s="14"/>
      <c r="HBF40" s="14"/>
      <c r="HBG40" s="14"/>
      <c r="HBH40" s="14"/>
      <c r="HBI40" s="14"/>
      <c r="HBJ40" s="14"/>
      <c r="HBK40" s="14"/>
      <c r="HBL40" s="14"/>
      <c r="HBM40" s="14"/>
      <c r="HBN40" s="14"/>
      <c r="HBO40" s="14"/>
      <c r="HBP40" s="14"/>
      <c r="HBQ40" s="14"/>
      <c r="HBR40" s="14"/>
      <c r="HBS40" s="14"/>
      <c r="HBT40" s="14"/>
      <c r="HBU40" s="14"/>
      <c r="HBV40" s="14"/>
      <c r="HBW40" s="14"/>
      <c r="HBX40" s="14"/>
      <c r="HBY40" s="14"/>
      <c r="HBZ40" s="14"/>
      <c r="HCA40" s="14"/>
      <c r="HCB40" s="14"/>
      <c r="HCC40" s="14"/>
      <c r="HCD40" s="14"/>
      <c r="HCE40" s="14"/>
      <c r="HCF40" s="14"/>
      <c r="HCG40" s="14"/>
      <c r="HCH40" s="14"/>
      <c r="HCI40" s="14"/>
      <c r="HCJ40" s="14"/>
      <c r="HCK40" s="14"/>
      <c r="HCL40" s="14"/>
      <c r="HCM40" s="14"/>
      <c r="HCN40" s="14"/>
      <c r="HCO40" s="14"/>
      <c r="HCP40" s="14"/>
      <c r="HCQ40" s="14"/>
      <c r="HCR40" s="14"/>
      <c r="HCS40" s="14"/>
      <c r="HCT40" s="14"/>
      <c r="HCU40" s="14"/>
      <c r="HCV40" s="14"/>
      <c r="HCW40" s="14"/>
      <c r="HCX40" s="14"/>
      <c r="HCY40" s="14"/>
      <c r="HCZ40" s="14"/>
      <c r="HDA40" s="14"/>
      <c r="HDB40" s="14"/>
      <c r="HDC40" s="14"/>
      <c r="HDD40" s="14"/>
      <c r="HDE40" s="14"/>
      <c r="HDF40" s="14"/>
      <c r="HDG40" s="14"/>
      <c r="HDH40" s="14"/>
      <c r="HDI40" s="14"/>
      <c r="HDJ40" s="14"/>
      <c r="HDK40" s="14"/>
      <c r="HDL40" s="14"/>
      <c r="HDM40" s="14"/>
      <c r="HDN40" s="14"/>
      <c r="HDO40" s="14"/>
      <c r="HDP40" s="14"/>
      <c r="HDQ40" s="14"/>
      <c r="HDR40" s="14"/>
      <c r="HDS40" s="14"/>
      <c r="HDT40" s="14"/>
      <c r="HDU40" s="14"/>
      <c r="HDV40" s="14"/>
      <c r="HDW40" s="14"/>
      <c r="HDX40" s="14"/>
      <c r="HDY40" s="14"/>
      <c r="HDZ40" s="14"/>
      <c r="HEA40" s="14"/>
      <c r="HEB40" s="14"/>
      <c r="HEC40" s="14"/>
      <c r="HED40" s="14"/>
      <c r="HEE40" s="14"/>
      <c r="HEF40" s="14"/>
      <c r="HEG40" s="14"/>
      <c r="HEH40" s="14"/>
      <c r="HEI40" s="14"/>
      <c r="HEJ40" s="14"/>
      <c r="HEK40" s="14"/>
      <c r="HEL40" s="14"/>
      <c r="HEM40" s="14"/>
      <c r="HEN40" s="14"/>
      <c r="HEO40" s="14"/>
      <c r="HEP40" s="14"/>
      <c r="HEQ40" s="14"/>
      <c r="HER40" s="14"/>
      <c r="HES40" s="14"/>
      <c r="HET40" s="14"/>
      <c r="HEU40" s="14"/>
      <c r="HEV40" s="14"/>
      <c r="HEW40" s="14"/>
      <c r="HEX40" s="14"/>
      <c r="HEY40" s="14"/>
      <c r="HEZ40" s="14"/>
      <c r="HFA40" s="14"/>
      <c r="HFB40" s="14"/>
      <c r="HFC40" s="14"/>
      <c r="HFD40" s="14"/>
      <c r="HFE40" s="14"/>
      <c r="HFF40" s="14"/>
      <c r="HFG40" s="14"/>
      <c r="HFH40" s="14"/>
      <c r="HFI40" s="14"/>
      <c r="HFJ40" s="14"/>
      <c r="HFK40" s="14"/>
      <c r="HFL40" s="14"/>
      <c r="HFM40" s="14"/>
      <c r="HFN40" s="14"/>
      <c r="HFO40" s="14"/>
      <c r="HFP40" s="14"/>
      <c r="HFQ40" s="14"/>
      <c r="HFR40" s="14"/>
      <c r="HFS40" s="14"/>
      <c r="HFT40" s="14"/>
      <c r="HFU40" s="14"/>
      <c r="HFV40" s="14"/>
      <c r="HFW40" s="14"/>
      <c r="HFX40" s="14"/>
      <c r="HFY40" s="14"/>
      <c r="HFZ40" s="14"/>
      <c r="HGA40" s="14"/>
      <c r="HGB40" s="14"/>
      <c r="HGC40" s="14"/>
      <c r="HGD40" s="14"/>
      <c r="HGE40" s="14"/>
      <c r="HGF40" s="14"/>
      <c r="HGG40" s="14"/>
      <c r="HGH40" s="14"/>
      <c r="HGI40" s="14"/>
      <c r="HGJ40" s="14"/>
      <c r="HGK40" s="14"/>
      <c r="HGL40" s="14"/>
      <c r="HGM40" s="14"/>
      <c r="HGN40" s="14"/>
      <c r="HGO40" s="14"/>
      <c r="HGP40" s="14"/>
      <c r="HGQ40" s="14"/>
      <c r="HGR40" s="14"/>
      <c r="HGS40" s="14"/>
      <c r="HGT40" s="14"/>
      <c r="HGU40" s="14"/>
      <c r="HGV40" s="14"/>
      <c r="HGW40" s="14"/>
      <c r="HGX40" s="14"/>
      <c r="HGY40" s="14"/>
      <c r="HGZ40" s="14"/>
      <c r="HHA40" s="14"/>
      <c r="HHB40" s="14"/>
      <c r="HHC40" s="14"/>
      <c r="HHD40" s="14"/>
      <c r="HHE40" s="14"/>
      <c r="HHF40" s="14"/>
      <c r="HHG40" s="14"/>
      <c r="HHH40" s="14"/>
      <c r="HHI40" s="14"/>
      <c r="HHJ40" s="14"/>
      <c r="HHK40" s="14"/>
      <c r="HHL40" s="14"/>
      <c r="HHM40" s="14"/>
      <c r="HHN40" s="14"/>
      <c r="HHO40" s="14"/>
      <c r="HHP40" s="14"/>
      <c r="HHQ40" s="14"/>
      <c r="HHR40" s="14"/>
      <c r="HHS40" s="14"/>
      <c r="HHT40" s="14"/>
      <c r="HHU40" s="14"/>
      <c r="HHV40" s="14"/>
      <c r="HHW40" s="14"/>
      <c r="HHX40" s="14"/>
      <c r="HHY40" s="14"/>
      <c r="HHZ40" s="14"/>
      <c r="HIA40" s="14"/>
      <c r="HIB40" s="14"/>
      <c r="HIC40" s="14"/>
      <c r="HID40" s="14"/>
      <c r="HIE40" s="14"/>
      <c r="HIF40" s="14"/>
      <c r="HIG40" s="14"/>
      <c r="HIH40" s="14"/>
      <c r="HII40" s="14"/>
      <c r="HIJ40" s="14"/>
      <c r="HIK40" s="14"/>
      <c r="HIL40" s="14"/>
      <c r="HIM40" s="14"/>
      <c r="HIN40" s="14"/>
      <c r="HIO40" s="14"/>
      <c r="HIP40" s="14"/>
      <c r="HIQ40" s="14"/>
      <c r="HIR40" s="14"/>
      <c r="HIS40" s="14"/>
      <c r="HIT40" s="14"/>
      <c r="HIU40" s="14"/>
      <c r="HIV40" s="14"/>
      <c r="HIW40" s="14"/>
      <c r="HIX40" s="14"/>
      <c r="HIY40" s="14"/>
      <c r="HIZ40" s="14"/>
      <c r="HJA40" s="14"/>
      <c r="HJB40" s="14"/>
      <c r="HJC40" s="14"/>
      <c r="HJD40" s="14"/>
      <c r="HJE40" s="14"/>
      <c r="HJF40" s="14"/>
      <c r="HJG40" s="14"/>
      <c r="HJH40" s="14"/>
      <c r="HJI40" s="14"/>
      <c r="HJJ40" s="14"/>
      <c r="HJK40" s="14"/>
      <c r="HJL40" s="14"/>
      <c r="HJM40" s="14"/>
      <c r="HJN40" s="14"/>
      <c r="HJO40" s="14"/>
      <c r="HJP40" s="14"/>
      <c r="HJQ40" s="14"/>
      <c r="HJR40" s="14"/>
      <c r="HJS40" s="14"/>
      <c r="HJT40" s="14"/>
      <c r="HJU40" s="14"/>
      <c r="HJV40" s="14"/>
      <c r="HJW40" s="14"/>
      <c r="HJX40" s="14"/>
      <c r="HJY40" s="14"/>
      <c r="HJZ40" s="14"/>
      <c r="HKA40" s="14"/>
      <c r="HKB40" s="14"/>
      <c r="HKC40" s="14"/>
      <c r="HKD40" s="14"/>
      <c r="HKE40" s="14"/>
      <c r="HKF40" s="14"/>
      <c r="HKG40" s="14"/>
      <c r="HKH40" s="14"/>
      <c r="HKI40" s="14"/>
      <c r="HKJ40" s="14"/>
      <c r="HKK40" s="14"/>
      <c r="HKL40" s="14"/>
      <c r="HKM40" s="14"/>
      <c r="HKN40" s="14"/>
      <c r="HKO40" s="14"/>
      <c r="HKP40" s="14"/>
      <c r="HKQ40" s="14"/>
      <c r="HKR40" s="14"/>
      <c r="HKS40" s="14"/>
      <c r="HKT40" s="14"/>
      <c r="HKU40" s="14"/>
      <c r="HKV40" s="14"/>
      <c r="HKW40" s="14"/>
      <c r="HKX40" s="14"/>
      <c r="HKY40" s="14"/>
      <c r="HKZ40" s="14"/>
      <c r="HLA40" s="14"/>
      <c r="HLB40" s="14"/>
      <c r="HLC40" s="14"/>
      <c r="HLD40" s="14"/>
      <c r="HLE40" s="14"/>
      <c r="HLF40" s="14"/>
      <c r="HLG40" s="14"/>
      <c r="HLH40" s="14"/>
      <c r="HLI40" s="14"/>
      <c r="HLJ40" s="14"/>
      <c r="HLK40" s="14"/>
      <c r="HLL40" s="14"/>
      <c r="HLM40" s="14"/>
      <c r="HLN40" s="14"/>
      <c r="HLO40" s="14"/>
      <c r="HLP40" s="14"/>
      <c r="HLQ40" s="14"/>
      <c r="HLR40" s="14"/>
      <c r="HLS40" s="14"/>
      <c r="HLT40" s="14"/>
      <c r="HLU40" s="14"/>
      <c r="HLV40" s="14"/>
      <c r="HLW40" s="14"/>
      <c r="HLX40" s="14"/>
      <c r="HLY40" s="14"/>
      <c r="HLZ40" s="14"/>
      <c r="HMA40" s="14"/>
      <c r="HMB40" s="14"/>
      <c r="HMC40" s="14"/>
      <c r="HMD40" s="14"/>
      <c r="HME40" s="14"/>
      <c r="HMF40" s="14"/>
      <c r="HMG40" s="14"/>
      <c r="HMH40" s="14"/>
      <c r="HMI40" s="14"/>
      <c r="HMJ40" s="14"/>
      <c r="HMK40" s="14"/>
      <c r="HML40" s="14"/>
      <c r="HMM40" s="14"/>
      <c r="HMN40" s="14"/>
      <c r="HMO40" s="14"/>
      <c r="HMP40" s="14"/>
      <c r="HMQ40" s="14"/>
      <c r="HMR40" s="14"/>
      <c r="HMS40" s="14"/>
      <c r="HMT40" s="14"/>
      <c r="HMU40" s="14"/>
      <c r="HMV40" s="14"/>
      <c r="HMW40" s="14"/>
      <c r="HMX40" s="14"/>
      <c r="HMY40" s="14"/>
      <c r="HMZ40" s="14"/>
      <c r="HNA40" s="14"/>
      <c r="HNB40" s="14"/>
      <c r="HNC40" s="14"/>
      <c r="HND40" s="14"/>
      <c r="HNE40" s="14"/>
      <c r="HNF40" s="14"/>
      <c r="HNG40" s="14"/>
      <c r="HNH40" s="14"/>
      <c r="HNI40" s="14"/>
      <c r="HNJ40" s="14"/>
      <c r="HNK40" s="14"/>
      <c r="HNL40" s="14"/>
      <c r="HNM40" s="14"/>
      <c r="HNN40" s="14"/>
      <c r="HNO40" s="14"/>
      <c r="HNP40" s="14"/>
      <c r="HNQ40" s="14"/>
      <c r="HNR40" s="14"/>
      <c r="HNS40" s="14"/>
      <c r="HNT40" s="14"/>
      <c r="HNU40" s="14"/>
      <c r="HNV40" s="14"/>
      <c r="HNW40" s="14"/>
      <c r="HNX40" s="14"/>
      <c r="HNY40" s="14"/>
      <c r="HNZ40" s="14"/>
      <c r="HOA40" s="14"/>
      <c r="HOB40" s="14"/>
      <c r="HOC40" s="14"/>
      <c r="HOD40" s="14"/>
      <c r="HOE40" s="14"/>
      <c r="HOF40" s="14"/>
      <c r="HOG40" s="14"/>
      <c r="HOH40" s="14"/>
      <c r="HOI40" s="14"/>
      <c r="HOJ40" s="14"/>
      <c r="HOK40" s="14"/>
      <c r="HOL40" s="14"/>
      <c r="HOM40" s="14"/>
      <c r="HON40" s="14"/>
      <c r="HOO40" s="14"/>
      <c r="HOP40" s="14"/>
      <c r="HOQ40" s="14"/>
      <c r="HOR40" s="14"/>
      <c r="HOS40" s="14"/>
      <c r="HOT40" s="14"/>
      <c r="HOU40" s="14"/>
      <c r="HOV40" s="14"/>
      <c r="HOW40" s="14"/>
      <c r="HOX40" s="14"/>
      <c r="HOY40" s="14"/>
      <c r="HOZ40" s="14"/>
      <c r="HPA40" s="14"/>
      <c r="HPB40" s="14"/>
      <c r="HPC40" s="14"/>
      <c r="HPD40" s="14"/>
      <c r="HPE40" s="14"/>
      <c r="HPF40" s="14"/>
      <c r="HPG40" s="14"/>
      <c r="HPH40" s="14"/>
      <c r="HPI40" s="14"/>
      <c r="HPJ40" s="14"/>
      <c r="HPK40" s="14"/>
      <c r="HPL40" s="14"/>
      <c r="HPM40" s="14"/>
      <c r="HPN40" s="14"/>
      <c r="HPO40" s="14"/>
      <c r="HPP40" s="14"/>
      <c r="HPQ40" s="14"/>
      <c r="HPR40" s="14"/>
      <c r="HPS40" s="14"/>
      <c r="HPT40" s="14"/>
      <c r="HPU40" s="14"/>
      <c r="HPV40" s="14"/>
      <c r="HPW40" s="14"/>
      <c r="HPX40" s="14"/>
      <c r="HPY40" s="14"/>
      <c r="HPZ40" s="14"/>
      <c r="HQA40" s="14"/>
      <c r="HQB40" s="14"/>
      <c r="HQC40" s="14"/>
      <c r="HQD40" s="14"/>
      <c r="HQE40" s="14"/>
      <c r="HQF40" s="14"/>
      <c r="HQG40" s="14"/>
      <c r="HQH40" s="14"/>
      <c r="HQI40" s="14"/>
      <c r="HQJ40" s="14"/>
      <c r="HQK40" s="14"/>
      <c r="HQL40" s="14"/>
      <c r="HQM40" s="14"/>
      <c r="HQN40" s="14"/>
      <c r="HQO40" s="14"/>
      <c r="HQP40" s="14"/>
      <c r="HQQ40" s="14"/>
      <c r="HQR40" s="14"/>
      <c r="HQS40" s="14"/>
      <c r="HQT40" s="14"/>
      <c r="HQU40" s="14"/>
      <c r="HQV40" s="14"/>
      <c r="HQW40" s="14"/>
      <c r="HQX40" s="14"/>
      <c r="HQY40" s="14"/>
      <c r="HQZ40" s="14"/>
      <c r="HRA40" s="14"/>
      <c r="HRB40" s="14"/>
      <c r="HRC40" s="14"/>
      <c r="HRD40" s="14"/>
      <c r="HRE40" s="14"/>
      <c r="HRF40" s="14"/>
      <c r="HRG40" s="14"/>
      <c r="HRH40" s="14"/>
      <c r="HRI40" s="14"/>
      <c r="HRJ40" s="14"/>
      <c r="HRK40" s="14"/>
      <c r="HRL40" s="14"/>
      <c r="HRM40" s="14"/>
      <c r="HRN40" s="14"/>
      <c r="HRO40" s="14"/>
      <c r="HRP40" s="14"/>
      <c r="HRQ40" s="14"/>
      <c r="HRR40" s="14"/>
      <c r="HRS40" s="14"/>
      <c r="HRT40" s="14"/>
      <c r="HRU40" s="14"/>
      <c r="HRV40" s="14"/>
      <c r="HRW40" s="14"/>
      <c r="HRX40" s="14"/>
      <c r="HRY40" s="14"/>
      <c r="HRZ40" s="14"/>
      <c r="HSA40" s="14"/>
      <c r="HSB40" s="14"/>
      <c r="HSC40" s="14"/>
      <c r="HSD40" s="14"/>
      <c r="HSE40" s="14"/>
      <c r="HSF40" s="14"/>
      <c r="HSG40" s="14"/>
      <c r="HSH40" s="14"/>
      <c r="HSI40" s="14"/>
      <c r="HSJ40" s="14"/>
      <c r="HSK40" s="14"/>
      <c r="HSL40" s="14"/>
      <c r="HSM40" s="14"/>
      <c r="HSN40" s="14"/>
      <c r="HSO40" s="14"/>
      <c r="HSP40" s="14"/>
      <c r="HSQ40" s="14"/>
      <c r="HSR40" s="14"/>
      <c r="HSS40" s="14"/>
      <c r="HST40" s="14"/>
      <c r="HSU40" s="14"/>
      <c r="HSV40" s="14"/>
      <c r="HSW40" s="14"/>
      <c r="HSX40" s="14"/>
      <c r="HSY40" s="14"/>
      <c r="HSZ40" s="14"/>
      <c r="HTA40" s="14"/>
      <c r="HTB40" s="14"/>
      <c r="HTC40" s="14"/>
      <c r="HTD40" s="14"/>
      <c r="HTE40" s="14"/>
      <c r="HTF40" s="14"/>
      <c r="HTG40" s="14"/>
      <c r="HTH40" s="14"/>
      <c r="HTI40" s="14"/>
      <c r="HTJ40" s="14"/>
      <c r="HTK40" s="14"/>
      <c r="HTL40" s="14"/>
      <c r="HTM40" s="14"/>
      <c r="HTN40" s="14"/>
      <c r="HTO40" s="14"/>
      <c r="HTP40" s="14"/>
      <c r="HTQ40" s="14"/>
      <c r="HTR40" s="14"/>
      <c r="HTS40" s="14"/>
      <c r="HTT40" s="14"/>
      <c r="HTU40" s="14"/>
      <c r="HTV40" s="14"/>
      <c r="HTW40" s="14"/>
      <c r="HTX40" s="14"/>
      <c r="HTY40" s="14"/>
      <c r="HTZ40" s="14"/>
      <c r="HUA40" s="14"/>
      <c r="HUB40" s="14"/>
      <c r="HUC40" s="14"/>
      <c r="HUD40" s="14"/>
      <c r="HUE40" s="14"/>
      <c r="HUF40" s="14"/>
      <c r="HUG40" s="14"/>
      <c r="HUH40" s="14"/>
      <c r="HUI40" s="14"/>
      <c r="HUJ40" s="14"/>
      <c r="HUK40" s="14"/>
      <c r="HUL40" s="14"/>
      <c r="HUM40" s="14"/>
      <c r="HUN40" s="14"/>
      <c r="HUO40" s="14"/>
      <c r="HUP40" s="14"/>
      <c r="HUQ40" s="14"/>
      <c r="HUR40" s="14"/>
      <c r="HUS40" s="14"/>
      <c r="HUT40" s="14"/>
      <c r="HUU40" s="14"/>
      <c r="HUV40" s="14"/>
      <c r="HUW40" s="14"/>
      <c r="HUX40" s="14"/>
      <c r="HUY40" s="14"/>
      <c r="HUZ40" s="14"/>
      <c r="HVA40" s="14"/>
      <c r="HVB40" s="14"/>
      <c r="HVC40" s="14"/>
      <c r="HVD40" s="14"/>
      <c r="HVE40" s="14"/>
      <c r="HVF40" s="14"/>
      <c r="HVG40" s="14"/>
      <c r="HVH40" s="14"/>
      <c r="HVI40" s="14"/>
      <c r="HVJ40" s="14"/>
      <c r="HVK40" s="14"/>
      <c r="HVL40" s="14"/>
      <c r="HVM40" s="14"/>
      <c r="HVN40" s="14"/>
      <c r="HVO40" s="14"/>
      <c r="HVP40" s="14"/>
      <c r="HVQ40" s="14"/>
      <c r="HVR40" s="14"/>
      <c r="HVS40" s="14"/>
      <c r="HVT40" s="14"/>
      <c r="HVU40" s="14"/>
      <c r="HVV40" s="14"/>
      <c r="HVW40" s="14"/>
      <c r="HVX40" s="14"/>
      <c r="HVY40" s="14"/>
      <c r="HVZ40" s="14"/>
      <c r="HWA40" s="14"/>
      <c r="HWB40" s="14"/>
      <c r="HWC40" s="14"/>
      <c r="HWD40" s="14"/>
      <c r="HWE40" s="14"/>
      <c r="HWF40" s="14"/>
      <c r="HWG40" s="14"/>
      <c r="HWH40" s="14"/>
      <c r="HWI40" s="14"/>
      <c r="HWJ40" s="14"/>
      <c r="HWK40" s="14"/>
      <c r="HWL40" s="14"/>
      <c r="HWM40" s="14"/>
      <c r="HWN40" s="14"/>
      <c r="HWO40" s="14"/>
      <c r="HWP40" s="14"/>
      <c r="HWQ40" s="14"/>
      <c r="HWR40" s="14"/>
      <c r="HWS40" s="14"/>
      <c r="HWT40" s="14"/>
      <c r="HWU40" s="14"/>
      <c r="HWV40" s="14"/>
      <c r="HWW40" s="14"/>
      <c r="HWX40" s="14"/>
      <c r="HWY40" s="14"/>
      <c r="HWZ40" s="14"/>
      <c r="HXA40" s="14"/>
      <c r="HXB40" s="14"/>
      <c r="HXC40" s="14"/>
      <c r="HXD40" s="14"/>
      <c r="HXE40" s="14"/>
      <c r="HXF40" s="14"/>
      <c r="HXG40" s="14"/>
      <c r="HXH40" s="14"/>
      <c r="HXI40" s="14"/>
      <c r="HXJ40" s="14"/>
      <c r="HXK40" s="14"/>
      <c r="HXL40" s="14"/>
      <c r="HXM40" s="14"/>
      <c r="HXN40" s="14"/>
      <c r="HXO40" s="14"/>
      <c r="HXP40" s="14"/>
      <c r="HXQ40" s="14"/>
      <c r="HXR40" s="14"/>
      <c r="HXS40" s="14"/>
      <c r="HXT40" s="14"/>
      <c r="HXU40" s="14"/>
      <c r="HXV40" s="14"/>
      <c r="HXW40" s="14"/>
      <c r="HXX40" s="14"/>
      <c r="HXY40" s="14"/>
      <c r="HXZ40" s="14"/>
      <c r="HYA40" s="14"/>
      <c r="HYB40" s="14"/>
      <c r="HYC40" s="14"/>
      <c r="HYD40" s="14"/>
      <c r="HYE40" s="14"/>
      <c r="HYF40" s="14"/>
      <c r="HYG40" s="14"/>
      <c r="HYH40" s="14"/>
      <c r="HYI40" s="14"/>
      <c r="HYJ40" s="14"/>
      <c r="HYK40" s="14"/>
      <c r="HYL40" s="14"/>
      <c r="HYM40" s="14"/>
      <c r="HYN40" s="14"/>
      <c r="HYO40" s="14"/>
      <c r="HYP40" s="14"/>
      <c r="HYQ40" s="14"/>
      <c r="HYR40" s="14"/>
      <c r="HYS40" s="14"/>
      <c r="HYT40" s="14"/>
      <c r="HYU40" s="14"/>
      <c r="HYV40" s="14"/>
      <c r="HYW40" s="14"/>
      <c r="HYX40" s="14"/>
      <c r="HYY40" s="14"/>
      <c r="HYZ40" s="14"/>
      <c r="HZA40" s="14"/>
      <c r="HZB40" s="14"/>
      <c r="HZC40" s="14"/>
      <c r="HZD40" s="14"/>
      <c r="HZE40" s="14"/>
      <c r="HZF40" s="14"/>
      <c r="HZG40" s="14"/>
      <c r="HZH40" s="14"/>
      <c r="HZI40" s="14"/>
      <c r="HZJ40" s="14"/>
      <c r="HZK40" s="14"/>
      <c r="HZL40" s="14"/>
      <c r="HZM40" s="14"/>
      <c r="HZN40" s="14"/>
      <c r="HZO40" s="14"/>
      <c r="HZP40" s="14"/>
      <c r="HZQ40" s="14"/>
      <c r="HZR40" s="14"/>
      <c r="HZS40" s="14"/>
      <c r="HZT40" s="14"/>
      <c r="HZU40" s="14"/>
      <c r="HZV40" s="14"/>
      <c r="HZW40" s="14"/>
      <c r="HZX40" s="14"/>
      <c r="HZY40" s="14"/>
      <c r="HZZ40" s="14"/>
      <c r="IAA40" s="14"/>
      <c r="IAB40" s="14"/>
      <c r="IAC40" s="14"/>
      <c r="IAD40" s="14"/>
      <c r="IAE40" s="14"/>
      <c r="IAF40" s="14"/>
      <c r="IAG40" s="14"/>
      <c r="IAH40" s="14"/>
      <c r="IAI40" s="14"/>
      <c r="IAJ40" s="14"/>
      <c r="IAK40" s="14"/>
      <c r="IAL40" s="14"/>
      <c r="IAM40" s="14"/>
      <c r="IAN40" s="14"/>
      <c r="IAO40" s="14"/>
      <c r="IAP40" s="14"/>
      <c r="IAQ40" s="14"/>
      <c r="IAR40" s="14"/>
      <c r="IAS40" s="14"/>
      <c r="IAT40" s="14"/>
      <c r="IAU40" s="14"/>
      <c r="IAV40" s="14"/>
      <c r="IAW40" s="14"/>
      <c r="IAX40" s="14"/>
      <c r="IAY40" s="14"/>
      <c r="IAZ40" s="14"/>
      <c r="IBA40" s="14"/>
      <c r="IBB40" s="14"/>
      <c r="IBC40" s="14"/>
      <c r="IBD40" s="14"/>
      <c r="IBE40" s="14"/>
      <c r="IBF40" s="14"/>
      <c r="IBG40" s="14"/>
      <c r="IBH40" s="14"/>
      <c r="IBI40" s="14"/>
      <c r="IBJ40" s="14"/>
      <c r="IBK40" s="14"/>
      <c r="IBL40" s="14"/>
      <c r="IBM40" s="14"/>
      <c r="IBN40" s="14"/>
      <c r="IBO40" s="14"/>
      <c r="IBP40" s="14"/>
      <c r="IBQ40" s="14"/>
      <c r="IBR40" s="14"/>
      <c r="IBS40" s="14"/>
      <c r="IBT40" s="14"/>
      <c r="IBU40" s="14"/>
      <c r="IBV40" s="14"/>
      <c r="IBW40" s="14"/>
      <c r="IBX40" s="14"/>
      <c r="IBY40" s="14"/>
      <c r="IBZ40" s="14"/>
      <c r="ICA40" s="14"/>
      <c r="ICB40" s="14"/>
      <c r="ICC40" s="14"/>
      <c r="ICD40" s="14"/>
      <c r="ICE40" s="14"/>
      <c r="ICF40" s="14"/>
      <c r="ICG40" s="14"/>
      <c r="ICH40" s="14"/>
      <c r="ICI40" s="14"/>
      <c r="ICJ40" s="14"/>
      <c r="ICK40" s="14"/>
      <c r="ICL40" s="14"/>
      <c r="ICM40" s="14"/>
      <c r="ICN40" s="14"/>
      <c r="ICO40" s="14"/>
      <c r="ICP40" s="14"/>
      <c r="ICQ40" s="14"/>
      <c r="ICR40" s="14"/>
      <c r="ICS40" s="14"/>
      <c r="ICT40" s="14"/>
      <c r="ICU40" s="14"/>
      <c r="ICV40" s="14"/>
      <c r="ICW40" s="14"/>
      <c r="ICX40" s="14"/>
      <c r="ICY40" s="14"/>
      <c r="ICZ40" s="14"/>
      <c r="IDA40" s="14"/>
      <c r="IDB40" s="14"/>
      <c r="IDC40" s="14"/>
      <c r="IDD40" s="14"/>
      <c r="IDE40" s="14"/>
      <c r="IDF40" s="14"/>
      <c r="IDG40" s="14"/>
      <c r="IDH40" s="14"/>
      <c r="IDI40" s="14"/>
      <c r="IDJ40" s="14"/>
      <c r="IDK40" s="14"/>
      <c r="IDL40" s="14"/>
      <c r="IDM40" s="14"/>
      <c r="IDN40" s="14"/>
      <c r="IDO40" s="14"/>
      <c r="IDP40" s="14"/>
      <c r="IDQ40" s="14"/>
      <c r="IDR40" s="14"/>
      <c r="IDS40" s="14"/>
      <c r="IDT40" s="14"/>
      <c r="IDU40" s="14"/>
      <c r="IDV40" s="14"/>
      <c r="IDW40" s="14"/>
      <c r="IDX40" s="14"/>
      <c r="IDY40" s="14"/>
      <c r="IDZ40" s="14"/>
      <c r="IEA40" s="14"/>
      <c r="IEB40" s="14"/>
      <c r="IEC40" s="14"/>
      <c r="IED40" s="14"/>
      <c r="IEE40" s="14"/>
      <c r="IEF40" s="14"/>
      <c r="IEG40" s="14"/>
      <c r="IEH40" s="14"/>
      <c r="IEI40" s="14"/>
      <c r="IEJ40" s="14"/>
      <c r="IEK40" s="14"/>
      <c r="IEL40" s="14"/>
      <c r="IEM40" s="14"/>
      <c r="IEN40" s="14"/>
      <c r="IEO40" s="14"/>
      <c r="IEP40" s="14"/>
      <c r="IEQ40" s="14"/>
      <c r="IER40" s="14"/>
      <c r="IES40" s="14"/>
      <c r="IET40" s="14"/>
      <c r="IEU40" s="14"/>
      <c r="IEV40" s="14"/>
      <c r="IEW40" s="14"/>
      <c r="IEX40" s="14"/>
      <c r="IEY40" s="14"/>
      <c r="IEZ40" s="14"/>
      <c r="IFA40" s="14"/>
      <c r="IFB40" s="14"/>
      <c r="IFC40" s="14"/>
      <c r="IFD40" s="14"/>
      <c r="IFE40" s="14"/>
      <c r="IFF40" s="14"/>
      <c r="IFG40" s="14"/>
      <c r="IFH40" s="14"/>
      <c r="IFI40" s="14"/>
      <c r="IFJ40" s="14"/>
      <c r="IFK40" s="14"/>
      <c r="IFL40" s="14"/>
      <c r="IFM40" s="14"/>
      <c r="IFN40" s="14"/>
      <c r="IFO40" s="14"/>
      <c r="IFP40" s="14"/>
      <c r="IFQ40" s="14"/>
      <c r="IFR40" s="14"/>
      <c r="IFS40" s="14"/>
      <c r="IFT40" s="14"/>
      <c r="IFU40" s="14"/>
      <c r="IFV40" s="14"/>
      <c r="IFW40" s="14"/>
      <c r="IFX40" s="14"/>
      <c r="IFY40" s="14"/>
      <c r="IFZ40" s="14"/>
      <c r="IGA40" s="14"/>
      <c r="IGB40" s="14"/>
      <c r="IGC40" s="14"/>
      <c r="IGD40" s="14"/>
      <c r="IGE40" s="14"/>
      <c r="IGF40" s="14"/>
      <c r="IGG40" s="14"/>
      <c r="IGH40" s="14"/>
      <c r="IGI40" s="14"/>
      <c r="IGJ40" s="14"/>
      <c r="IGK40" s="14"/>
      <c r="IGL40" s="14"/>
      <c r="IGM40" s="14"/>
      <c r="IGN40" s="14"/>
      <c r="IGO40" s="14"/>
      <c r="IGP40" s="14"/>
      <c r="IGQ40" s="14"/>
      <c r="IGR40" s="14"/>
      <c r="IGS40" s="14"/>
      <c r="IGT40" s="14"/>
      <c r="IGU40" s="14"/>
      <c r="IGV40" s="14"/>
      <c r="IGW40" s="14"/>
      <c r="IGX40" s="14"/>
      <c r="IGY40" s="14"/>
      <c r="IGZ40" s="14"/>
      <c r="IHA40" s="14"/>
      <c r="IHB40" s="14"/>
      <c r="IHC40" s="14"/>
      <c r="IHD40" s="14"/>
      <c r="IHE40" s="14"/>
      <c r="IHF40" s="14"/>
      <c r="IHG40" s="14"/>
      <c r="IHH40" s="14"/>
      <c r="IHI40" s="14"/>
      <c r="IHJ40" s="14"/>
      <c r="IHK40" s="14"/>
      <c r="IHL40" s="14"/>
      <c r="IHM40" s="14"/>
      <c r="IHN40" s="14"/>
      <c r="IHO40" s="14"/>
      <c r="IHP40" s="14"/>
      <c r="IHQ40" s="14"/>
      <c r="IHR40" s="14"/>
      <c r="IHS40" s="14"/>
      <c r="IHT40" s="14"/>
      <c r="IHU40" s="14"/>
      <c r="IHV40" s="14"/>
      <c r="IHW40" s="14"/>
      <c r="IHX40" s="14"/>
      <c r="IHY40" s="14"/>
      <c r="IHZ40" s="14"/>
      <c r="IIA40" s="14"/>
      <c r="IIB40" s="14"/>
      <c r="IIC40" s="14"/>
      <c r="IID40" s="14"/>
      <c r="IIE40" s="14"/>
      <c r="IIF40" s="14"/>
      <c r="IIG40" s="14"/>
      <c r="IIH40" s="14"/>
      <c r="III40" s="14"/>
      <c r="IIJ40" s="14"/>
      <c r="IIK40" s="14"/>
      <c r="IIL40" s="14"/>
      <c r="IIM40" s="14"/>
      <c r="IIN40" s="14"/>
      <c r="IIO40" s="14"/>
      <c r="IIP40" s="14"/>
      <c r="IIQ40" s="14"/>
      <c r="IIR40" s="14"/>
      <c r="IIS40" s="14"/>
      <c r="IIT40" s="14"/>
      <c r="IIU40" s="14"/>
      <c r="IIV40" s="14"/>
      <c r="IIW40" s="14"/>
      <c r="IIX40" s="14"/>
      <c r="IIY40" s="14"/>
      <c r="IIZ40" s="14"/>
      <c r="IJA40" s="14"/>
      <c r="IJB40" s="14"/>
      <c r="IJC40" s="14"/>
      <c r="IJD40" s="14"/>
      <c r="IJE40" s="14"/>
      <c r="IJF40" s="14"/>
      <c r="IJG40" s="14"/>
      <c r="IJH40" s="14"/>
      <c r="IJI40" s="14"/>
      <c r="IJJ40" s="14"/>
      <c r="IJK40" s="14"/>
      <c r="IJL40" s="14"/>
      <c r="IJM40" s="14"/>
      <c r="IJN40" s="14"/>
      <c r="IJO40" s="14"/>
      <c r="IJP40" s="14"/>
      <c r="IJQ40" s="14"/>
      <c r="IJR40" s="14"/>
      <c r="IJS40" s="14"/>
      <c r="IJT40" s="14"/>
      <c r="IJU40" s="14"/>
      <c r="IJV40" s="14"/>
      <c r="IJW40" s="14"/>
      <c r="IJX40" s="14"/>
      <c r="IJY40" s="14"/>
      <c r="IJZ40" s="14"/>
      <c r="IKA40" s="14"/>
      <c r="IKB40" s="14"/>
      <c r="IKC40" s="14"/>
      <c r="IKD40" s="14"/>
      <c r="IKE40" s="14"/>
      <c r="IKF40" s="14"/>
      <c r="IKG40" s="14"/>
      <c r="IKH40" s="14"/>
      <c r="IKI40" s="14"/>
      <c r="IKJ40" s="14"/>
      <c r="IKK40" s="14"/>
      <c r="IKL40" s="14"/>
      <c r="IKM40" s="14"/>
      <c r="IKN40" s="14"/>
      <c r="IKO40" s="14"/>
      <c r="IKP40" s="14"/>
      <c r="IKQ40" s="14"/>
      <c r="IKR40" s="14"/>
      <c r="IKS40" s="14"/>
      <c r="IKT40" s="14"/>
      <c r="IKU40" s="14"/>
      <c r="IKV40" s="14"/>
      <c r="IKW40" s="14"/>
      <c r="IKX40" s="14"/>
      <c r="IKY40" s="14"/>
      <c r="IKZ40" s="14"/>
      <c r="ILA40" s="14"/>
      <c r="ILB40" s="14"/>
      <c r="ILC40" s="14"/>
      <c r="ILD40" s="14"/>
      <c r="ILE40" s="14"/>
      <c r="ILF40" s="14"/>
      <c r="ILG40" s="14"/>
      <c r="ILH40" s="14"/>
      <c r="ILI40" s="14"/>
      <c r="ILJ40" s="14"/>
      <c r="ILK40" s="14"/>
      <c r="ILL40" s="14"/>
      <c r="ILM40" s="14"/>
      <c r="ILN40" s="14"/>
      <c r="ILO40" s="14"/>
      <c r="ILP40" s="14"/>
      <c r="ILQ40" s="14"/>
      <c r="ILR40" s="14"/>
      <c r="ILS40" s="14"/>
      <c r="ILT40" s="14"/>
      <c r="ILU40" s="14"/>
      <c r="ILV40" s="14"/>
      <c r="ILW40" s="14"/>
      <c r="ILX40" s="14"/>
      <c r="ILY40" s="14"/>
      <c r="ILZ40" s="14"/>
      <c r="IMA40" s="14"/>
      <c r="IMB40" s="14"/>
      <c r="IMC40" s="14"/>
      <c r="IMD40" s="14"/>
      <c r="IME40" s="14"/>
      <c r="IMF40" s="14"/>
      <c r="IMG40" s="14"/>
      <c r="IMH40" s="14"/>
      <c r="IMI40" s="14"/>
      <c r="IMJ40" s="14"/>
      <c r="IMK40" s="14"/>
      <c r="IML40" s="14"/>
      <c r="IMM40" s="14"/>
      <c r="IMN40" s="14"/>
      <c r="IMO40" s="14"/>
      <c r="IMP40" s="14"/>
      <c r="IMQ40" s="14"/>
      <c r="IMR40" s="14"/>
      <c r="IMS40" s="14"/>
      <c r="IMT40" s="14"/>
      <c r="IMU40" s="14"/>
      <c r="IMV40" s="14"/>
      <c r="IMW40" s="14"/>
      <c r="IMX40" s="14"/>
      <c r="IMY40" s="14"/>
      <c r="IMZ40" s="14"/>
      <c r="INA40" s="14"/>
      <c r="INB40" s="14"/>
      <c r="INC40" s="14"/>
      <c r="IND40" s="14"/>
      <c r="INE40" s="14"/>
      <c r="INF40" s="14"/>
      <c r="ING40" s="14"/>
      <c r="INH40" s="14"/>
      <c r="INI40" s="14"/>
      <c r="INJ40" s="14"/>
      <c r="INK40" s="14"/>
      <c r="INL40" s="14"/>
      <c r="INM40" s="14"/>
      <c r="INN40" s="14"/>
      <c r="INO40" s="14"/>
      <c r="INP40" s="14"/>
      <c r="INQ40" s="14"/>
      <c r="INR40" s="14"/>
      <c r="INS40" s="14"/>
      <c r="INT40" s="14"/>
      <c r="INU40" s="14"/>
      <c r="INV40" s="14"/>
      <c r="INW40" s="14"/>
      <c r="INX40" s="14"/>
      <c r="INY40" s="14"/>
      <c r="INZ40" s="14"/>
      <c r="IOA40" s="14"/>
      <c r="IOB40" s="14"/>
      <c r="IOC40" s="14"/>
      <c r="IOD40" s="14"/>
      <c r="IOE40" s="14"/>
      <c r="IOF40" s="14"/>
      <c r="IOG40" s="14"/>
      <c r="IOH40" s="14"/>
      <c r="IOI40" s="14"/>
      <c r="IOJ40" s="14"/>
      <c r="IOK40" s="14"/>
      <c r="IOL40" s="14"/>
      <c r="IOM40" s="14"/>
      <c r="ION40" s="14"/>
      <c r="IOO40" s="14"/>
      <c r="IOP40" s="14"/>
      <c r="IOQ40" s="14"/>
      <c r="IOR40" s="14"/>
      <c r="IOS40" s="14"/>
      <c r="IOT40" s="14"/>
      <c r="IOU40" s="14"/>
      <c r="IOV40" s="14"/>
      <c r="IOW40" s="14"/>
      <c r="IOX40" s="14"/>
      <c r="IOY40" s="14"/>
      <c r="IOZ40" s="14"/>
      <c r="IPA40" s="14"/>
      <c r="IPB40" s="14"/>
      <c r="IPC40" s="14"/>
      <c r="IPD40" s="14"/>
      <c r="IPE40" s="14"/>
      <c r="IPF40" s="14"/>
      <c r="IPG40" s="14"/>
      <c r="IPH40" s="14"/>
      <c r="IPI40" s="14"/>
      <c r="IPJ40" s="14"/>
      <c r="IPK40" s="14"/>
      <c r="IPL40" s="14"/>
      <c r="IPM40" s="14"/>
      <c r="IPN40" s="14"/>
      <c r="IPO40" s="14"/>
      <c r="IPP40" s="14"/>
      <c r="IPQ40" s="14"/>
      <c r="IPR40" s="14"/>
      <c r="IPS40" s="14"/>
      <c r="IPT40" s="14"/>
      <c r="IPU40" s="14"/>
      <c r="IPV40" s="14"/>
      <c r="IPW40" s="14"/>
      <c r="IPX40" s="14"/>
      <c r="IPY40" s="14"/>
      <c r="IPZ40" s="14"/>
      <c r="IQA40" s="14"/>
      <c r="IQB40" s="14"/>
      <c r="IQC40" s="14"/>
      <c r="IQD40" s="14"/>
      <c r="IQE40" s="14"/>
      <c r="IQF40" s="14"/>
      <c r="IQG40" s="14"/>
      <c r="IQH40" s="14"/>
      <c r="IQI40" s="14"/>
      <c r="IQJ40" s="14"/>
      <c r="IQK40" s="14"/>
      <c r="IQL40" s="14"/>
      <c r="IQM40" s="14"/>
      <c r="IQN40" s="14"/>
      <c r="IQO40" s="14"/>
      <c r="IQP40" s="14"/>
      <c r="IQQ40" s="14"/>
      <c r="IQR40" s="14"/>
      <c r="IQS40" s="14"/>
      <c r="IQT40" s="14"/>
      <c r="IQU40" s="14"/>
      <c r="IQV40" s="14"/>
      <c r="IQW40" s="14"/>
      <c r="IQX40" s="14"/>
      <c r="IQY40" s="14"/>
      <c r="IQZ40" s="14"/>
      <c r="IRA40" s="14"/>
      <c r="IRB40" s="14"/>
      <c r="IRC40" s="14"/>
      <c r="IRD40" s="14"/>
      <c r="IRE40" s="14"/>
      <c r="IRF40" s="14"/>
      <c r="IRG40" s="14"/>
      <c r="IRH40" s="14"/>
      <c r="IRI40" s="14"/>
      <c r="IRJ40" s="14"/>
      <c r="IRK40" s="14"/>
      <c r="IRL40" s="14"/>
      <c r="IRM40" s="14"/>
      <c r="IRN40" s="14"/>
      <c r="IRO40" s="14"/>
      <c r="IRP40" s="14"/>
      <c r="IRQ40" s="14"/>
      <c r="IRR40" s="14"/>
      <c r="IRS40" s="14"/>
      <c r="IRT40" s="14"/>
      <c r="IRU40" s="14"/>
      <c r="IRV40" s="14"/>
      <c r="IRW40" s="14"/>
      <c r="IRX40" s="14"/>
      <c r="IRY40" s="14"/>
      <c r="IRZ40" s="14"/>
      <c r="ISA40" s="14"/>
      <c r="ISB40" s="14"/>
      <c r="ISC40" s="14"/>
      <c r="ISD40" s="14"/>
      <c r="ISE40" s="14"/>
      <c r="ISF40" s="14"/>
      <c r="ISG40" s="14"/>
      <c r="ISH40" s="14"/>
      <c r="ISI40" s="14"/>
      <c r="ISJ40" s="14"/>
      <c r="ISK40" s="14"/>
      <c r="ISL40" s="14"/>
      <c r="ISM40" s="14"/>
      <c r="ISN40" s="14"/>
      <c r="ISO40" s="14"/>
      <c r="ISP40" s="14"/>
      <c r="ISQ40" s="14"/>
      <c r="ISR40" s="14"/>
      <c r="ISS40" s="14"/>
      <c r="IST40" s="14"/>
      <c r="ISU40" s="14"/>
      <c r="ISV40" s="14"/>
      <c r="ISW40" s="14"/>
      <c r="ISX40" s="14"/>
      <c r="ISY40" s="14"/>
      <c r="ISZ40" s="14"/>
      <c r="ITA40" s="14"/>
      <c r="ITB40" s="14"/>
      <c r="ITC40" s="14"/>
      <c r="ITD40" s="14"/>
      <c r="ITE40" s="14"/>
      <c r="ITF40" s="14"/>
      <c r="ITG40" s="14"/>
      <c r="ITH40" s="14"/>
      <c r="ITI40" s="14"/>
      <c r="ITJ40" s="14"/>
      <c r="ITK40" s="14"/>
      <c r="ITL40" s="14"/>
      <c r="ITM40" s="14"/>
      <c r="ITN40" s="14"/>
      <c r="ITO40" s="14"/>
      <c r="ITP40" s="14"/>
      <c r="ITQ40" s="14"/>
      <c r="ITR40" s="14"/>
      <c r="ITS40" s="14"/>
      <c r="ITT40" s="14"/>
      <c r="ITU40" s="14"/>
      <c r="ITV40" s="14"/>
      <c r="ITW40" s="14"/>
      <c r="ITX40" s="14"/>
      <c r="ITY40" s="14"/>
      <c r="ITZ40" s="14"/>
      <c r="IUA40" s="14"/>
      <c r="IUB40" s="14"/>
      <c r="IUC40" s="14"/>
      <c r="IUD40" s="14"/>
      <c r="IUE40" s="14"/>
      <c r="IUF40" s="14"/>
      <c r="IUG40" s="14"/>
      <c r="IUH40" s="14"/>
      <c r="IUI40" s="14"/>
      <c r="IUJ40" s="14"/>
      <c r="IUK40" s="14"/>
      <c r="IUL40" s="14"/>
      <c r="IUM40" s="14"/>
      <c r="IUN40" s="14"/>
      <c r="IUO40" s="14"/>
      <c r="IUP40" s="14"/>
      <c r="IUQ40" s="14"/>
      <c r="IUR40" s="14"/>
      <c r="IUS40" s="14"/>
      <c r="IUT40" s="14"/>
      <c r="IUU40" s="14"/>
      <c r="IUV40" s="14"/>
      <c r="IUW40" s="14"/>
      <c r="IUX40" s="14"/>
      <c r="IUY40" s="14"/>
      <c r="IUZ40" s="14"/>
      <c r="IVA40" s="14"/>
      <c r="IVB40" s="14"/>
      <c r="IVC40" s="14"/>
      <c r="IVD40" s="14"/>
      <c r="IVE40" s="14"/>
      <c r="IVF40" s="14"/>
      <c r="IVG40" s="14"/>
      <c r="IVH40" s="14"/>
      <c r="IVI40" s="14"/>
      <c r="IVJ40" s="14"/>
      <c r="IVK40" s="14"/>
      <c r="IVL40" s="14"/>
      <c r="IVM40" s="14"/>
      <c r="IVN40" s="14"/>
      <c r="IVO40" s="14"/>
      <c r="IVP40" s="14"/>
      <c r="IVQ40" s="14"/>
      <c r="IVR40" s="14"/>
      <c r="IVS40" s="14"/>
      <c r="IVT40" s="14"/>
      <c r="IVU40" s="14"/>
      <c r="IVV40" s="14"/>
      <c r="IVW40" s="14"/>
      <c r="IVX40" s="14"/>
      <c r="IVY40" s="14"/>
      <c r="IVZ40" s="14"/>
      <c r="IWA40" s="14"/>
      <c r="IWB40" s="14"/>
      <c r="IWC40" s="14"/>
      <c r="IWD40" s="14"/>
      <c r="IWE40" s="14"/>
      <c r="IWF40" s="14"/>
      <c r="IWG40" s="14"/>
      <c r="IWH40" s="14"/>
      <c r="IWI40" s="14"/>
      <c r="IWJ40" s="14"/>
      <c r="IWK40" s="14"/>
      <c r="IWL40" s="14"/>
      <c r="IWM40" s="14"/>
      <c r="IWN40" s="14"/>
      <c r="IWO40" s="14"/>
      <c r="IWP40" s="14"/>
      <c r="IWQ40" s="14"/>
      <c r="IWR40" s="14"/>
      <c r="IWS40" s="14"/>
      <c r="IWT40" s="14"/>
      <c r="IWU40" s="14"/>
      <c r="IWV40" s="14"/>
      <c r="IWW40" s="14"/>
      <c r="IWX40" s="14"/>
      <c r="IWY40" s="14"/>
      <c r="IWZ40" s="14"/>
      <c r="IXA40" s="14"/>
      <c r="IXB40" s="14"/>
      <c r="IXC40" s="14"/>
      <c r="IXD40" s="14"/>
      <c r="IXE40" s="14"/>
      <c r="IXF40" s="14"/>
      <c r="IXG40" s="14"/>
      <c r="IXH40" s="14"/>
      <c r="IXI40" s="14"/>
      <c r="IXJ40" s="14"/>
      <c r="IXK40" s="14"/>
      <c r="IXL40" s="14"/>
      <c r="IXM40" s="14"/>
      <c r="IXN40" s="14"/>
      <c r="IXO40" s="14"/>
      <c r="IXP40" s="14"/>
      <c r="IXQ40" s="14"/>
      <c r="IXR40" s="14"/>
      <c r="IXS40" s="14"/>
      <c r="IXT40" s="14"/>
      <c r="IXU40" s="14"/>
      <c r="IXV40" s="14"/>
      <c r="IXW40" s="14"/>
      <c r="IXX40" s="14"/>
      <c r="IXY40" s="14"/>
      <c r="IXZ40" s="14"/>
      <c r="IYA40" s="14"/>
      <c r="IYB40" s="14"/>
      <c r="IYC40" s="14"/>
      <c r="IYD40" s="14"/>
      <c r="IYE40" s="14"/>
      <c r="IYF40" s="14"/>
      <c r="IYG40" s="14"/>
      <c r="IYH40" s="14"/>
      <c r="IYI40" s="14"/>
      <c r="IYJ40" s="14"/>
      <c r="IYK40" s="14"/>
      <c r="IYL40" s="14"/>
      <c r="IYM40" s="14"/>
      <c r="IYN40" s="14"/>
      <c r="IYO40" s="14"/>
      <c r="IYP40" s="14"/>
      <c r="IYQ40" s="14"/>
      <c r="IYR40" s="14"/>
      <c r="IYS40" s="14"/>
      <c r="IYT40" s="14"/>
      <c r="IYU40" s="14"/>
      <c r="IYV40" s="14"/>
      <c r="IYW40" s="14"/>
      <c r="IYX40" s="14"/>
      <c r="IYY40" s="14"/>
      <c r="IYZ40" s="14"/>
      <c r="IZA40" s="14"/>
      <c r="IZB40" s="14"/>
      <c r="IZC40" s="14"/>
      <c r="IZD40" s="14"/>
      <c r="IZE40" s="14"/>
      <c r="IZF40" s="14"/>
      <c r="IZG40" s="14"/>
      <c r="IZH40" s="14"/>
      <c r="IZI40" s="14"/>
      <c r="IZJ40" s="14"/>
      <c r="IZK40" s="14"/>
      <c r="IZL40" s="14"/>
      <c r="IZM40" s="14"/>
      <c r="IZN40" s="14"/>
      <c r="IZO40" s="14"/>
      <c r="IZP40" s="14"/>
      <c r="IZQ40" s="14"/>
      <c r="IZR40" s="14"/>
      <c r="IZS40" s="14"/>
      <c r="IZT40" s="14"/>
      <c r="IZU40" s="14"/>
      <c r="IZV40" s="14"/>
      <c r="IZW40" s="14"/>
      <c r="IZX40" s="14"/>
      <c r="IZY40" s="14"/>
      <c r="IZZ40" s="14"/>
      <c r="JAA40" s="14"/>
      <c r="JAB40" s="14"/>
      <c r="JAC40" s="14"/>
      <c r="JAD40" s="14"/>
      <c r="JAE40" s="14"/>
      <c r="JAF40" s="14"/>
      <c r="JAG40" s="14"/>
      <c r="JAH40" s="14"/>
      <c r="JAI40" s="14"/>
      <c r="JAJ40" s="14"/>
      <c r="JAK40" s="14"/>
      <c r="JAL40" s="14"/>
      <c r="JAM40" s="14"/>
      <c r="JAN40" s="14"/>
      <c r="JAO40" s="14"/>
      <c r="JAP40" s="14"/>
      <c r="JAQ40" s="14"/>
      <c r="JAR40" s="14"/>
      <c r="JAS40" s="14"/>
      <c r="JAT40" s="14"/>
      <c r="JAU40" s="14"/>
      <c r="JAV40" s="14"/>
      <c r="JAW40" s="14"/>
      <c r="JAX40" s="14"/>
      <c r="JAY40" s="14"/>
      <c r="JAZ40" s="14"/>
      <c r="JBA40" s="14"/>
      <c r="JBB40" s="14"/>
      <c r="JBC40" s="14"/>
      <c r="JBD40" s="14"/>
      <c r="JBE40" s="14"/>
      <c r="JBF40" s="14"/>
      <c r="JBG40" s="14"/>
      <c r="JBH40" s="14"/>
      <c r="JBI40" s="14"/>
      <c r="JBJ40" s="14"/>
      <c r="JBK40" s="14"/>
      <c r="JBL40" s="14"/>
      <c r="JBM40" s="14"/>
      <c r="JBN40" s="14"/>
      <c r="JBO40" s="14"/>
      <c r="JBP40" s="14"/>
      <c r="JBQ40" s="14"/>
      <c r="JBR40" s="14"/>
      <c r="JBS40" s="14"/>
      <c r="JBT40" s="14"/>
      <c r="JBU40" s="14"/>
      <c r="JBV40" s="14"/>
      <c r="JBW40" s="14"/>
      <c r="JBX40" s="14"/>
      <c r="JBY40" s="14"/>
      <c r="JBZ40" s="14"/>
      <c r="JCA40" s="14"/>
      <c r="JCB40" s="14"/>
      <c r="JCC40" s="14"/>
      <c r="JCD40" s="14"/>
      <c r="JCE40" s="14"/>
      <c r="JCF40" s="14"/>
      <c r="JCG40" s="14"/>
      <c r="JCH40" s="14"/>
      <c r="JCI40" s="14"/>
      <c r="JCJ40" s="14"/>
      <c r="JCK40" s="14"/>
      <c r="JCL40" s="14"/>
      <c r="JCM40" s="14"/>
      <c r="JCN40" s="14"/>
      <c r="JCO40" s="14"/>
      <c r="JCP40" s="14"/>
      <c r="JCQ40" s="14"/>
      <c r="JCR40" s="14"/>
      <c r="JCS40" s="14"/>
      <c r="JCT40" s="14"/>
      <c r="JCU40" s="14"/>
      <c r="JCV40" s="14"/>
      <c r="JCW40" s="14"/>
      <c r="JCX40" s="14"/>
      <c r="JCY40" s="14"/>
      <c r="JCZ40" s="14"/>
      <c r="JDA40" s="14"/>
      <c r="JDB40" s="14"/>
      <c r="JDC40" s="14"/>
      <c r="JDD40" s="14"/>
      <c r="JDE40" s="14"/>
      <c r="JDF40" s="14"/>
      <c r="JDG40" s="14"/>
      <c r="JDH40" s="14"/>
      <c r="JDI40" s="14"/>
      <c r="JDJ40" s="14"/>
      <c r="JDK40" s="14"/>
      <c r="JDL40" s="14"/>
      <c r="JDM40" s="14"/>
      <c r="JDN40" s="14"/>
      <c r="JDO40" s="14"/>
      <c r="JDP40" s="14"/>
      <c r="JDQ40" s="14"/>
      <c r="JDR40" s="14"/>
      <c r="JDS40" s="14"/>
      <c r="JDT40" s="14"/>
      <c r="JDU40" s="14"/>
      <c r="JDV40" s="14"/>
      <c r="JDW40" s="14"/>
      <c r="JDX40" s="14"/>
      <c r="JDY40" s="14"/>
      <c r="JDZ40" s="14"/>
      <c r="JEA40" s="14"/>
      <c r="JEB40" s="14"/>
      <c r="JEC40" s="14"/>
      <c r="JED40" s="14"/>
      <c r="JEE40" s="14"/>
      <c r="JEF40" s="14"/>
      <c r="JEG40" s="14"/>
      <c r="JEH40" s="14"/>
      <c r="JEI40" s="14"/>
      <c r="JEJ40" s="14"/>
      <c r="JEK40" s="14"/>
      <c r="JEL40" s="14"/>
      <c r="JEM40" s="14"/>
      <c r="JEN40" s="14"/>
      <c r="JEO40" s="14"/>
      <c r="JEP40" s="14"/>
      <c r="JEQ40" s="14"/>
      <c r="JER40" s="14"/>
      <c r="JES40" s="14"/>
      <c r="JET40" s="14"/>
      <c r="JEU40" s="14"/>
      <c r="JEV40" s="14"/>
      <c r="JEW40" s="14"/>
      <c r="JEX40" s="14"/>
      <c r="JEY40" s="14"/>
      <c r="JEZ40" s="14"/>
      <c r="JFA40" s="14"/>
      <c r="JFB40" s="14"/>
      <c r="JFC40" s="14"/>
      <c r="JFD40" s="14"/>
      <c r="JFE40" s="14"/>
      <c r="JFF40" s="14"/>
      <c r="JFG40" s="14"/>
      <c r="JFH40" s="14"/>
      <c r="JFI40" s="14"/>
      <c r="JFJ40" s="14"/>
      <c r="JFK40" s="14"/>
      <c r="JFL40" s="14"/>
      <c r="JFM40" s="14"/>
      <c r="JFN40" s="14"/>
      <c r="JFO40" s="14"/>
      <c r="JFP40" s="14"/>
      <c r="JFQ40" s="14"/>
      <c r="JFR40" s="14"/>
      <c r="JFS40" s="14"/>
      <c r="JFT40" s="14"/>
      <c r="JFU40" s="14"/>
      <c r="JFV40" s="14"/>
      <c r="JFW40" s="14"/>
      <c r="JFX40" s="14"/>
      <c r="JFY40" s="14"/>
      <c r="JFZ40" s="14"/>
      <c r="JGA40" s="14"/>
      <c r="JGB40" s="14"/>
      <c r="JGC40" s="14"/>
      <c r="JGD40" s="14"/>
      <c r="JGE40" s="14"/>
      <c r="JGF40" s="14"/>
      <c r="JGG40" s="14"/>
      <c r="JGH40" s="14"/>
      <c r="JGI40" s="14"/>
      <c r="JGJ40" s="14"/>
      <c r="JGK40" s="14"/>
      <c r="JGL40" s="14"/>
      <c r="JGM40" s="14"/>
      <c r="JGN40" s="14"/>
      <c r="JGO40" s="14"/>
      <c r="JGP40" s="14"/>
      <c r="JGQ40" s="14"/>
      <c r="JGR40" s="14"/>
      <c r="JGS40" s="14"/>
      <c r="JGT40" s="14"/>
      <c r="JGU40" s="14"/>
      <c r="JGV40" s="14"/>
      <c r="JGW40" s="14"/>
      <c r="JGX40" s="14"/>
      <c r="JGY40" s="14"/>
      <c r="JGZ40" s="14"/>
      <c r="JHA40" s="14"/>
      <c r="JHB40" s="14"/>
      <c r="JHC40" s="14"/>
      <c r="JHD40" s="14"/>
      <c r="JHE40" s="14"/>
      <c r="JHF40" s="14"/>
      <c r="JHG40" s="14"/>
      <c r="JHH40" s="14"/>
      <c r="JHI40" s="14"/>
      <c r="JHJ40" s="14"/>
      <c r="JHK40" s="14"/>
      <c r="JHL40" s="14"/>
      <c r="JHM40" s="14"/>
      <c r="JHN40" s="14"/>
      <c r="JHO40" s="14"/>
      <c r="JHP40" s="14"/>
      <c r="JHQ40" s="14"/>
      <c r="JHR40" s="14"/>
      <c r="JHS40" s="14"/>
      <c r="JHT40" s="14"/>
      <c r="JHU40" s="14"/>
      <c r="JHV40" s="14"/>
      <c r="JHW40" s="14"/>
      <c r="JHX40" s="14"/>
      <c r="JHY40" s="14"/>
      <c r="JHZ40" s="14"/>
      <c r="JIA40" s="14"/>
      <c r="JIB40" s="14"/>
      <c r="JIC40" s="14"/>
      <c r="JID40" s="14"/>
      <c r="JIE40" s="14"/>
      <c r="JIF40" s="14"/>
      <c r="JIG40" s="14"/>
      <c r="JIH40" s="14"/>
      <c r="JII40" s="14"/>
      <c r="JIJ40" s="14"/>
      <c r="JIK40" s="14"/>
      <c r="JIL40" s="14"/>
      <c r="JIM40" s="14"/>
      <c r="JIN40" s="14"/>
      <c r="JIO40" s="14"/>
      <c r="JIP40" s="14"/>
      <c r="JIQ40" s="14"/>
      <c r="JIR40" s="14"/>
      <c r="JIS40" s="14"/>
      <c r="JIT40" s="14"/>
      <c r="JIU40" s="14"/>
      <c r="JIV40" s="14"/>
      <c r="JIW40" s="14"/>
      <c r="JIX40" s="14"/>
      <c r="JIY40" s="14"/>
      <c r="JIZ40" s="14"/>
      <c r="JJA40" s="14"/>
      <c r="JJB40" s="14"/>
      <c r="JJC40" s="14"/>
      <c r="JJD40" s="14"/>
      <c r="JJE40" s="14"/>
      <c r="JJF40" s="14"/>
      <c r="JJG40" s="14"/>
      <c r="JJH40" s="14"/>
      <c r="JJI40" s="14"/>
      <c r="JJJ40" s="14"/>
      <c r="JJK40" s="14"/>
      <c r="JJL40" s="14"/>
      <c r="JJM40" s="14"/>
      <c r="JJN40" s="14"/>
      <c r="JJO40" s="14"/>
      <c r="JJP40" s="14"/>
      <c r="JJQ40" s="14"/>
      <c r="JJR40" s="14"/>
      <c r="JJS40" s="14"/>
      <c r="JJT40" s="14"/>
      <c r="JJU40" s="14"/>
      <c r="JJV40" s="14"/>
      <c r="JJW40" s="14"/>
      <c r="JJX40" s="14"/>
      <c r="JJY40" s="14"/>
      <c r="JJZ40" s="14"/>
      <c r="JKA40" s="14"/>
      <c r="JKB40" s="14"/>
      <c r="JKC40" s="14"/>
      <c r="JKD40" s="14"/>
      <c r="JKE40" s="14"/>
      <c r="JKF40" s="14"/>
      <c r="JKG40" s="14"/>
      <c r="JKH40" s="14"/>
      <c r="JKI40" s="14"/>
      <c r="JKJ40" s="14"/>
      <c r="JKK40" s="14"/>
      <c r="JKL40" s="14"/>
      <c r="JKM40" s="14"/>
      <c r="JKN40" s="14"/>
      <c r="JKO40" s="14"/>
      <c r="JKP40" s="14"/>
      <c r="JKQ40" s="14"/>
      <c r="JKR40" s="14"/>
      <c r="JKS40" s="14"/>
      <c r="JKT40" s="14"/>
      <c r="JKU40" s="14"/>
      <c r="JKV40" s="14"/>
      <c r="JKW40" s="14"/>
      <c r="JKX40" s="14"/>
      <c r="JKY40" s="14"/>
      <c r="JKZ40" s="14"/>
      <c r="JLA40" s="14"/>
      <c r="JLB40" s="14"/>
      <c r="JLC40" s="14"/>
      <c r="JLD40" s="14"/>
      <c r="JLE40" s="14"/>
      <c r="JLF40" s="14"/>
      <c r="JLG40" s="14"/>
      <c r="JLH40" s="14"/>
      <c r="JLI40" s="14"/>
      <c r="JLJ40" s="14"/>
      <c r="JLK40" s="14"/>
      <c r="JLL40" s="14"/>
      <c r="JLM40" s="14"/>
      <c r="JLN40" s="14"/>
      <c r="JLO40" s="14"/>
      <c r="JLP40" s="14"/>
      <c r="JLQ40" s="14"/>
      <c r="JLR40" s="14"/>
      <c r="JLS40" s="14"/>
      <c r="JLT40" s="14"/>
      <c r="JLU40" s="14"/>
      <c r="JLV40" s="14"/>
      <c r="JLW40" s="14"/>
      <c r="JLX40" s="14"/>
      <c r="JLY40" s="14"/>
      <c r="JLZ40" s="14"/>
      <c r="JMA40" s="14"/>
      <c r="JMB40" s="14"/>
      <c r="JMC40" s="14"/>
      <c r="JMD40" s="14"/>
      <c r="JME40" s="14"/>
      <c r="JMF40" s="14"/>
      <c r="JMG40" s="14"/>
      <c r="JMH40" s="14"/>
      <c r="JMI40" s="14"/>
      <c r="JMJ40" s="14"/>
      <c r="JMK40" s="14"/>
      <c r="JML40" s="14"/>
      <c r="JMM40" s="14"/>
      <c r="JMN40" s="14"/>
      <c r="JMO40" s="14"/>
      <c r="JMP40" s="14"/>
      <c r="JMQ40" s="14"/>
      <c r="JMR40" s="14"/>
      <c r="JMS40" s="14"/>
      <c r="JMT40" s="14"/>
      <c r="JMU40" s="14"/>
      <c r="JMV40" s="14"/>
      <c r="JMW40" s="14"/>
      <c r="JMX40" s="14"/>
      <c r="JMY40" s="14"/>
      <c r="JMZ40" s="14"/>
      <c r="JNA40" s="14"/>
      <c r="JNB40" s="14"/>
      <c r="JNC40" s="14"/>
      <c r="JND40" s="14"/>
      <c r="JNE40" s="14"/>
      <c r="JNF40" s="14"/>
      <c r="JNG40" s="14"/>
      <c r="JNH40" s="14"/>
      <c r="JNI40" s="14"/>
      <c r="JNJ40" s="14"/>
      <c r="JNK40" s="14"/>
      <c r="JNL40" s="14"/>
      <c r="JNM40" s="14"/>
      <c r="JNN40" s="14"/>
      <c r="JNO40" s="14"/>
      <c r="JNP40" s="14"/>
      <c r="JNQ40" s="14"/>
      <c r="JNR40" s="14"/>
      <c r="JNS40" s="14"/>
      <c r="JNT40" s="14"/>
      <c r="JNU40" s="14"/>
      <c r="JNV40" s="14"/>
      <c r="JNW40" s="14"/>
      <c r="JNX40" s="14"/>
      <c r="JNY40" s="14"/>
      <c r="JNZ40" s="14"/>
      <c r="JOA40" s="14"/>
      <c r="JOB40" s="14"/>
      <c r="JOC40" s="14"/>
      <c r="JOD40" s="14"/>
      <c r="JOE40" s="14"/>
      <c r="JOF40" s="14"/>
      <c r="JOG40" s="14"/>
      <c r="JOH40" s="14"/>
      <c r="JOI40" s="14"/>
      <c r="JOJ40" s="14"/>
      <c r="JOK40" s="14"/>
      <c r="JOL40" s="14"/>
      <c r="JOM40" s="14"/>
      <c r="JON40" s="14"/>
      <c r="JOO40" s="14"/>
      <c r="JOP40" s="14"/>
      <c r="JOQ40" s="14"/>
      <c r="JOR40" s="14"/>
      <c r="JOS40" s="14"/>
      <c r="JOT40" s="14"/>
      <c r="JOU40" s="14"/>
      <c r="JOV40" s="14"/>
      <c r="JOW40" s="14"/>
      <c r="JOX40" s="14"/>
      <c r="JOY40" s="14"/>
      <c r="JOZ40" s="14"/>
      <c r="JPA40" s="14"/>
      <c r="JPB40" s="14"/>
      <c r="JPC40" s="14"/>
      <c r="JPD40" s="14"/>
      <c r="JPE40" s="14"/>
      <c r="JPF40" s="14"/>
      <c r="JPG40" s="14"/>
      <c r="JPH40" s="14"/>
      <c r="JPI40" s="14"/>
      <c r="JPJ40" s="14"/>
      <c r="JPK40" s="14"/>
      <c r="JPL40" s="14"/>
      <c r="JPM40" s="14"/>
      <c r="JPN40" s="14"/>
      <c r="JPO40" s="14"/>
      <c r="JPP40" s="14"/>
      <c r="JPQ40" s="14"/>
      <c r="JPR40" s="14"/>
      <c r="JPS40" s="14"/>
      <c r="JPT40" s="14"/>
      <c r="JPU40" s="14"/>
      <c r="JPV40" s="14"/>
      <c r="JPW40" s="14"/>
      <c r="JPX40" s="14"/>
      <c r="JPY40" s="14"/>
      <c r="JPZ40" s="14"/>
      <c r="JQA40" s="14"/>
      <c r="JQB40" s="14"/>
      <c r="JQC40" s="14"/>
      <c r="JQD40" s="14"/>
      <c r="JQE40" s="14"/>
      <c r="JQF40" s="14"/>
      <c r="JQG40" s="14"/>
      <c r="JQH40" s="14"/>
      <c r="JQI40" s="14"/>
      <c r="JQJ40" s="14"/>
      <c r="JQK40" s="14"/>
      <c r="JQL40" s="14"/>
      <c r="JQM40" s="14"/>
      <c r="JQN40" s="14"/>
      <c r="JQO40" s="14"/>
      <c r="JQP40" s="14"/>
      <c r="JQQ40" s="14"/>
      <c r="JQR40" s="14"/>
      <c r="JQS40" s="14"/>
      <c r="JQT40" s="14"/>
      <c r="JQU40" s="14"/>
      <c r="JQV40" s="14"/>
      <c r="JQW40" s="14"/>
      <c r="JQX40" s="14"/>
      <c r="JQY40" s="14"/>
      <c r="JQZ40" s="14"/>
      <c r="JRA40" s="14"/>
      <c r="JRB40" s="14"/>
      <c r="JRC40" s="14"/>
      <c r="JRD40" s="14"/>
      <c r="JRE40" s="14"/>
      <c r="JRF40" s="14"/>
      <c r="JRG40" s="14"/>
      <c r="JRH40" s="14"/>
      <c r="JRI40" s="14"/>
      <c r="JRJ40" s="14"/>
      <c r="JRK40" s="14"/>
      <c r="JRL40" s="14"/>
      <c r="JRM40" s="14"/>
      <c r="JRN40" s="14"/>
      <c r="JRO40" s="14"/>
      <c r="JRP40" s="14"/>
      <c r="JRQ40" s="14"/>
      <c r="JRR40" s="14"/>
      <c r="JRS40" s="14"/>
      <c r="JRT40" s="14"/>
      <c r="JRU40" s="14"/>
      <c r="JRV40" s="14"/>
      <c r="JRW40" s="14"/>
      <c r="JRX40" s="14"/>
      <c r="JRY40" s="14"/>
      <c r="JRZ40" s="14"/>
      <c r="JSA40" s="14"/>
      <c r="JSB40" s="14"/>
      <c r="JSC40" s="14"/>
      <c r="JSD40" s="14"/>
      <c r="JSE40" s="14"/>
      <c r="JSF40" s="14"/>
      <c r="JSG40" s="14"/>
      <c r="JSH40" s="14"/>
      <c r="JSI40" s="14"/>
      <c r="JSJ40" s="14"/>
      <c r="JSK40" s="14"/>
      <c r="JSL40" s="14"/>
      <c r="JSM40" s="14"/>
      <c r="JSN40" s="14"/>
      <c r="JSO40" s="14"/>
      <c r="JSP40" s="14"/>
      <c r="JSQ40" s="14"/>
      <c r="JSR40" s="14"/>
      <c r="JSS40" s="14"/>
      <c r="JST40" s="14"/>
      <c r="JSU40" s="14"/>
      <c r="JSV40" s="14"/>
      <c r="JSW40" s="14"/>
      <c r="JSX40" s="14"/>
      <c r="JSY40" s="14"/>
      <c r="JSZ40" s="14"/>
      <c r="JTA40" s="14"/>
      <c r="JTB40" s="14"/>
      <c r="JTC40" s="14"/>
      <c r="JTD40" s="14"/>
      <c r="JTE40" s="14"/>
      <c r="JTF40" s="14"/>
      <c r="JTG40" s="14"/>
      <c r="JTH40" s="14"/>
      <c r="JTI40" s="14"/>
      <c r="JTJ40" s="14"/>
      <c r="JTK40" s="14"/>
      <c r="JTL40" s="14"/>
      <c r="JTM40" s="14"/>
      <c r="JTN40" s="14"/>
      <c r="JTO40" s="14"/>
      <c r="JTP40" s="14"/>
      <c r="JTQ40" s="14"/>
      <c r="JTR40" s="14"/>
      <c r="JTS40" s="14"/>
      <c r="JTT40" s="14"/>
      <c r="JTU40" s="14"/>
      <c r="JTV40" s="14"/>
      <c r="JTW40" s="14"/>
      <c r="JTX40" s="14"/>
      <c r="JTY40" s="14"/>
      <c r="JTZ40" s="14"/>
      <c r="JUA40" s="14"/>
      <c r="JUB40" s="14"/>
      <c r="JUC40" s="14"/>
      <c r="JUD40" s="14"/>
      <c r="JUE40" s="14"/>
      <c r="JUF40" s="14"/>
      <c r="JUG40" s="14"/>
      <c r="JUH40" s="14"/>
      <c r="JUI40" s="14"/>
      <c r="JUJ40" s="14"/>
      <c r="JUK40" s="14"/>
      <c r="JUL40" s="14"/>
      <c r="JUM40" s="14"/>
      <c r="JUN40" s="14"/>
      <c r="JUO40" s="14"/>
      <c r="JUP40" s="14"/>
      <c r="JUQ40" s="14"/>
      <c r="JUR40" s="14"/>
      <c r="JUS40" s="14"/>
      <c r="JUT40" s="14"/>
      <c r="JUU40" s="14"/>
      <c r="JUV40" s="14"/>
      <c r="JUW40" s="14"/>
      <c r="JUX40" s="14"/>
      <c r="JUY40" s="14"/>
      <c r="JUZ40" s="14"/>
      <c r="JVA40" s="14"/>
      <c r="JVB40" s="14"/>
      <c r="JVC40" s="14"/>
      <c r="JVD40" s="14"/>
      <c r="JVE40" s="14"/>
      <c r="JVF40" s="14"/>
      <c r="JVG40" s="14"/>
      <c r="JVH40" s="14"/>
      <c r="JVI40" s="14"/>
      <c r="JVJ40" s="14"/>
      <c r="JVK40" s="14"/>
      <c r="JVL40" s="14"/>
      <c r="JVM40" s="14"/>
      <c r="JVN40" s="14"/>
      <c r="JVO40" s="14"/>
      <c r="JVP40" s="14"/>
      <c r="JVQ40" s="14"/>
      <c r="JVR40" s="14"/>
      <c r="JVS40" s="14"/>
      <c r="JVT40" s="14"/>
      <c r="JVU40" s="14"/>
      <c r="JVV40" s="14"/>
      <c r="JVW40" s="14"/>
      <c r="JVX40" s="14"/>
      <c r="JVY40" s="14"/>
      <c r="JVZ40" s="14"/>
      <c r="JWA40" s="14"/>
      <c r="JWB40" s="14"/>
      <c r="JWC40" s="14"/>
      <c r="JWD40" s="14"/>
      <c r="JWE40" s="14"/>
      <c r="JWF40" s="14"/>
      <c r="JWG40" s="14"/>
      <c r="JWH40" s="14"/>
      <c r="JWI40" s="14"/>
      <c r="JWJ40" s="14"/>
      <c r="JWK40" s="14"/>
      <c r="JWL40" s="14"/>
      <c r="JWM40" s="14"/>
      <c r="JWN40" s="14"/>
      <c r="JWO40" s="14"/>
      <c r="JWP40" s="14"/>
      <c r="JWQ40" s="14"/>
      <c r="JWR40" s="14"/>
      <c r="JWS40" s="14"/>
      <c r="JWT40" s="14"/>
      <c r="JWU40" s="14"/>
      <c r="JWV40" s="14"/>
      <c r="JWW40" s="14"/>
      <c r="JWX40" s="14"/>
      <c r="JWY40" s="14"/>
      <c r="JWZ40" s="14"/>
      <c r="JXA40" s="14"/>
      <c r="JXB40" s="14"/>
      <c r="JXC40" s="14"/>
      <c r="JXD40" s="14"/>
      <c r="JXE40" s="14"/>
      <c r="JXF40" s="14"/>
      <c r="JXG40" s="14"/>
      <c r="JXH40" s="14"/>
      <c r="JXI40" s="14"/>
      <c r="JXJ40" s="14"/>
      <c r="JXK40" s="14"/>
      <c r="JXL40" s="14"/>
      <c r="JXM40" s="14"/>
      <c r="JXN40" s="14"/>
      <c r="JXO40" s="14"/>
      <c r="JXP40" s="14"/>
      <c r="JXQ40" s="14"/>
      <c r="JXR40" s="14"/>
      <c r="JXS40" s="14"/>
      <c r="JXT40" s="14"/>
      <c r="JXU40" s="14"/>
      <c r="JXV40" s="14"/>
      <c r="JXW40" s="14"/>
      <c r="JXX40" s="14"/>
      <c r="JXY40" s="14"/>
      <c r="JXZ40" s="14"/>
      <c r="JYA40" s="14"/>
      <c r="JYB40" s="14"/>
      <c r="JYC40" s="14"/>
      <c r="JYD40" s="14"/>
      <c r="JYE40" s="14"/>
      <c r="JYF40" s="14"/>
      <c r="JYG40" s="14"/>
      <c r="JYH40" s="14"/>
      <c r="JYI40" s="14"/>
      <c r="JYJ40" s="14"/>
      <c r="JYK40" s="14"/>
      <c r="JYL40" s="14"/>
      <c r="JYM40" s="14"/>
      <c r="JYN40" s="14"/>
      <c r="JYO40" s="14"/>
      <c r="JYP40" s="14"/>
      <c r="JYQ40" s="14"/>
      <c r="JYR40" s="14"/>
      <c r="JYS40" s="14"/>
      <c r="JYT40" s="14"/>
      <c r="JYU40" s="14"/>
      <c r="JYV40" s="14"/>
      <c r="JYW40" s="14"/>
      <c r="JYX40" s="14"/>
      <c r="JYY40" s="14"/>
      <c r="JYZ40" s="14"/>
      <c r="JZA40" s="14"/>
      <c r="JZB40" s="14"/>
      <c r="JZC40" s="14"/>
      <c r="JZD40" s="14"/>
      <c r="JZE40" s="14"/>
      <c r="JZF40" s="14"/>
      <c r="JZG40" s="14"/>
      <c r="JZH40" s="14"/>
      <c r="JZI40" s="14"/>
      <c r="JZJ40" s="14"/>
      <c r="JZK40" s="14"/>
      <c r="JZL40" s="14"/>
      <c r="JZM40" s="14"/>
      <c r="JZN40" s="14"/>
      <c r="JZO40" s="14"/>
      <c r="JZP40" s="14"/>
      <c r="JZQ40" s="14"/>
      <c r="JZR40" s="14"/>
      <c r="JZS40" s="14"/>
      <c r="JZT40" s="14"/>
      <c r="JZU40" s="14"/>
      <c r="JZV40" s="14"/>
      <c r="JZW40" s="14"/>
      <c r="JZX40" s="14"/>
      <c r="JZY40" s="14"/>
      <c r="JZZ40" s="14"/>
      <c r="KAA40" s="14"/>
      <c r="KAB40" s="14"/>
      <c r="KAC40" s="14"/>
      <c r="KAD40" s="14"/>
      <c r="KAE40" s="14"/>
      <c r="KAF40" s="14"/>
      <c r="KAG40" s="14"/>
      <c r="KAH40" s="14"/>
      <c r="KAI40" s="14"/>
      <c r="KAJ40" s="14"/>
      <c r="KAK40" s="14"/>
      <c r="KAL40" s="14"/>
      <c r="KAM40" s="14"/>
      <c r="KAN40" s="14"/>
      <c r="KAO40" s="14"/>
      <c r="KAP40" s="14"/>
      <c r="KAQ40" s="14"/>
      <c r="KAR40" s="14"/>
      <c r="KAS40" s="14"/>
      <c r="KAT40" s="14"/>
      <c r="KAU40" s="14"/>
      <c r="KAV40" s="14"/>
      <c r="KAW40" s="14"/>
      <c r="KAX40" s="14"/>
      <c r="KAY40" s="14"/>
      <c r="KAZ40" s="14"/>
      <c r="KBA40" s="14"/>
      <c r="KBB40" s="14"/>
      <c r="KBC40" s="14"/>
      <c r="KBD40" s="14"/>
      <c r="KBE40" s="14"/>
      <c r="KBF40" s="14"/>
      <c r="KBG40" s="14"/>
      <c r="KBH40" s="14"/>
      <c r="KBI40" s="14"/>
      <c r="KBJ40" s="14"/>
      <c r="KBK40" s="14"/>
      <c r="KBL40" s="14"/>
      <c r="KBM40" s="14"/>
      <c r="KBN40" s="14"/>
      <c r="KBO40" s="14"/>
      <c r="KBP40" s="14"/>
      <c r="KBQ40" s="14"/>
      <c r="KBR40" s="14"/>
      <c r="KBS40" s="14"/>
      <c r="KBT40" s="14"/>
      <c r="KBU40" s="14"/>
      <c r="KBV40" s="14"/>
      <c r="KBW40" s="14"/>
      <c r="KBX40" s="14"/>
      <c r="KBY40" s="14"/>
      <c r="KBZ40" s="14"/>
      <c r="KCA40" s="14"/>
      <c r="KCB40" s="14"/>
      <c r="KCC40" s="14"/>
      <c r="KCD40" s="14"/>
      <c r="KCE40" s="14"/>
      <c r="KCF40" s="14"/>
      <c r="KCG40" s="14"/>
      <c r="KCH40" s="14"/>
      <c r="KCI40" s="14"/>
      <c r="KCJ40" s="14"/>
      <c r="KCK40" s="14"/>
      <c r="KCL40" s="14"/>
      <c r="KCM40" s="14"/>
      <c r="KCN40" s="14"/>
      <c r="KCO40" s="14"/>
      <c r="KCP40" s="14"/>
      <c r="KCQ40" s="14"/>
      <c r="KCR40" s="14"/>
      <c r="KCS40" s="14"/>
      <c r="KCT40" s="14"/>
      <c r="KCU40" s="14"/>
      <c r="KCV40" s="14"/>
      <c r="KCW40" s="14"/>
      <c r="KCX40" s="14"/>
      <c r="KCY40" s="14"/>
      <c r="KCZ40" s="14"/>
      <c r="KDA40" s="14"/>
      <c r="KDB40" s="14"/>
      <c r="KDC40" s="14"/>
      <c r="KDD40" s="14"/>
      <c r="KDE40" s="14"/>
      <c r="KDF40" s="14"/>
      <c r="KDG40" s="14"/>
      <c r="KDH40" s="14"/>
      <c r="KDI40" s="14"/>
      <c r="KDJ40" s="14"/>
      <c r="KDK40" s="14"/>
      <c r="KDL40" s="14"/>
      <c r="KDM40" s="14"/>
      <c r="KDN40" s="14"/>
      <c r="KDO40" s="14"/>
      <c r="KDP40" s="14"/>
      <c r="KDQ40" s="14"/>
      <c r="KDR40" s="14"/>
      <c r="KDS40" s="14"/>
      <c r="KDT40" s="14"/>
      <c r="KDU40" s="14"/>
      <c r="KDV40" s="14"/>
      <c r="KDW40" s="14"/>
      <c r="KDX40" s="14"/>
      <c r="KDY40" s="14"/>
      <c r="KDZ40" s="14"/>
      <c r="KEA40" s="14"/>
      <c r="KEB40" s="14"/>
      <c r="KEC40" s="14"/>
      <c r="KED40" s="14"/>
      <c r="KEE40" s="14"/>
      <c r="KEF40" s="14"/>
      <c r="KEG40" s="14"/>
      <c r="KEH40" s="14"/>
      <c r="KEI40" s="14"/>
      <c r="KEJ40" s="14"/>
      <c r="KEK40" s="14"/>
      <c r="KEL40" s="14"/>
      <c r="KEM40" s="14"/>
      <c r="KEN40" s="14"/>
      <c r="KEO40" s="14"/>
      <c r="KEP40" s="14"/>
      <c r="KEQ40" s="14"/>
      <c r="KER40" s="14"/>
      <c r="KES40" s="14"/>
      <c r="KET40" s="14"/>
      <c r="KEU40" s="14"/>
      <c r="KEV40" s="14"/>
      <c r="KEW40" s="14"/>
      <c r="KEX40" s="14"/>
      <c r="KEY40" s="14"/>
      <c r="KEZ40" s="14"/>
      <c r="KFA40" s="14"/>
      <c r="KFB40" s="14"/>
      <c r="KFC40" s="14"/>
      <c r="KFD40" s="14"/>
      <c r="KFE40" s="14"/>
      <c r="KFF40" s="14"/>
      <c r="KFG40" s="14"/>
      <c r="KFH40" s="14"/>
      <c r="KFI40" s="14"/>
      <c r="KFJ40" s="14"/>
      <c r="KFK40" s="14"/>
      <c r="KFL40" s="14"/>
      <c r="KFM40" s="14"/>
      <c r="KFN40" s="14"/>
      <c r="KFO40" s="14"/>
      <c r="KFP40" s="14"/>
      <c r="KFQ40" s="14"/>
      <c r="KFR40" s="14"/>
      <c r="KFS40" s="14"/>
      <c r="KFT40" s="14"/>
      <c r="KFU40" s="14"/>
      <c r="KFV40" s="14"/>
      <c r="KFW40" s="14"/>
      <c r="KFX40" s="14"/>
      <c r="KFY40" s="14"/>
      <c r="KFZ40" s="14"/>
      <c r="KGA40" s="14"/>
      <c r="KGB40" s="14"/>
      <c r="KGC40" s="14"/>
      <c r="KGD40" s="14"/>
      <c r="KGE40" s="14"/>
      <c r="KGF40" s="14"/>
      <c r="KGG40" s="14"/>
      <c r="KGH40" s="14"/>
      <c r="KGI40" s="14"/>
      <c r="KGJ40" s="14"/>
      <c r="KGK40" s="14"/>
      <c r="KGL40" s="14"/>
      <c r="KGM40" s="14"/>
      <c r="KGN40" s="14"/>
      <c r="KGO40" s="14"/>
      <c r="KGP40" s="14"/>
      <c r="KGQ40" s="14"/>
      <c r="KGR40" s="14"/>
      <c r="KGS40" s="14"/>
      <c r="KGT40" s="14"/>
      <c r="KGU40" s="14"/>
      <c r="KGV40" s="14"/>
      <c r="KGW40" s="14"/>
      <c r="KGX40" s="14"/>
      <c r="KGY40" s="14"/>
      <c r="KGZ40" s="14"/>
      <c r="KHA40" s="14"/>
      <c r="KHB40" s="14"/>
      <c r="KHC40" s="14"/>
      <c r="KHD40" s="14"/>
      <c r="KHE40" s="14"/>
      <c r="KHF40" s="14"/>
      <c r="KHG40" s="14"/>
      <c r="KHH40" s="14"/>
      <c r="KHI40" s="14"/>
      <c r="KHJ40" s="14"/>
      <c r="KHK40" s="14"/>
      <c r="KHL40" s="14"/>
      <c r="KHM40" s="14"/>
      <c r="KHN40" s="14"/>
      <c r="KHO40" s="14"/>
      <c r="KHP40" s="14"/>
      <c r="KHQ40" s="14"/>
      <c r="KHR40" s="14"/>
      <c r="KHS40" s="14"/>
      <c r="KHT40" s="14"/>
      <c r="KHU40" s="14"/>
      <c r="KHV40" s="14"/>
      <c r="KHW40" s="14"/>
      <c r="KHX40" s="14"/>
      <c r="KHY40" s="14"/>
      <c r="KHZ40" s="14"/>
      <c r="KIA40" s="14"/>
      <c r="KIB40" s="14"/>
      <c r="KIC40" s="14"/>
      <c r="KID40" s="14"/>
      <c r="KIE40" s="14"/>
      <c r="KIF40" s="14"/>
      <c r="KIG40" s="14"/>
      <c r="KIH40" s="14"/>
      <c r="KII40" s="14"/>
      <c r="KIJ40" s="14"/>
      <c r="KIK40" s="14"/>
      <c r="KIL40" s="14"/>
      <c r="KIM40" s="14"/>
      <c r="KIN40" s="14"/>
      <c r="KIO40" s="14"/>
      <c r="KIP40" s="14"/>
      <c r="KIQ40" s="14"/>
      <c r="KIR40" s="14"/>
      <c r="KIS40" s="14"/>
      <c r="KIT40" s="14"/>
      <c r="KIU40" s="14"/>
      <c r="KIV40" s="14"/>
      <c r="KIW40" s="14"/>
      <c r="KIX40" s="14"/>
      <c r="KIY40" s="14"/>
      <c r="KIZ40" s="14"/>
      <c r="KJA40" s="14"/>
      <c r="KJB40" s="14"/>
      <c r="KJC40" s="14"/>
      <c r="KJD40" s="14"/>
      <c r="KJE40" s="14"/>
      <c r="KJF40" s="14"/>
      <c r="KJG40" s="14"/>
      <c r="KJH40" s="14"/>
      <c r="KJI40" s="14"/>
      <c r="KJJ40" s="14"/>
      <c r="KJK40" s="14"/>
      <c r="KJL40" s="14"/>
      <c r="KJM40" s="14"/>
      <c r="KJN40" s="14"/>
      <c r="KJO40" s="14"/>
      <c r="KJP40" s="14"/>
      <c r="KJQ40" s="14"/>
      <c r="KJR40" s="14"/>
      <c r="KJS40" s="14"/>
      <c r="KJT40" s="14"/>
      <c r="KJU40" s="14"/>
      <c r="KJV40" s="14"/>
      <c r="KJW40" s="14"/>
      <c r="KJX40" s="14"/>
      <c r="KJY40" s="14"/>
      <c r="KJZ40" s="14"/>
      <c r="KKA40" s="14"/>
      <c r="KKB40" s="14"/>
      <c r="KKC40" s="14"/>
      <c r="KKD40" s="14"/>
      <c r="KKE40" s="14"/>
      <c r="KKF40" s="14"/>
      <c r="KKG40" s="14"/>
      <c r="KKH40" s="14"/>
      <c r="KKI40" s="14"/>
      <c r="KKJ40" s="14"/>
      <c r="KKK40" s="14"/>
      <c r="KKL40" s="14"/>
      <c r="KKM40" s="14"/>
      <c r="KKN40" s="14"/>
      <c r="KKO40" s="14"/>
      <c r="KKP40" s="14"/>
      <c r="KKQ40" s="14"/>
      <c r="KKR40" s="14"/>
      <c r="KKS40" s="14"/>
      <c r="KKT40" s="14"/>
      <c r="KKU40" s="14"/>
      <c r="KKV40" s="14"/>
      <c r="KKW40" s="14"/>
      <c r="KKX40" s="14"/>
      <c r="KKY40" s="14"/>
      <c r="KKZ40" s="14"/>
      <c r="KLA40" s="14"/>
      <c r="KLB40" s="14"/>
      <c r="KLC40" s="14"/>
      <c r="KLD40" s="14"/>
      <c r="KLE40" s="14"/>
      <c r="KLF40" s="14"/>
      <c r="KLG40" s="14"/>
      <c r="KLH40" s="14"/>
      <c r="KLI40" s="14"/>
      <c r="KLJ40" s="14"/>
      <c r="KLK40" s="14"/>
      <c r="KLL40" s="14"/>
      <c r="KLM40" s="14"/>
      <c r="KLN40" s="14"/>
      <c r="KLO40" s="14"/>
      <c r="KLP40" s="14"/>
      <c r="KLQ40" s="14"/>
      <c r="KLR40" s="14"/>
      <c r="KLS40" s="14"/>
      <c r="KLT40" s="14"/>
      <c r="KLU40" s="14"/>
      <c r="KLV40" s="14"/>
      <c r="KLW40" s="14"/>
      <c r="KLX40" s="14"/>
      <c r="KLY40" s="14"/>
      <c r="KLZ40" s="14"/>
      <c r="KMA40" s="14"/>
      <c r="KMB40" s="14"/>
      <c r="KMC40" s="14"/>
      <c r="KMD40" s="14"/>
      <c r="KME40" s="14"/>
      <c r="KMF40" s="14"/>
      <c r="KMG40" s="14"/>
      <c r="KMH40" s="14"/>
      <c r="KMI40" s="14"/>
      <c r="KMJ40" s="14"/>
      <c r="KMK40" s="14"/>
      <c r="KML40" s="14"/>
      <c r="KMM40" s="14"/>
      <c r="KMN40" s="14"/>
      <c r="KMO40" s="14"/>
      <c r="KMP40" s="14"/>
      <c r="KMQ40" s="14"/>
      <c r="KMR40" s="14"/>
      <c r="KMS40" s="14"/>
      <c r="KMT40" s="14"/>
      <c r="KMU40" s="14"/>
      <c r="KMV40" s="14"/>
      <c r="KMW40" s="14"/>
      <c r="KMX40" s="14"/>
      <c r="KMY40" s="14"/>
      <c r="KMZ40" s="14"/>
      <c r="KNA40" s="14"/>
      <c r="KNB40" s="14"/>
      <c r="KNC40" s="14"/>
      <c r="KND40" s="14"/>
      <c r="KNE40" s="14"/>
      <c r="KNF40" s="14"/>
      <c r="KNG40" s="14"/>
      <c r="KNH40" s="14"/>
      <c r="KNI40" s="14"/>
      <c r="KNJ40" s="14"/>
      <c r="KNK40" s="14"/>
      <c r="KNL40" s="14"/>
      <c r="KNM40" s="14"/>
      <c r="KNN40" s="14"/>
      <c r="KNO40" s="14"/>
      <c r="KNP40" s="14"/>
      <c r="KNQ40" s="14"/>
      <c r="KNR40" s="14"/>
      <c r="KNS40" s="14"/>
      <c r="KNT40" s="14"/>
      <c r="KNU40" s="14"/>
      <c r="KNV40" s="14"/>
      <c r="KNW40" s="14"/>
      <c r="KNX40" s="14"/>
      <c r="KNY40" s="14"/>
      <c r="KNZ40" s="14"/>
      <c r="KOA40" s="14"/>
      <c r="KOB40" s="14"/>
      <c r="KOC40" s="14"/>
      <c r="KOD40" s="14"/>
      <c r="KOE40" s="14"/>
      <c r="KOF40" s="14"/>
      <c r="KOG40" s="14"/>
      <c r="KOH40" s="14"/>
      <c r="KOI40" s="14"/>
      <c r="KOJ40" s="14"/>
      <c r="KOK40" s="14"/>
      <c r="KOL40" s="14"/>
      <c r="KOM40" s="14"/>
      <c r="KON40" s="14"/>
      <c r="KOO40" s="14"/>
      <c r="KOP40" s="14"/>
      <c r="KOQ40" s="14"/>
      <c r="KOR40" s="14"/>
      <c r="KOS40" s="14"/>
      <c r="KOT40" s="14"/>
      <c r="KOU40" s="14"/>
      <c r="KOV40" s="14"/>
      <c r="KOW40" s="14"/>
      <c r="KOX40" s="14"/>
      <c r="KOY40" s="14"/>
      <c r="KOZ40" s="14"/>
      <c r="KPA40" s="14"/>
      <c r="KPB40" s="14"/>
      <c r="KPC40" s="14"/>
      <c r="KPD40" s="14"/>
      <c r="KPE40" s="14"/>
      <c r="KPF40" s="14"/>
      <c r="KPG40" s="14"/>
      <c r="KPH40" s="14"/>
      <c r="KPI40" s="14"/>
      <c r="KPJ40" s="14"/>
      <c r="KPK40" s="14"/>
      <c r="KPL40" s="14"/>
      <c r="KPM40" s="14"/>
      <c r="KPN40" s="14"/>
      <c r="KPO40" s="14"/>
      <c r="KPP40" s="14"/>
      <c r="KPQ40" s="14"/>
      <c r="KPR40" s="14"/>
      <c r="KPS40" s="14"/>
      <c r="KPT40" s="14"/>
      <c r="KPU40" s="14"/>
      <c r="KPV40" s="14"/>
      <c r="KPW40" s="14"/>
      <c r="KPX40" s="14"/>
      <c r="KPY40" s="14"/>
      <c r="KPZ40" s="14"/>
      <c r="KQA40" s="14"/>
      <c r="KQB40" s="14"/>
      <c r="KQC40" s="14"/>
      <c r="KQD40" s="14"/>
      <c r="KQE40" s="14"/>
      <c r="KQF40" s="14"/>
      <c r="KQG40" s="14"/>
      <c r="KQH40" s="14"/>
      <c r="KQI40" s="14"/>
      <c r="KQJ40" s="14"/>
      <c r="KQK40" s="14"/>
      <c r="KQL40" s="14"/>
      <c r="KQM40" s="14"/>
      <c r="KQN40" s="14"/>
      <c r="KQO40" s="14"/>
      <c r="KQP40" s="14"/>
      <c r="KQQ40" s="14"/>
      <c r="KQR40" s="14"/>
      <c r="KQS40" s="14"/>
      <c r="KQT40" s="14"/>
      <c r="KQU40" s="14"/>
      <c r="KQV40" s="14"/>
      <c r="KQW40" s="14"/>
      <c r="KQX40" s="14"/>
      <c r="KQY40" s="14"/>
      <c r="KQZ40" s="14"/>
      <c r="KRA40" s="14"/>
      <c r="KRB40" s="14"/>
      <c r="KRC40" s="14"/>
      <c r="KRD40" s="14"/>
      <c r="KRE40" s="14"/>
      <c r="KRF40" s="14"/>
      <c r="KRG40" s="14"/>
      <c r="KRH40" s="14"/>
      <c r="KRI40" s="14"/>
      <c r="KRJ40" s="14"/>
      <c r="KRK40" s="14"/>
      <c r="KRL40" s="14"/>
      <c r="KRM40" s="14"/>
      <c r="KRN40" s="14"/>
      <c r="KRO40" s="14"/>
      <c r="KRP40" s="14"/>
      <c r="KRQ40" s="14"/>
      <c r="KRR40" s="14"/>
      <c r="KRS40" s="14"/>
      <c r="KRT40" s="14"/>
      <c r="KRU40" s="14"/>
      <c r="KRV40" s="14"/>
      <c r="KRW40" s="14"/>
      <c r="KRX40" s="14"/>
      <c r="KRY40" s="14"/>
      <c r="KRZ40" s="14"/>
      <c r="KSA40" s="14"/>
      <c r="KSB40" s="14"/>
      <c r="KSC40" s="14"/>
      <c r="KSD40" s="14"/>
      <c r="KSE40" s="14"/>
      <c r="KSF40" s="14"/>
      <c r="KSG40" s="14"/>
      <c r="KSH40" s="14"/>
      <c r="KSI40" s="14"/>
      <c r="KSJ40" s="14"/>
      <c r="KSK40" s="14"/>
      <c r="KSL40" s="14"/>
      <c r="KSM40" s="14"/>
      <c r="KSN40" s="14"/>
      <c r="KSO40" s="14"/>
      <c r="KSP40" s="14"/>
      <c r="KSQ40" s="14"/>
      <c r="KSR40" s="14"/>
      <c r="KSS40" s="14"/>
      <c r="KST40" s="14"/>
      <c r="KSU40" s="14"/>
      <c r="KSV40" s="14"/>
      <c r="KSW40" s="14"/>
      <c r="KSX40" s="14"/>
      <c r="KSY40" s="14"/>
      <c r="KSZ40" s="14"/>
      <c r="KTA40" s="14"/>
      <c r="KTB40" s="14"/>
      <c r="KTC40" s="14"/>
      <c r="KTD40" s="14"/>
      <c r="KTE40" s="14"/>
      <c r="KTF40" s="14"/>
      <c r="KTG40" s="14"/>
      <c r="KTH40" s="14"/>
      <c r="KTI40" s="14"/>
      <c r="KTJ40" s="14"/>
      <c r="KTK40" s="14"/>
      <c r="KTL40" s="14"/>
      <c r="KTM40" s="14"/>
      <c r="KTN40" s="14"/>
      <c r="KTO40" s="14"/>
      <c r="KTP40" s="14"/>
      <c r="KTQ40" s="14"/>
      <c r="KTR40" s="14"/>
      <c r="KTS40" s="14"/>
      <c r="KTT40" s="14"/>
      <c r="KTU40" s="14"/>
      <c r="KTV40" s="14"/>
      <c r="KTW40" s="14"/>
      <c r="KTX40" s="14"/>
      <c r="KTY40" s="14"/>
      <c r="KTZ40" s="14"/>
      <c r="KUA40" s="14"/>
      <c r="KUB40" s="14"/>
      <c r="KUC40" s="14"/>
      <c r="KUD40" s="14"/>
      <c r="KUE40" s="14"/>
      <c r="KUF40" s="14"/>
      <c r="KUG40" s="14"/>
      <c r="KUH40" s="14"/>
      <c r="KUI40" s="14"/>
      <c r="KUJ40" s="14"/>
      <c r="KUK40" s="14"/>
      <c r="KUL40" s="14"/>
      <c r="KUM40" s="14"/>
      <c r="KUN40" s="14"/>
      <c r="KUO40" s="14"/>
      <c r="KUP40" s="14"/>
      <c r="KUQ40" s="14"/>
      <c r="KUR40" s="14"/>
      <c r="KUS40" s="14"/>
      <c r="KUT40" s="14"/>
      <c r="KUU40" s="14"/>
      <c r="KUV40" s="14"/>
      <c r="KUW40" s="14"/>
      <c r="KUX40" s="14"/>
      <c r="KUY40" s="14"/>
      <c r="KUZ40" s="14"/>
      <c r="KVA40" s="14"/>
      <c r="KVB40" s="14"/>
      <c r="KVC40" s="14"/>
      <c r="KVD40" s="14"/>
      <c r="KVE40" s="14"/>
      <c r="KVF40" s="14"/>
      <c r="KVG40" s="14"/>
      <c r="KVH40" s="14"/>
      <c r="KVI40" s="14"/>
      <c r="KVJ40" s="14"/>
      <c r="KVK40" s="14"/>
      <c r="KVL40" s="14"/>
      <c r="KVM40" s="14"/>
      <c r="KVN40" s="14"/>
      <c r="KVO40" s="14"/>
      <c r="KVP40" s="14"/>
      <c r="KVQ40" s="14"/>
      <c r="KVR40" s="14"/>
      <c r="KVS40" s="14"/>
      <c r="KVT40" s="14"/>
      <c r="KVU40" s="14"/>
      <c r="KVV40" s="14"/>
      <c r="KVW40" s="14"/>
      <c r="KVX40" s="14"/>
      <c r="KVY40" s="14"/>
      <c r="KVZ40" s="14"/>
      <c r="KWA40" s="14"/>
      <c r="KWB40" s="14"/>
      <c r="KWC40" s="14"/>
      <c r="KWD40" s="14"/>
      <c r="KWE40" s="14"/>
      <c r="KWF40" s="14"/>
      <c r="KWG40" s="14"/>
      <c r="KWH40" s="14"/>
      <c r="KWI40" s="14"/>
      <c r="KWJ40" s="14"/>
      <c r="KWK40" s="14"/>
      <c r="KWL40" s="14"/>
      <c r="KWM40" s="14"/>
      <c r="KWN40" s="14"/>
      <c r="KWO40" s="14"/>
      <c r="KWP40" s="14"/>
      <c r="KWQ40" s="14"/>
      <c r="KWR40" s="14"/>
      <c r="KWS40" s="14"/>
      <c r="KWT40" s="14"/>
      <c r="KWU40" s="14"/>
      <c r="KWV40" s="14"/>
      <c r="KWW40" s="14"/>
      <c r="KWX40" s="14"/>
      <c r="KWY40" s="14"/>
      <c r="KWZ40" s="14"/>
      <c r="KXA40" s="14"/>
      <c r="KXB40" s="14"/>
      <c r="KXC40" s="14"/>
      <c r="KXD40" s="14"/>
      <c r="KXE40" s="14"/>
      <c r="KXF40" s="14"/>
      <c r="KXG40" s="14"/>
      <c r="KXH40" s="14"/>
      <c r="KXI40" s="14"/>
      <c r="KXJ40" s="14"/>
      <c r="KXK40" s="14"/>
      <c r="KXL40" s="14"/>
      <c r="KXM40" s="14"/>
      <c r="KXN40" s="14"/>
      <c r="KXO40" s="14"/>
      <c r="KXP40" s="14"/>
      <c r="KXQ40" s="14"/>
      <c r="KXR40" s="14"/>
      <c r="KXS40" s="14"/>
      <c r="KXT40" s="14"/>
      <c r="KXU40" s="14"/>
      <c r="KXV40" s="14"/>
      <c r="KXW40" s="14"/>
      <c r="KXX40" s="14"/>
      <c r="KXY40" s="14"/>
      <c r="KXZ40" s="14"/>
      <c r="KYA40" s="14"/>
      <c r="KYB40" s="14"/>
      <c r="KYC40" s="14"/>
      <c r="KYD40" s="14"/>
      <c r="KYE40" s="14"/>
      <c r="KYF40" s="14"/>
      <c r="KYG40" s="14"/>
      <c r="KYH40" s="14"/>
      <c r="KYI40" s="14"/>
      <c r="KYJ40" s="14"/>
      <c r="KYK40" s="14"/>
      <c r="KYL40" s="14"/>
      <c r="KYM40" s="14"/>
      <c r="KYN40" s="14"/>
      <c r="KYO40" s="14"/>
      <c r="KYP40" s="14"/>
      <c r="KYQ40" s="14"/>
      <c r="KYR40" s="14"/>
      <c r="KYS40" s="14"/>
      <c r="KYT40" s="14"/>
      <c r="KYU40" s="14"/>
      <c r="KYV40" s="14"/>
      <c r="KYW40" s="14"/>
      <c r="KYX40" s="14"/>
      <c r="KYY40" s="14"/>
      <c r="KYZ40" s="14"/>
      <c r="KZA40" s="14"/>
      <c r="KZB40" s="14"/>
      <c r="KZC40" s="14"/>
      <c r="KZD40" s="14"/>
      <c r="KZE40" s="14"/>
      <c r="KZF40" s="14"/>
      <c r="KZG40" s="14"/>
      <c r="KZH40" s="14"/>
      <c r="KZI40" s="14"/>
      <c r="KZJ40" s="14"/>
      <c r="KZK40" s="14"/>
      <c r="KZL40" s="14"/>
      <c r="KZM40" s="14"/>
      <c r="KZN40" s="14"/>
      <c r="KZO40" s="14"/>
      <c r="KZP40" s="14"/>
      <c r="KZQ40" s="14"/>
      <c r="KZR40" s="14"/>
      <c r="KZS40" s="14"/>
      <c r="KZT40" s="14"/>
      <c r="KZU40" s="14"/>
      <c r="KZV40" s="14"/>
      <c r="KZW40" s="14"/>
      <c r="KZX40" s="14"/>
      <c r="KZY40" s="14"/>
      <c r="KZZ40" s="14"/>
      <c r="LAA40" s="14"/>
      <c r="LAB40" s="14"/>
      <c r="LAC40" s="14"/>
      <c r="LAD40" s="14"/>
      <c r="LAE40" s="14"/>
      <c r="LAF40" s="14"/>
      <c r="LAG40" s="14"/>
      <c r="LAH40" s="14"/>
      <c r="LAI40" s="14"/>
      <c r="LAJ40" s="14"/>
      <c r="LAK40" s="14"/>
      <c r="LAL40" s="14"/>
      <c r="LAM40" s="14"/>
      <c r="LAN40" s="14"/>
      <c r="LAO40" s="14"/>
      <c r="LAP40" s="14"/>
      <c r="LAQ40" s="14"/>
      <c r="LAR40" s="14"/>
      <c r="LAS40" s="14"/>
      <c r="LAT40" s="14"/>
      <c r="LAU40" s="14"/>
      <c r="LAV40" s="14"/>
      <c r="LAW40" s="14"/>
      <c r="LAX40" s="14"/>
      <c r="LAY40" s="14"/>
      <c r="LAZ40" s="14"/>
      <c r="LBA40" s="14"/>
      <c r="LBB40" s="14"/>
      <c r="LBC40" s="14"/>
      <c r="LBD40" s="14"/>
      <c r="LBE40" s="14"/>
      <c r="LBF40" s="14"/>
      <c r="LBG40" s="14"/>
      <c r="LBH40" s="14"/>
      <c r="LBI40" s="14"/>
      <c r="LBJ40" s="14"/>
      <c r="LBK40" s="14"/>
      <c r="LBL40" s="14"/>
      <c r="LBM40" s="14"/>
      <c r="LBN40" s="14"/>
      <c r="LBO40" s="14"/>
      <c r="LBP40" s="14"/>
      <c r="LBQ40" s="14"/>
      <c r="LBR40" s="14"/>
      <c r="LBS40" s="14"/>
      <c r="LBT40" s="14"/>
      <c r="LBU40" s="14"/>
      <c r="LBV40" s="14"/>
      <c r="LBW40" s="14"/>
      <c r="LBX40" s="14"/>
      <c r="LBY40" s="14"/>
      <c r="LBZ40" s="14"/>
      <c r="LCA40" s="14"/>
      <c r="LCB40" s="14"/>
      <c r="LCC40" s="14"/>
      <c r="LCD40" s="14"/>
      <c r="LCE40" s="14"/>
      <c r="LCF40" s="14"/>
      <c r="LCG40" s="14"/>
      <c r="LCH40" s="14"/>
      <c r="LCI40" s="14"/>
      <c r="LCJ40" s="14"/>
      <c r="LCK40" s="14"/>
      <c r="LCL40" s="14"/>
      <c r="LCM40" s="14"/>
      <c r="LCN40" s="14"/>
      <c r="LCO40" s="14"/>
      <c r="LCP40" s="14"/>
      <c r="LCQ40" s="14"/>
      <c r="LCR40" s="14"/>
      <c r="LCS40" s="14"/>
      <c r="LCT40" s="14"/>
      <c r="LCU40" s="14"/>
      <c r="LCV40" s="14"/>
      <c r="LCW40" s="14"/>
      <c r="LCX40" s="14"/>
      <c r="LCY40" s="14"/>
      <c r="LCZ40" s="14"/>
      <c r="LDA40" s="14"/>
      <c r="LDB40" s="14"/>
      <c r="LDC40" s="14"/>
      <c r="LDD40" s="14"/>
      <c r="LDE40" s="14"/>
      <c r="LDF40" s="14"/>
      <c r="LDG40" s="14"/>
      <c r="LDH40" s="14"/>
      <c r="LDI40" s="14"/>
      <c r="LDJ40" s="14"/>
      <c r="LDK40" s="14"/>
      <c r="LDL40" s="14"/>
      <c r="LDM40" s="14"/>
      <c r="LDN40" s="14"/>
      <c r="LDO40" s="14"/>
      <c r="LDP40" s="14"/>
      <c r="LDQ40" s="14"/>
      <c r="LDR40" s="14"/>
      <c r="LDS40" s="14"/>
      <c r="LDT40" s="14"/>
      <c r="LDU40" s="14"/>
      <c r="LDV40" s="14"/>
      <c r="LDW40" s="14"/>
      <c r="LDX40" s="14"/>
      <c r="LDY40" s="14"/>
      <c r="LDZ40" s="14"/>
      <c r="LEA40" s="14"/>
      <c r="LEB40" s="14"/>
      <c r="LEC40" s="14"/>
      <c r="LED40" s="14"/>
      <c r="LEE40" s="14"/>
      <c r="LEF40" s="14"/>
      <c r="LEG40" s="14"/>
      <c r="LEH40" s="14"/>
      <c r="LEI40" s="14"/>
      <c r="LEJ40" s="14"/>
      <c r="LEK40" s="14"/>
      <c r="LEL40" s="14"/>
      <c r="LEM40" s="14"/>
      <c r="LEN40" s="14"/>
      <c r="LEO40" s="14"/>
      <c r="LEP40" s="14"/>
      <c r="LEQ40" s="14"/>
      <c r="LER40" s="14"/>
      <c r="LES40" s="14"/>
      <c r="LET40" s="14"/>
      <c r="LEU40" s="14"/>
      <c r="LEV40" s="14"/>
      <c r="LEW40" s="14"/>
      <c r="LEX40" s="14"/>
      <c r="LEY40" s="14"/>
      <c r="LEZ40" s="14"/>
      <c r="LFA40" s="14"/>
      <c r="LFB40" s="14"/>
      <c r="LFC40" s="14"/>
      <c r="LFD40" s="14"/>
      <c r="LFE40" s="14"/>
      <c r="LFF40" s="14"/>
      <c r="LFG40" s="14"/>
      <c r="LFH40" s="14"/>
      <c r="LFI40" s="14"/>
      <c r="LFJ40" s="14"/>
      <c r="LFK40" s="14"/>
      <c r="LFL40" s="14"/>
      <c r="LFM40" s="14"/>
      <c r="LFN40" s="14"/>
      <c r="LFO40" s="14"/>
      <c r="LFP40" s="14"/>
      <c r="LFQ40" s="14"/>
      <c r="LFR40" s="14"/>
      <c r="LFS40" s="14"/>
      <c r="LFT40" s="14"/>
      <c r="LFU40" s="14"/>
      <c r="LFV40" s="14"/>
      <c r="LFW40" s="14"/>
      <c r="LFX40" s="14"/>
      <c r="LFY40" s="14"/>
      <c r="LFZ40" s="14"/>
      <c r="LGA40" s="14"/>
      <c r="LGB40" s="14"/>
      <c r="LGC40" s="14"/>
      <c r="LGD40" s="14"/>
      <c r="LGE40" s="14"/>
      <c r="LGF40" s="14"/>
      <c r="LGG40" s="14"/>
      <c r="LGH40" s="14"/>
      <c r="LGI40" s="14"/>
      <c r="LGJ40" s="14"/>
      <c r="LGK40" s="14"/>
      <c r="LGL40" s="14"/>
      <c r="LGM40" s="14"/>
      <c r="LGN40" s="14"/>
      <c r="LGO40" s="14"/>
      <c r="LGP40" s="14"/>
      <c r="LGQ40" s="14"/>
      <c r="LGR40" s="14"/>
      <c r="LGS40" s="14"/>
      <c r="LGT40" s="14"/>
      <c r="LGU40" s="14"/>
      <c r="LGV40" s="14"/>
      <c r="LGW40" s="14"/>
      <c r="LGX40" s="14"/>
      <c r="LGY40" s="14"/>
      <c r="LGZ40" s="14"/>
      <c r="LHA40" s="14"/>
      <c r="LHB40" s="14"/>
      <c r="LHC40" s="14"/>
      <c r="LHD40" s="14"/>
      <c r="LHE40" s="14"/>
      <c r="LHF40" s="14"/>
      <c r="LHG40" s="14"/>
      <c r="LHH40" s="14"/>
      <c r="LHI40" s="14"/>
      <c r="LHJ40" s="14"/>
      <c r="LHK40" s="14"/>
      <c r="LHL40" s="14"/>
      <c r="LHM40" s="14"/>
      <c r="LHN40" s="14"/>
      <c r="LHO40" s="14"/>
      <c r="LHP40" s="14"/>
      <c r="LHQ40" s="14"/>
      <c r="LHR40" s="14"/>
      <c r="LHS40" s="14"/>
      <c r="LHT40" s="14"/>
      <c r="LHU40" s="14"/>
      <c r="LHV40" s="14"/>
      <c r="LHW40" s="14"/>
      <c r="LHX40" s="14"/>
      <c r="LHY40" s="14"/>
      <c r="LHZ40" s="14"/>
      <c r="LIA40" s="14"/>
      <c r="LIB40" s="14"/>
      <c r="LIC40" s="14"/>
      <c r="LID40" s="14"/>
      <c r="LIE40" s="14"/>
      <c r="LIF40" s="14"/>
      <c r="LIG40" s="14"/>
      <c r="LIH40" s="14"/>
      <c r="LII40" s="14"/>
      <c r="LIJ40" s="14"/>
      <c r="LIK40" s="14"/>
      <c r="LIL40" s="14"/>
      <c r="LIM40" s="14"/>
      <c r="LIN40" s="14"/>
      <c r="LIO40" s="14"/>
      <c r="LIP40" s="14"/>
      <c r="LIQ40" s="14"/>
      <c r="LIR40" s="14"/>
      <c r="LIS40" s="14"/>
      <c r="LIT40" s="14"/>
      <c r="LIU40" s="14"/>
      <c r="LIV40" s="14"/>
      <c r="LIW40" s="14"/>
      <c r="LIX40" s="14"/>
      <c r="LIY40" s="14"/>
      <c r="LIZ40" s="14"/>
      <c r="LJA40" s="14"/>
      <c r="LJB40" s="14"/>
      <c r="LJC40" s="14"/>
      <c r="LJD40" s="14"/>
      <c r="LJE40" s="14"/>
      <c r="LJF40" s="14"/>
      <c r="LJG40" s="14"/>
      <c r="LJH40" s="14"/>
      <c r="LJI40" s="14"/>
      <c r="LJJ40" s="14"/>
      <c r="LJK40" s="14"/>
      <c r="LJL40" s="14"/>
      <c r="LJM40" s="14"/>
      <c r="LJN40" s="14"/>
      <c r="LJO40" s="14"/>
      <c r="LJP40" s="14"/>
      <c r="LJQ40" s="14"/>
      <c r="LJR40" s="14"/>
      <c r="LJS40" s="14"/>
      <c r="LJT40" s="14"/>
      <c r="LJU40" s="14"/>
      <c r="LJV40" s="14"/>
      <c r="LJW40" s="14"/>
      <c r="LJX40" s="14"/>
      <c r="LJY40" s="14"/>
      <c r="LJZ40" s="14"/>
      <c r="LKA40" s="14"/>
      <c r="LKB40" s="14"/>
      <c r="LKC40" s="14"/>
      <c r="LKD40" s="14"/>
      <c r="LKE40" s="14"/>
      <c r="LKF40" s="14"/>
      <c r="LKG40" s="14"/>
      <c r="LKH40" s="14"/>
      <c r="LKI40" s="14"/>
      <c r="LKJ40" s="14"/>
      <c r="LKK40" s="14"/>
      <c r="LKL40" s="14"/>
      <c r="LKM40" s="14"/>
      <c r="LKN40" s="14"/>
      <c r="LKO40" s="14"/>
      <c r="LKP40" s="14"/>
      <c r="LKQ40" s="14"/>
      <c r="LKR40" s="14"/>
      <c r="LKS40" s="14"/>
      <c r="LKT40" s="14"/>
      <c r="LKU40" s="14"/>
      <c r="LKV40" s="14"/>
      <c r="LKW40" s="14"/>
      <c r="LKX40" s="14"/>
      <c r="LKY40" s="14"/>
      <c r="LKZ40" s="14"/>
      <c r="LLA40" s="14"/>
      <c r="LLB40" s="14"/>
      <c r="LLC40" s="14"/>
      <c r="LLD40" s="14"/>
      <c r="LLE40" s="14"/>
      <c r="LLF40" s="14"/>
      <c r="LLG40" s="14"/>
      <c r="LLH40" s="14"/>
      <c r="LLI40" s="14"/>
      <c r="LLJ40" s="14"/>
      <c r="LLK40" s="14"/>
      <c r="LLL40" s="14"/>
      <c r="LLM40" s="14"/>
      <c r="LLN40" s="14"/>
      <c r="LLO40" s="14"/>
      <c r="LLP40" s="14"/>
      <c r="LLQ40" s="14"/>
      <c r="LLR40" s="14"/>
      <c r="LLS40" s="14"/>
      <c r="LLT40" s="14"/>
      <c r="LLU40" s="14"/>
      <c r="LLV40" s="14"/>
      <c r="LLW40" s="14"/>
      <c r="LLX40" s="14"/>
      <c r="LLY40" s="14"/>
      <c r="LLZ40" s="14"/>
      <c r="LMA40" s="14"/>
      <c r="LMB40" s="14"/>
      <c r="LMC40" s="14"/>
      <c r="LMD40" s="14"/>
      <c r="LME40" s="14"/>
      <c r="LMF40" s="14"/>
      <c r="LMG40" s="14"/>
      <c r="LMH40" s="14"/>
      <c r="LMI40" s="14"/>
      <c r="LMJ40" s="14"/>
      <c r="LMK40" s="14"/>
      <c r="LML40" s="14"/>
      <c r="LMM40" s="14"/>
      <c r="LMN40" s="14"/>
      <c r="LMO40" s="14"/>
      <c r="LMP40" s="14"/>
      <c r="LMQ40" s="14"/>
      <c r="LMR40" s="14"/>
      <c r="LMS40" s="14"/>
      <c r="LMT40" s="14"/>
      <c r="LMU40" s="14"/>
      <c r="LMV40" s="14"/>
      <c r="LMW40" s="14"/>
      <c r="LMX40" s="14"/>
      <c r="LMY40" s="14"/>
      <c r="LMZ40" s="14"/>
      <c r="LNA40" s="14"/>
      <c r="LNB40" s="14"/>
      <c r="LNC40" s="14"/>
      <c r="LND40" s="14"/>
      <c r="LNE40" s="14"/>
      <c r="LNF40" s="14"/>
      <c r="LNG40" s="14"/>
      <c r="LNH40" s="14"/>
      <c r="LNI40" s="14"/>
      <c r="LNJ40" s="14"/>
      <c r="LNK40" s="14"/>
      <c r="LNL40" s="14"/>
      <c r="LNM40" s="14"/>
      <c r="LNN40" s="14"/>
      <c r="LNO40" s="14"/>
      <c r="LNP40" s="14"/>
      <c r="LNQ40" s="14"/>
      <c r="LNR40" s="14"/>
      <c r="LNS40" s="14"/>
      <c r="LNT40" s="14"/>
      <c r="LNU40" s="14"/>
      <c r="LNV40" s="14"/>
      <c r="LNW40" s="14"/>
      <c r="LNX40" s="14"/>
      <c r="LNY40" s="14"/>
      <c r="LNZ40" s="14"/>
      <c r="LOA40" s="14"/>
      <c r="LOB40" s="14"/>
      <c r="LOC40" s="14"/>
      <c r="LOD40" s="14"/>
      <c r="LOE40" s="14"/>
      <c r="LOF40" s="14"/>
      <c r="LOG40" s="14"/>
      <c r="LOH40" s="14"/>
      <c r="LOI40" s="14"/>
      <c r="LOJ40" s="14"/>
      <c r="LOK40" s="14"/>
      <c r="LOL40" s="14"/>
      <c r="LOM40" s="14"/>
      <c r="LON40" s="14"/>
      <c r="LOO40" s="14"/>
      <c r="LOP40" s="14"/>
      <c r="LOQ40" s="14"/>
      <c r="LOR40" s="14"/>
      <c r="LOS40" s="14"/>
      <c r="LOT40" s="14"/>
      <c r="LOU40" s="14"/>
      <c r="LOV40" s="14"/>
      <c r="LOW40" s="14"/>
      <c r="LOX40" s="14"/>
      <c r="LOY40" s="14"/>
      <c r="LOZ40" s="14"/>
      <c r="LPA40" s="14"/>
      <c r="LPB40" s="14"/>
      <c r="LPC40" s="14"/>
      <c r="LPD40" s="14"/>
      <c r="LPE40" s="14"/>
      <c r="LPF40" s="14"/>
      <c r="LPG40" s="14"/>
      <c r="LPH40" s="14"/>
      <c r="LPI40" s="14"/>
      <c r="LPJ40" s="14"/>
      <c r="LPK40" s="14"/>
      <c r="LPL40" s="14"/>
      <c r="LPM40" s="14"/>
      <c r="LPN40" s="14"/>
      <c r="LPO40" s="14"/>
      <c r="LPP40" s="14"/>
      <c r="LPQ40" s="14"/>
      <c r="LPR40" s="14"/>
      <c r="LPS40" s="14"/>
      <c r="LPT40" s="14"/>
      <c r="LPU40" s="14"/>
      <c r="LPV40" s="14"/>
      <c r="LPW40" s="14"/>
      <c r="LPX40" s="14"/>
      <c r="LPY40" s="14"/>
      <c r="LPZ40" s="14"/>
      <c r="LQA40" s="14"/>
      <c r="LQB40" s="14"/>
      <c r="LQC40" s="14"/>
      <c r="LQD40" s="14"/>
      <c r="LQE40" s="14"/>
      <c r="LQF40" s="14"/>
      <c r="LQG40" s="14"/>
      <c r="LQH40" s="14"/>
      <c r="LQI40" s="14"/>
      <c r="LQJ40" s="14"/>
      <c r="LQK40" s="14"/>
      <c r="LQL40" s="14"/>
      <c r="LQM40" s="14"/>
      <c r="LQN40" s="14"/>
      <c r="LQO40" s="14"/>
      <c r="LQP40" s="14"/>
      <c r="LQQ40" s="14"/>
      <c r="LQR40" s="14"/>
      <c r="LQS40" s="14"/>
      <c r="LQT40" s="14"/>
      <c r="LQU40" s="14"/>
      <c r="LQV40" s="14"/>
      <c r="LQW40" s="14"/>
      <c r="LQX40" s="14"/>
      <c r="LQY40" s="14"/>
      <c r="LQZ40" s="14"/>
      <c r="LRA40" s="14"/>
      <c r="LRB40" s="14"/>
      <c r="LRC40" s="14"/>
      <c r="LRD40" s="14"/>
      <c r="LRE40" s="14"/>
      <c r="LRF40" s="14"/>
      <c r="LRG40" s="14"/>
      <c r="LRH40" s="14"/>
      <c r="LRI40" s="14"/>
      <c r="LRJ40" s="14"/>
      <c r="LRK40" s="14"/>
      <c r="LRL40" s="14"/>
      <c r="LRM40" s="14"/>
      <c r="LRN40" s="14"/>
      <c r="LRO40" s="14"/>
      <c r="LRP40" s="14"/>
      <c r="LRQ40" s="14"/>
      <c r="LRR40" s="14"/>
      <c r="LRS40" s="14"/>
      <c r="LRT40" s="14"/>
      <c r="LRU40" s="14"/>
      <c r="LRV40" s="14"/>
      <c r="LRW40" s="14"/>
      <c r="LRX40" s="14"/>
      <c r="LRY40" s="14"/>
      <c r="LRZ40" s="14"/>
      <c r="LSA40" s="14"/>
      <c r="LSB40" s="14"/>
      <c r="LSC40" s="14"/>
      <c r="LSD40" s="14"/>
      <c r="LSE40" s="14"/>
      <c r="LSF40" s="14"/>
      <c r="LSG40" s="14"/>
      <c r="LSH40" s="14"/>
      <c r="LSI40" s="14"/>
      <c r="LSJ40" s="14"/>
      <c r="LSK40" s="14"/>
      <c r="LSL40" s="14"/>
      <c r="LSM40" s="14"/>
      <c r="LSN40" s="14"/>
      <c r="LSO40" s="14"/>
      <c r="LSP40" s="14"/>
      <c r="LSQ40" s="14"/>
      <c r="LSR40" s="14"/>
      <c r="LSS40" s="14"/>
      <c r="LST40" s="14"/>
      <c r="LSU40" s="14"/>
      <c r="LSV40" s="14"/>
      <c r="LSW40" s="14"/>
      <c r="LSX40" s="14"/>
      <c r="LSY40" s="14"/>
      <c r="LSZ40" s="14"/>
      <c r="LTA40" s="14"/>
      <c r="LTB40" s="14"/>
      <c r="LTC40" s="14"/>
      <c r="LTD40" s="14"/>
      <c r="LTE40" s="14"/>
      <c r="LTF40" s="14"/>
      <c r="LTG40" s="14"/>
      <c r="LTH40" s="14"/>
      <c r="LTI40" s="14"/>
      <c r="LTJ40" s="14"/>
      <c r="LTK40" s="14"/>
      <c r="LTL40" s="14"/>
      <c r="LTM40" s="14"/>
      <c r="LTN40" s="14"/>
      <c r="LTO40" s="14"/>
      <c r="LTP40" s="14"/>
      <c r="LTQ40" s="14"/>
      <c r="LTR40" s="14"/>
      <c r="LTS40" s="14"/>
      <c r="LTT40" s="14"/>
      <c r="LTU40" s="14"/>
      <c r="LTV40" s="14"/>
      <c r="LTW40" s="14"/>
      <c r="LTX40" s="14"/>
      <c r="LTY40" s="14"/>
      <c r="LTZ40" s="14"/>
      <c r="LUA40" s="14"/>
      <c r="LUB40" s="14"/>
      <c r="LUC40" s="14"/>
      <c r="LUD40" s="14"/>
      <c r="LUE40" s="14"/>
      <c r="LUF40" s="14"/>
      <c r="LUG40" s="14"/>
      <c r="LUH40" s="14"/>
      <c r="LUI40" s="14"/>
      <c r="LUJ40" s="14"/>
      <c r="LUK40" s="14"/>
      <c r="LUL40" s="14"/>
      <c r="LUM40" s="14"/>
      <c r="LUN40" s="14"/>
      <c r="LUO40" s="14"/>
      <c r="LUP40" s="14"/>
      <c r="LUQ40" s="14"/>
      <c r="LUR40" s="14"/>
      <c r="LUS40" s="14"/>
      <c r="LUT40" s="14"/>
      <c r="LUU40" s="14"/>
      <c r="LUV40" s="14"/>
      <c r="LUW40" s="14"/>
      <c r="LUX40" s="14"/>
      <c r="LUY40" s="14"/>
      <c r="LUZ40" s="14"/>
      <c r="LVA40" s="14"/>
      <c r="LVB40" s="14"/>
      <c r="LVC40" s="14"/>
      <c r="LVD40" s="14"/>
      <c r="LVE40" s="14"/>
      <c r="LVF40" s="14"/>
      <c r="LVG40" s="14"/>
      <c r="LVH40" s="14"/>
      <c r="LVI40" s="14"/>
      <c r="LVJ40" s="14"/>
      <c r="LVK40" s="14"/>
      <c r="LVL40" s="14"/>
      <c r="LVM40" s="14"/>
      <c r="LVN40" s="14"/>
      <c r="LVO40" s="14"/>
      <c r="LVP40" s="14"/>
      <c r="LVQ40" s="14"/>
      <c r="LVR40" s="14"/>
      <c r="LVS40" s="14"/>
      <c r="LVT40" s="14"/>
      <c r="LVU40" s="14"/>
      <c r="LVV40" s="14"/>
      <c r="LVW40" s="14"/>
      <c r="LVX40" s="14"/>
      <c r="LVY40" s="14"/>
      <c r="LVZ40" s="14"/>
      <c r="LWA40" s="14"/>
      <c r="LWB40" s="14"/>
      <c r="LWC40" s="14"/>
      <c r="LWD40" s="14"/>
      <c r="LWE40" s="14"/>
      <c r="LWF40" s="14"/>
      <c r="LWG40" s="14"/>
      <c r="LWH40" s="14"/>
      <c r="LWI40" s="14"/>
      <c r="LWJ40" s="14"/>
      <c r="LWK40" s="14"/>
      <c r="LWL40" s="14"/>
      <c r="LWM40" s="14"/>
      <c r="LWN40" s="14"/>
      <c r="LWO40" s="14"/>
      <c r="LWP40" s="14"/>
      <c r="LWQ40" s="14"/>
      <c r="LWR40" s="14"/>
      <c r="LWS40" s="14"/>
      <c r="LWT40" s="14"/>
      <c r="LWU40" s="14"/>
      <c r="LWV40" s="14"/>
      <c r="LWW40" s="14"/>
      <c r="LWX40" s="14"/>
      <c r="LWY40" s="14"/>
      <c r="LWZ40" s="14"/>
      <c r="LXA40" s="14"/>
      <c r="LXB40" s="14"/>
      <c r="LXC40" s="14"/>
      <c r="LXD40" s="14"/>
      <c r="LXE40" s="14"/>
      <c r="LXF40" s="14"/>
      <c r="LXG40" s="14"/>
      <c r="LXH40" s="14"/>
      <c r="LXI40" s="14"/>
      <c r="LXJ40" s="14"/>
      <c r="LXK40" s="14"/>
      <c r="LXL40" s="14"/>
      <c r="LXM40" s="14"/>
      <c r="LXN40" s="14"/>
      <c r="LXO40" s="14"/>
      <c r="LXP40" s="14"/>
      <c r="LXQ40" s="14"/>
      <c r="LXR40" s="14"/>
      <c r="LXS40" s="14"/>
      <c r="LXT40" s="14"/>
      <c r="LXU40" s="14"/>
      <c r="LXV40" s="14"/>
      <c r="LXW40" s="14"/>
      <c r="LXX40" s="14"/>
      <c r="LXY40" s="14"/>
      <c r="LXZ40" s="14"/>
      <c r="LYA40" s="14"/>
      <c r="LYB40" s="14"/>
      <c r="LYC40" s="14"/>
      <c r="LYD40" s="14"/>
      <c r="LYE40" s="14"/>
      <c r="LYF40" s="14"/>
      <c r="LYG40" s="14"/>
      <c r="LYH40" s="14"/>
      <c r="LYI40" s="14"/>
      <c r="LYJ40" s="14"/>
      <c r="LYK40" s="14"/>
      <c r="LYL40" s="14"/>
      <c r="LYM40" s="14"/>
      <c r="LYN40" s="14"/>
      <c r="LYO40" s="14"/>
      <c r="LYP40" s="14"/>
      <c r="LYQ40" s="14"/>
      <c r="LYR40" s="14"/>
      <c r="LYS40" s="14"/>
      <c r="LYT40" s="14"/>
      <c r="LYU40" s="14"/>
      <c r="LYV40" s="14"/>
      <c r="LYW40" s="14"/>
      <c r="LYX40" s="14"/>
      <c r="LYY40" s="14"/>
      <c r="LYZ40" s="14"/>
      <c r="LZA40" s="14"/>
      <c r="LZB40" s="14"/>
      <c r="LZC40" s="14"/>
      <c r="LZD40" s="14"/>
      <c r="LZE40" s="14"/>
      <c r="LZF40" s="14"/>
      <c r="LZG40" s="14"/>
      <c r="LZH40" s="14"/>
      <c r="LZI40" s="14"/>
      <c r="LZJ40" s="14"/>
      <c r="LZK40" s="14"/>
      <c r="LZL40" s="14"/>
      <c r="LZM40" s="14"/>
      <c r="LZN40" s="14"/>
      <c r="LZO40" s="14"/>
      <c r="LZP40" s="14"/>
      <c r="LZQ40" s="14"/>
      <c r="LZR40" s="14"/>
      <c r="LZS40" s="14"/>
      <c r="LZT40" s="14"/>
      <c r="LZU40" s="14"/>
      <c r="LZV40" s="14"/>
      <c r="LZW40" s="14"/>
      <c r="LZX40" s="14"/>
      <c r="LZY40" s="14"/>
      <c r="LZZ40" s="14"/>
      <c r="MAA40" s="14"/>
      <c r="MAB40" s="14"/>
      <c r="MAC40" s="14"/>
      <c r="MAD40" s="14"/>
      <c r="MAE40" s="14"/>
      <c r="MAF40" s="14"/>
      <c r="MAG40" s="14"/>
      <c r="MAH40" s="14"/>
      <c r="MAI40" s="14"/>
      <c r="MAJ40" s="14"/>
      <c r="MAK40" s="14"/>
      <c r="MAL40" s="14"/>
      <c r="MAM40" s="14"/>
      <c r="MAN40" s="14"/>
      <c r="MAO40" s="14"/>
      <c r="MAP40" s="14"/>
      <c r="MAQ40" s="14"/>
      <c r="MAR40" s="14"/>
      <c r="MAS40" s="14"/>
      <c r="MAT40" s="14"/>
      <c r="MAU40" s="14"/>
      <c r="MAV40" s="14"/>
      <c r="MAW40" s="14"/>
      <c r="MAX40" s="14"/>
      <c r="MAY40" s="14"/>
      <c r="MAZ40" s="14"/>
      <c r="MBA40" s="14"/>
      <c r="MBB40" s="14"/>
      <c r="MBC40" s="14"/>
      <c r="MBD40" s="14"/>
      <c r="MBE40" s="14"/>
      <c r="MBF40" s="14"/>
      <c r="MBG40" s="14"/>
      <c r="MBH40" s="14"/>
      <c r="MBI40" s="14"/>
      <c r="MBJ40" s="14"/>
      <c r="MBK40" s="14"/>
      <c r="MBL40" s="14"/>
      <c r="MBM40" s="14"/>
      <c r="MBN40" s="14"/>
      <c r="MBO40" s="14"/>
      <c r="MBP40" s="14"/>
      <c r="MBQ40" s="14"/>
      <c r="MBR40" s="14"/>
      <c r="MBS40" s="14"/>
      <c r="MBT40" s="14"/>
      <c r="MBU40" s="14"/>
      <c r="MBV40" s="14"/>
      <c r="MBW40" s="14"/>
      <c r="MBX40" s="14"/>
      <c r="MBY40" s="14"/>
      <c r="MBZ40" s="14"/>
      <c r="MCA40" s="14"/>
      <c r="MCB40" s="14"/>
      <c r="MCC40" s="14"/>
      <c r="MCD40" s="14"/>
      <c r="MCE40" s="14"/>
      <c r="MCF40" s="14"/>
      <c r="MCG40" s="14"/>
      <c r="MCH40" s="14"/>
      <c r="MCI40" s="14"/>
      <c r="MCJ40" s="14"/>
      <c r="MCK40" s="14"/>
      <c r="MCL40" s="14"/>
      <c r="MCM40" s="14"/>
      <c r="MCN40" s="14"/>
      <c r="MCO40" s="14"/>
      <c r="MCP40" s="14"/>
      <c r="MCQ40" s="14"/>
      <c r="MCR40" s="14"/>
      <c r="MCS40" s="14"/>
      <c r="MCT40" s="14"/>
      <c r="MCU40" s="14"/>
      <c r="MCV40" s="14"/>
      <c r="MCW40" s="14"/>
      <c r="MCX40" s="14"/>
      <c r="MCY40" s="14"/>
      <c r="MCZ40" s="14"/>
      <c r="MDA40" s="14"/>
      <c r="MDB40" s="14"/>
      <c r="MDC40" s="14"/>
      <c r="MDD40" s="14"/>
      <c r="MDE40" s="14"/>
      <c r="MDF40" s="14"/>
      <c r="MDG40" s="14"/>
      <c r="MDH40" s="14"/>
      <c r="MDI40" s="14"/>
      <c r="MDJ40" s="14"/>
      <c r="MDK40" s="14"/>
      <c r="MDL40" s="14"/>
      <c r="MDM40" s="14"/>
      <c r="MDN40" s="14"/>
      <c r="MDO40" s="14"/>
      <c r="MDP40" s="14"/>
      <c r="MDQ40" s="14"/>
      <c r="MDR40" s="14"/>
      <c r="MDS40" s="14"/>
      <c r="MDT40" s="14"/>
      <c r="MDU40" s="14"/>
      <c r="MDV40" s="14"/>
      <c r="MDW40" s="14"/>
      <c r="MDX40" s="14"/>
      <c r="MDY40" s="14"/>
      <c r="MDZ40" s="14"/>
      <c r="MEA40" s="14"/>
      <c r="MEB40" s="14"/>
      <c r="MEC40" s="14"/>
      <c r="MED40" s="14"/>
      <c r="MEE40" s="14"/>
      <c r="MEF40" s="14"/>
      <c r="MEG40" s="14"/>
      <c r="MEH40" s="14"/>
      <c r="MEI40" s="14"/>
      <c r="MEJ40" s="14"/>
      <c r="MEK40" s="14"/>
      <c r="MEL40" s="14"/>
      <c r="MEM40" s="14"/>
      <c r="MEN40" s="14"/>
      <c r="MEO40" s="14"/>
      <c r="MEP40" s="14"/>
      <c r="MEQ40" s="14"/>
      <c r="MER40" s="14"/>
      <c r="MES40" s="14"/>
      <c r="MET40" s="14"/>
      <c r="MEU40" s="14"/>
      <c r="MEV40" s="14"/>
      <c r="MEW40" s="14"/>
      <c r="MEX40" s="14"/>
      <c r="MEY40" s="14"/>
      <c r="MEZ40" s="14"/>
      <c r="MFA40" s="14"/>
      <c r="MFB40" s="14"/>
      <c r="MFC40" s="14"/>
      <c r="MFD40" s="14"/>
      <c r="MFE40" s="14"/>
      <c r="MFF40" s="14"/>
      <c r="MFG40" s="14"/>
      <c r="MFH40" s="14"/>
      <c r="MFI40" s="14"/>
      <c r="MFJ40" s="14"/>
      <c r="MFK40" s="14"/>
      <c r="MFL40" s="14"/>
      <c r="MFM40" s="14"/>
      <c r="MFN40" s="14"/>
      <c r="MFO40" s="14"/>
      <c r="MFP40" s="14"/>
      <c r="MFQ40" s="14"/>
      <c r="MFR40" s="14"/>
      <c r="MFS40" s="14"/>
      <c r="MFT40" s="14"/>
      <c r="MFU40" s="14"/>
      <c r="MFV40" s="14"/>
      <c r="MFW40" s="14"/>
      <c r="MFX40" s="14"/>
      <c r="MFY40" s="14"/>
      <c r="MFZ40" s="14"/>
      <c r="MGA40" s="14"/>
      <c r="MGB40" s="14"/>
      <c r="MGC40" s="14"/>
      <c r="MGD40" s="14"/>
      <c r="MGE40" s="14"/>
      <c r="MGF40" s="14"/>
      <c r="MGG40" s="14"/>
      <c r="MGH40" s="14"/>
      <c r="MGI40" s="14"/>
      <c r="MGJ40" s="14"/>
      <c r="MGK40" s="14"/>
      <c r="MGL40" s="14"/>
      <c r="MGM40" s="14"/>
      <c r="MGN40" s="14"/>
      <c r="MGO40" s="14"/>
      <c r="MGP40" s="14"/>
      <c r="MGQ40" s="14"/>
      <c r="MGR40" s="14"/>
      <c r="MGS40" s="14"/>
      <c r="MGT40" s="14"/>
      <c r="MGU40" s="14"/>
      <c r="MGV40" s="14"/>
      <c r="MGW40" s="14"/>
      <c r="MGX40" s="14"/>
      <c r="MGY40" s="14"/>
      <c r="MGZ40" s="14"/>
      <c r="MHA40" s="14"/>
      <c r="MHB40" s="14"/>
      <c r="MHC40" s="14"/>
      <c r="MHD40" s="14"/>
      <c r="MHE40" s="14"/>
      <c r="MHF40" s="14"/>
      <c r="MHG40" s="14"/>
      <c r="MHH40" s="14"/>
      <c r="MHI40" s="14"/>
      <c r="MHJ40" s="14"/>
      <c r="MHK40" s="14"/>
      <c r="MHL40" s="14"/>
      <c r="MHM40" s="14"/>
      <c r="MHN40" s="14"/>
      <c r="MHO40" s="14"/>
      <c r="MHP40" s="14"/>
      <c r="MHQ40" s="14"/>
      <c r="MHR40" s="14"/>
      <c r="MHS40" s="14"/>
      <c r="MHT40" s="14"/>
      <c r="MHU40" s="14"/>
      <c r="MHV40" s="14"/>
      <c r="MHW40" s="14"/>
      <c r="MHX40" s="14"/>
      <c r="MHY40" s="14"/>
      <c r="MHZ40" s="14"/>
      <c r="MIA40" s="14"/>
      <c r="MIB40" s="14"/>
      <c r="MIC40" s="14"/>
      <c r="MID40" s="14"/>
      <c r="MIE40" s="14"/>
      <c r="MIF40" s="14"/>
      <c r="MIG40" s="14"/>
      <c r="MIH40" s="14"/>
      <c r="MII40" s="14"/>
      <c r="MIJ40" s="14"/>
      <c r="MIK40" s="14"/>
      <c r="MIL40" s="14"/>
      <c r="MIM40" s="14"/>
      <c r="MIN40" s="14"/>
      <c r="MIO40" s="14"/>
      <c r="MIP40" s="14"/>
      <c r="MIQ40" s="14"/>
      <c r="MIR40" s="14"/>
      <c r="MIS40" s="14"/>
      <c r="MIT40" s="14"/>
      <c r="MIU40" s="14"/>
      <c r="MIV40" s="14"/>
      <c r="MIW40" s="14"/>
      <c r="MIX40" s="14"/>
      <c r="MIY40" s="14"/>
      <c r="MIZ40" s="14"/>
      <c r="MJA40" s="14"/>
      <c r="MJB40" s="14"/>
      <c r="MJC40" s="14"/>
      <c r="MJD40" s="14"/>
      <c r="MJE40" s="14"/>
      <c r="MJF40" s="14"/>
      <c r="MJG40" s="14"/>
      <c r="MJH40" s="14"/>
      <c r="MJI40" s="14"/>
      <c r="MJJ40" s="14"/>
      <c r="MJK40" s="14"/>
      <c r="MJL40" s="14"/>
      <c r="MJM40" s="14"/>
      <c r="MJN40" s="14"/>
      <c r="MJO40" s="14"/>
      <c r="MJP40" s="14"/>
      <c r="MJQ40" s="14"/>
      <c r="MJR40" s="14"/>
      <c r="MJS40" s="14"/>
      <c r="MJT40" s="14"/>
      <c r="MJU40" s="14"/>
      <c r="MJV40" s="14"/>
      <c r="MJW40" s="14"/>
      <c r="MJX40" s="14"/>
      <c r="MJY40" s="14"/>
      <c r="MJZ40" s="14"/>
      <c r="MKA40" s="14"/>
      <c r="MKB40" s="14"/>
      <c r="MKC40" s="14"/>
      <c r="MKD40" s="14"/>
      <c r="MKE40" s="14"/>
      <c r="MKF40" s="14"/>
      <c r="MKG40" s="14"/>
      <c r="MKH40" s="14"/>
      <c r="MKI40" s="14"/>
      <c r="MKJ40" s="14"/>
      <c r="MKK40" s="14"/>
      <c r="MKL40" s="14"/>
      <c r="MKM40" s="14"/>
      <c r="MKN40" s="14"/>
      <c r="MKO40" s="14"/>
      <c r="MKP40" s="14"/>
      <c r="MKQ40" s="14"/>
      <c r="MKR40" s="14"/>
      <c r="MKS40" s="14"/>
      <c r="MKT40" s="14"/>
      <c r="MKU40" s="14"/>
      <c r="MKV40" s="14"/>
      <c r="MKW40" s="14"/>
      <c r="MKX40" s="14"/>
      <c r="MKY40" s="14"/>
      <c r="MKZ40" s="14"/>
      <c r="MLA40" s="14"/>
      <c r="MLB40" s="14"/>
      <c r="MLC40" s="14"/>
      <c r="MLD40" s="14"/>
      <c r="MLE40" s="14"/>
      <c r="MLF40" s="14"/>
      <c r="MLG40" s="14"/>
      <c r="MLH40" s="14"/>
      <c r="MLI40" s="14"/>
      <c r="MLJ40" s="14"/>
      <c r="MLK40" s="14"/>
      <c r="MLL40" s="14"/>
      <c r="MLM40" s="14"/>
      <c r="MLN40" s="14"/>
      <c r="MLO40" s="14"/>
      <c r="MLP40" s="14"/>
      <c r="MLQ40" s="14"/>
      <c r="MLR40" s="14"/>
      <c r="MLS40" s="14"/>
      <c r="MLT40" s="14"/>
      <c r="MLU40" s="14"/>
      <c r="MLV40" s="14"/>
      <c r="MLW40" s="14"/>
      <c r="MLX40" s="14"/>
      <c r="MLY40" s="14"/>
      <c r="MLZ40" s="14"/>
      <c r="MMA40" s="14"/>
      <c r="MMB40" s="14"/>
      <c r="MMC40" s="14"/>
      <c r="MMD40" s="14"/>
      <c r="MME40" s="14"/>
      <c r="MMF40" s="14"/>
      <c r="MMG40" s="14"/>
      <c r="MMH40" s="14"/>
      <c r="MMI40" s="14"/>
      <c r="MMJ40" s="14"/>
      <c r="MMK40" s="14"/>
      <c r="MML40" s="14"/>
      <c r="MMM40" s="14"/>
      <c r="MMN40" s="14"/>
      <c r="MMO40" s="14"/>
      <c r="MMP40" s="14"/>
      <c r="MMQ40" s="14"/>
      <c r="MMR40" s="14"/>
      <c r="MMS40" s="14"/>
      <c r="MMT40" s="14"/>
      <c r="MMU40" s="14"/>
      <c r="MMV40" s="14"/>
      <c r="MMW40" s="14"/>
      <c r="MMX40" s="14"/>
      <c r="MMY40" s="14"/>
      <c r="MMZ40" s="14"/>
      <c r="MNA40" s="14"/>
      <c r="MNB40" s="14"/>
      <c r="MNC40" s="14"/>
      <c r="MND40" s="14"/>
      <c r="MNE40" s="14"/>
      <c r="MNF40" s="14"/>
      <c r="MNG40" s="14"/>
      <c r="MNH40" s="14"/>
      <c r="MNI40" s="14"/>
      <c r="MNJ40" s="14"/>
      <c r="MNK40" s="14"/>
      <c r="MNL40" s="14"/>
      <c r="MNM40" s="14"/>
      <c r="MNN40" s="14"/>
      <c r="MNO40" s="14"/>
      <c r="MNP40" s="14"/>
      <c r="MNQ40" s="14"/>
      <c r="MNR40" s="14"/>
      <c r="MNS40" s="14"/>
      <c r="MNT40" s="14"/>
      <c r="MNU40" s="14"/>
      <c r="MNV40" s="14"/>
      <c r="MNW40" s="14"/>
      <c r="MNX40" s="14"/>
      <c r="MNY40" s="14"/>
      <c r="MNZ40" s="14"/>
      <c r="MOA40" s="14"/>
      <c r="MOB40" s="14"/>
      <c r="MOC40" s="14"/>
      <c r="MOD40" s="14"/>
      <c r="MOE40" s="14"/>
      <c r="MOF40" s="14"/>
      <c r="MOG40" s="14"/>
      <c r="MOH40" s="14"/>
      <c r="MOI40" s="14"/>
      <c r="MOJ40" s="14"/>
      <c r="MOK40" s="14"/>
      <c r="MOL40" s="14"/>
      <c r="MOM40" s="14"/>
      <c r="MON40" s="14"/>
      <c r="MOO40" s="14"/>
      <c r="MOP40" s="14"/>
      <c r="MOQ40" s="14"/>
      <c r="MOR40" s="14"/>
      <c r="MOS40" s="14"/>
      <c r="MOT40" s="14"/>
      <c r="MOU40" s="14"/>
      <c r="MOV40" s="14"/>
      <c r="MOW40" s="14"/>
      <c r="MOX40" s="14"/>
      <c r="MOY40" s="14"/>
      <c r="MOZ40" s="14"/>
      <c r="MPA40" s="14"/>
      <c r="MPB40" s="14"/>
      <c r="MPC40" s="14"/>
      <c r="MPD40" s="14"/>
      <c r="MPE40" s="14"/>
      <c r="MPF40" s="14"/>
      <c r="MPG40" s="14"/>
      <c r="MPH40" s="14"/>
      <c r="MPI40" s="14"/>
      <c r="MPJ40" s="14"/>
      <c r="MPK40" s="14"/>
      <c r="MPL40" s="14"/>
      <c r="MPM40" s="14"/>
      <c r="MPN40" s="14"/>
      <c r="MPO40" s="14"/>
      <c r="MPP40" s="14"/>
      <c r="MPQ40" s="14"/>
      <c r="MPR40" s="14"/>
      <c r="MPS40" s="14"/>
      <c r="MPT40" s="14"/>
      <c r="MPU40" s="14"/>
      <c r="MPV40" s="14"/>
      <c r="MPW40" s="14"/>
      <c r="MPX40" s="14"/>
      <c r="MPY40" s="14"/>
      <c r="MPZ40" s="14"/>
      <c r="MQA40" s="14"/>
      <c r="MQB40" s="14"/>
      <c r="MQC40" s="14"/>
      <c r="MQD40" s="14"/>
      <c r="MQE40" s="14"/>
      <c r="MQF40" s="14"/>
      <c r="MQG40" s="14"/>
      <c r="MQH40" s="14"/>
      <c r="MQI40" s="14"/>
      <c r="MQJ40" s="14"/>
      <c r="MQK40" s="14"/>
      <c r="MQL40" s="14"/>
      <c r="MQM40" s="14"/>
      <c r="MQN40" s="14"/>
      <c r="MQO40" s="14"/>
      <c r="MQP40" s="14"/>
      <c r="MQQ40" s="14"/>
      <c r="MQR40" s="14"/>
      <c r="MQS40" s="14"/>
      <c r="MQT40" s="14"/>
      <c r="MQU40" s="14"/>
      <c r="MQV40" s="14"/>
      <c r="MQW40" s="14"/>
      <c r="MQX40" s="14"/>
      <c r="MQY40" s="14"/>
      <c r="MQZ40" s="14"/>
      <c r="MRA40" s="14"/>
      <c r="MRB40" s="14"/>
      <c r="MRC40" s="14"/>
      <c r="MRD40" s="14"/>
      <c r="MRE40" s="14"/>
      <c r="MRF40" s="14"/>
      <c r="MRG40" s="14"/>
      <c r="MRH40" s="14"/>
      <c r="MRI40" s="14"/>
      <c r="MRJ40" s="14"/>
      <c r="MRK40" s="14"/>
      <c r="MRL40" s="14"/>
      <c r="MRM40" s="14"/>
      <c r="MRN40" s="14"/>
      <c r="MRO40" s="14"/>
      <c r="MRP40" s="14"/>
      <c r="MRQ40" s="14"/>
      <c r="MRR40" s="14"/>
      <c r="MRS40" s="14"/>
      <c r="MRT40" s="14"/>
      <c r="MRU40" s="14"/>
      <c r="MRV40" s="14"/>
      <c r="MRW40" s="14"/>
      <c r="MRX40" s="14"/>
      <c r="MRY40" s="14"/>
      <c r="MRZ40" s="14"/>
      <c r="MSA40" s="14"/>
      <c r="MSB40" s="14"/>
      <c r="MSC40" s="14"/>
      <c r="MSD40" s="14"/>
      <c r="MSE40" s="14"/>
      <c r="MSF40" s="14"/>
      <c r="MSG40" s="14"/>
      <c r="MSH40" s="14"/>
      <c r="MSI40" s="14"/>
      <c r="MSJ40" s="14"/>
      <c r="MSK40" s="14"/>
      <c r="MSL40" s="14"/>
      <c r="MSM40" s="14"/>
      <c r="MSN40" s="14"/>
      <c r="MSO40" s="14"/>
      <c r="MSP40" s="14"/>
      <c r="MSQ40" s="14"/>
      <c r="MSR40" s="14"/>
      <c r="MSS40" s="14"/>
      <c r="MST40" s="14"/>
      <c r="MSU40" s="14"/>
      <c r="MSV40" s="14"/>
      <c r="MSW40" s="14"/>
      <c r="MSX40" s="14"/>
      <c r="MSY40" s="14"/>
      <c r="MSZ40" s="14"/>
      <c r="MTA40" s="14"/>
      <c r="MTB40" s="14"/>
      <c r="MTC40" s="14"/>
      <c r="MTD40" s="14"/>
      <c r="MTE40" s="14"/>
      <c r="MTF40" s="14"/>
      <c r="MTG40" s="14"/>
      <c r="MTH40" s="14"/>
      <c r="MTI40" s="14"/>
      <c r="MTJ40" s="14"/>
      <c r="MTK40" s="14"/>
      <c r="MTL40" s="14"/>
      <c r="MTM40" s="14"/>
      <c r="MTN40" s="14"/>
      <c r="MTO40" s="14"/>
      <c r="MTP40" s="14"/>
      <c r="MTQ40" s="14"/>
      <c r="MTR40" s="14"/>
      <c r="MTS40" s="14"/>
      <c r="MTT40" s="14"/>
      <c r="MTU40" s="14"/>
      <c r="MTV40" s="14"/>
      <c r="MTW40" s="14"/>
      <c r="MTX40" s="14"/>
      <c r="MTY40" s="14"/>
      <c r="MTZ40" s="14"/>
      <c r="MUA40" s="14"/>
      <c r="MUB40" s="14"/>
      <c r="MUC40" s="14"/>
      <c r="MUD40" s="14"/>
      <c r="MUE40" s="14"/>
      <c r="MUF40" s="14"/>
      <c r="MUG40" s="14"/>
      <c r="MUH40" s="14"/>
      <c r="MUI40" s="14"/>
      <c r="MUJ40" s="14"/>
      <c r="MUK40" s="14"/>
      <c r="MUL40" s="14"/>
      <c r="MUM40" s="14"/>
      <c r="MUN40" s="14"/>
      <c r="MUO40" s="14"/>
      <c r="MUP40" s="14"/>
      <c r="MUQ40" s="14"/>
      <c r="MUR40" s="14"/>
      <c r="MUS40" s="14"/>
      <c r="MUT40" s="14"/>
      <c r="MUU40" s="14"/>
      <c r="MUV40" s="14"/>
      <c r="MUW40" s="14"/>
      <c r="MUX40" s="14"/>
      <c r="MUY40" s="14"/>
      <c r="MUZ40" s="14"/>
      <c r="MVA40" s="14"/>
      <c r="MVB40" s="14"/>
      <c r="MVC40" s="14"/>
      <c r="MVD40" s="14"/>
      <c r="MVE40" s="14"/>
      <c r="MVF40" s="14"/>
      <c r="MVG40" s="14"/>
      <c r="MVH40" s="14"/>
      <c r="MVI40" s="14"/>
      <c r="MVJ40" s="14"/>
      <c r="MVK40" s="14"/>
      <c r="MVL40" s="14"/>
      <c r="MVM40" s="14"/>
      <c r="MVN40" s="14"/>
      <c r="MVO40" s="14"/>
      <c r="MVP40" s="14"/>
      <c r="MVQ40" s="14"/>
      <c r="MVR40" s="14"/>
      <c r="MVS40" s="14"/>
      <c r="MVT40" s="14"/>
      <c r="MVU40" s="14"/>
      <c r="MVV40" s="14"/>
      <c r="MVW40" s="14"/>
      <c r="MVX40" s="14"/>
      <c r="MVY40" s="14"/>
      <c r="MVZ40" s="14"/>
      <c r="MWA40" s="14"/>
      <c r="MWB40" s="14"/>
      <c r="MWC40" s="14"/>
      <c r="MWD40" s="14"/>
      <c r="MWE40" s="14"/>
      <c r="MWF40" s="14"/>
      <c r="MWG40" s="14"/>
      <c r="MWH40" s="14"/>
      <c r="MWI40" s="14"/>
      <c r="MWJ40" s="14"/>
      <c r="MWK40" s="14"/>
      <c r="MWL40" s="14"/>
      <c r="MWM40" s="14"/>
      <c r="MWN40" s="14"/>
      <c r="MWO40" s="14"/>
      <c r="MWP40" s="14"/>
      <c r="MWQ40" s="14"/>
      <c r="MWR40" s="14"/>
      <c r="MWS40" s="14"/>
      <c r="MWT40" s="14"/>
      <c r="MWU40" s="14"/>
      <c r="MWV40" s="14"/>
      <c r="MWW40" s="14"/>
      <c r="MWX40" s="14"/>
      <c r="MWY40" s="14"/>
      <c r="MWZ40" s="14"/>
      <c r="MXA40" s="14"/>
      <c r="MXB40" s="14"/>
      <c r="MXC40" s="14"/>
      <c r="MXD40" s="14"/>
      <c r="MXE40" s="14"/>
      <c r="MXF40" s="14"/>
      <c r="MXG40" s="14"/>
      <c r="MXH40" s="14"/>
      <c r="MXI40" s="14"/>
      <c r="MXJ40" s="14"/>
      <c r="MXK40" s="14"/>
      <c r="MXL40" s="14"/>
      <c r="MXM40" s="14"/>
      <c r="MXN40" s="14"/>
      <c r="MXO40" s="14"/>
      <c r="MXP40" s="14"/>
      <c r="MXQ40" s="14"/>
      <c r="MXR40" s="14"/>
      <c r="MXS40" s="14"/>
      <c r="MXT40" s="14"/>
      <c r="MXU40" s="14"/>
      <c r="MXV40" s="14"/>
      <c r="MXW40" s="14"/>
      <c r="MXX40" s="14"/>
      <c r="MXY40" s="14"/>
      <c r="MXZ40" s="14"/>
      <c r="MYA40" s="14"/>
      <c r="MYB40" s="14"/>
      <c r="MYC40" s="14"/>
      <c r="MYD40" s="14"/>
      <c r="MYE40" s="14"/>
      <c r="MYF40" s="14"/>
      <c r="MYG40" s="14"/>
      <c r="MYH40" s="14"/>
      <c r="MYI40" s="14"/>
      <c r="MYJ40" s="14"/>
      <c r="MYK40" s="14"/>
      <c r="MYL40" s="14"/>
      <c r="MYM40" s="14"/>
      <c r="MYN40" s="14"/>
      <c r="MYO40" s="14"/>
      <c r="MYP40" s="14"/>
      <c r="MYQ40" s="14"/>
      <c r="MYR40" s="14"/>
      <c r="MYS40" s="14"/>
      <c r="MYT40" s="14"/>
      <c r="MYU40" s="14"/>
      <c r="MYV40" s="14"/>
      <c r="MYW40" s="14"/>
      <c r="MYX40" s="14"/>
      <c r="MYY40" s="14"/>
      <c r="MYZ40" s="14"/>
      <c r="MZA40" s="14"/>
      <c r="MZB40" s="14"/>
      <c r="MZC40" s="14"/>
      <c r="MZD40" s="14"/>
      <c r="MZE40" s="14"/>
      <c r="MZF40" s="14"/>
      <c r="MZG40" s="14"/>
      <c r="MZH40" s="14"/>
      <c r="MZI40" s="14"/>
      <c r="MZJ40" s="14"/>
      <c r="MZK40" s="14"/>
      <c r="MZL40" s="14"/>
      <c r="MZM40" s="14"/>
      <c r="MZN40" s="14"/>
      <c r="MZO40" s="14"/>
      <c r="MZP40" s="14"/>
      <c r="MZQ40" s="14"/>
      <c r="MZR40" s="14"/>
      <c r="MZS40" s="14"/>
      <c r="MZT40" s="14"/>
      <c r="MZU40" s="14"/>
      <c r="MZV40" s="14"/>
      <c r="MZW40" s="14"/>
      <c r="MZX40" s="14"/>
      <c r="MZY40" s="14"/>
      <c r="MZZ40" s="14"/>
      <c r="NAA40" s="14"/>
      <c r="NAB40" s="14"/>
      <c r="NAC40" s="14"/>
      <c r="NAD40" s="14"/>
      <c r="NAE40" s="14"/>
      <c r="NAF40" s="14"/>
      <c r="NAG40" s="14"/>
      <c r="NAH40" s="14"/>
      <c r="NAI40" s="14"/>
      <c r="NAJ40" s="14"/>
      <c r="NAK40" s="14"/>
      <c r="NAL40" s="14"/>
      <c r="NAM40" s="14"/>
      <c r="NAN40" s="14"/>
      <c r="NAO40" s="14"/>
      <c r="NAP40" s="14"/>
      <c r="NAQ40" s="14"/>
      <c r="NAR40" s="14"/>
      <c r="NAS40" s="14"/>
      <c r="NAT40" s="14"/>
      <c r="NAU40" s="14"/>
      <c r="NAV40" s="14"/>
      <c r="NAW40" s="14"/>
      <c r="NAX40" s="14"/>
      <c r="NAY40" s="14"/>
      <c r="NAZ40" s="14"/>
      <c r="NBA40" s="14"/>
      <c r="NBB40" s="14"/>
      <c r="NBC40" s="14"/>
      <c r="NBD40" s="14"/>
      <c r="NBE40" s="14"/>
      <c r="NBF40" s="14"/>
      <c r="NBG40" s="14"/>
      <c r="NBH40" s="14"/>
      <c r="NBI40" s="14"/>
      <c r="NBJ40" s="14"/>
      <c r="NBK40" s="14"/>
      <c r="NBL40" s="14"/>
      <c r="NBM40" s="14"/>
      <c r="NBN40" s="14"/>
      <c r="NBO40" s="14"/>
      <c r="NBP40" s="14"/>
      <c r="NBQ40" s="14"/>
      <c r="NBR40" s="14"/>
      <c r="NBS40" s="14"/>
      <c r="NBT40" s="14"/>
      <c r="NBU40" s="14"/>
      <c r="NBV40" s="14"/>
      <c r="NBW40" s="14"/>
      <c r="NBX40" s="14"/>
      <c r="NBY40" s="14"/>
      <c r="NBZ40" s="14"/>
      <c r="NCA40" s="14"/>
      <c r="NCB40" s="14"/>
      <c r="NCC40" s="14"/>
      <c r="NCD40" s="14"/>
      <c r="NCE40" s="14"/>
      <c r="NCF40" s="14"/>
      <c r="NCG40" s="14"/>
      <c r="NCH40" s="14"/>
      <c r="NCI40" s="14"/>
      <c r="NCJ40" s="14"/>
      <c r="NCK40" s="14"/>
      <c r="NCL40" s="14"/>
      <c r="NCM40" s="14"/>
      <c r="NCN40" s="14"/>
      <c r="NCO40" s="14"/>
      <c r="NCP40" s="14"/>
      <c r="NCQ40" s="14"/>
      <c r="NCR40" s="14"/>
      <c r="NCS40" s="14"/>
      <c r="NCT40" s="14"/>
      <c r="NCU40" s="14"/>
      <c r="NCV40" s="14"/>
      <c r="NCW40" s="14"/>
      <c r="NCX40" s="14"/>
      <c r="NCY40" s="14"/>
      <c r="NCZ40" s="14"/>
      <c r="NDA40" s="14"/>
      <c r="NDB40" s="14"/>
      <c r="NDC40" s="14"/>
      <c r="NDD40" s="14"/>
      <c r="NDE40" s="14"/>
      <c r="NDF40" s="14"/>
      <c r="NDG40" s="14"/>
      <c r="NDH40" s="14"/>
      <c r="NDI40" s="14"/>
      <c r="NDJ40" s="14"/>
      <c r="NDK40" s="14"/>
      <c r="NDL40" s="14"/>
      <c r="NDM40" s="14"/>
      <c r="NDN40" s="14"/>
      <c r="NDO40" s="14"/>
      <c r="NDP40" s="14"/>
      <c r="NDQ40" s="14"/>
      <c r="NDR40" s="14"/>
      <c r="NDS40" s="14"/>
      <c r="NDT40" s="14"/>
      <c r="NDU40" s="14"/>
      <c r="NDV40" s="14"/>
      <c r="NDW40" s="14"/>
      <c r="NDX40" s="14"/>
      <c r="NDY40" s="14"/>
      <c r="NDZ40" s="14"/>
      <c r="NEA40" s="14"/>
      <c r="NEB40" s="14"/>
      <c r="NEC40" s="14"/>
      <c r="NED40" s="14"/>
      <c r="NEE40" s="14"/>
      <c r="NEF40" s="14"/>
      <c r="NEG40" s="14"/>
      <c r="NEH40" s="14"/>
      <c r="NEI40" s="14"/>
      <c r="NEJ40" s="14"/>
      <c r="NEK40" s="14"/>
      <c r="NEL40" s="14"/>
      <c r="NEM40" s="14"/>
      <c r="NEN40" s="14"/>
      <c r="NEO40" s="14"/>
      <c r="NEP40" s="14"/>
      <c r="NEQ40" s="14"/>
      <c r="NER40" s="14"/>
      <c r="NES40" s="14"/>
      <c r="NET40" s="14"/>
      <c r="NEU40" s="14"/>
      <c r="NEV40" s="14"/>
      <c r="NEW40" s="14"/>
      <c r="NEX40" s="14"/>
      <c r="NEY40" s="14"/>
      <c r="NEZ40" s="14"/>
      <c r="NFA40" s="14"/>
      <c r="NFB40" s="14"/>
      <c r="NFC40" s="14"/>
      <c r="NFD40" s="14"/>
      <c r="NFE40" s="14"/>
      <c r="NFF40" s="14"/>
      <c r="NFG40" s="14"/>
      <c r="NFH40" s="14"/>
      <c r="NFI40" s="14"/>
      <c r="NFJ40" s="14"/>
      <c r="NFK40" s="14"/>
      <c r="NFL40" s="14"/>
      <c r="NFM40" s="14"/>
      <c r="NFN40" s="14"/>
      <c r="NFO40" s="14"/>
      <c r="NFP40" s="14"/>
      <c r="NFQ40" s="14"/>
      <c r="NFR40" s="14"/>
      <c r="NFS40" s="14"/>
      <c r="NFT40" s="14"/>
      <c r="NFU40" s="14"/>
      <c r="NFV40" s="14"/>
      <c r="NFW40" s="14"/>
      <c r="NFX40" s="14"/>
      <c r="NFY40" s="14"/>
      <c r="NFZ40" s="14"/>
      <c r="NGA40" s="14"/>
      <c r="NGB40" s="14"/>
      <c r="NGC40" s="14"/>
      <c r="NGD40" s="14"/>
      <c r="NGE40" s="14"/>
      <c r="NGF40" s="14"/>
      <c r="NGG40" s="14"/>
      <c r="NGH40" s="14"/>
      <c r="NGI40" s="14"/>
      <c r="NGJ40" s="14"/>
      <c r="NGK40" s="14"/>
      <c r="NGL40" s="14"/>
      <c r="NGM40" s="14"/>
      <c r="NGN40" s="14"/>
      <c r="NGO40" s="14"/>
      <c r="NGP40" s="14"/>
      <c r="NGQ40" s="14"/>
      <c r="NGR40" s="14"/>
      <c r="NGS40" s="14"/>
      <c r="NGT40" s="14"/>
      <c r="NGU40" s="14"/>
      <c r="NGV40" s="14"/>
      <c r="NGW40" s="14"/>
      <c r="NGX40" s="14"/>
      <c r="NGY40" s="14"/>
      <c r="NGZ40" s="14"/>
      <c r="NHA40" s="14"/>
      <c r="NHB40" s="14"/>
      <c r="NHC40" s="14"/>
      <c r="NHD40" s="14"/>
      <c r="NHE40" s="14"/>
      <c r="NHF40" s="14"/>
      <c r="NHG40" s="14"/>
      <c r="NHH40" s="14"/>
      <c r="NHI40" s="14"/>
      <c r="NHJ40" s="14"/>
      <c r="NHK40" s="14"/>
      <c r="NHL40" s="14"/>
      <c r="NHM40" s="14"/>
      <c r="NHN40" s="14"/>
      <c r="NHO40" s="14"/>
      <c r="NHP40" s="14"/>
      <c r="NHQ40" s="14"/>
      <c r="NHR40" s="14"/>
      <c r="NHS40" s="14"/>
      <c r="NHT40" s="14"/>
      <c r="NHU40" s="14"/>
      <c r="NHV40" s="14"/>
      <c r="NHW40" s="14"/>
      <c r="NHX40" s="14"/>
      <c r="NHY40" s="14"/>
      <c r="NHZ40" s="14"/>
      <c r="NIA40" s="14"/>
      <c r="NIB40" s="14"/>
      <c r="NIC40" s="14"/>
      <c r="NID40" s="14"/>
      <c r="NIE40" s="14"/>
      <c r="NIF40" s="14"/>
      <c r="NIG40" s="14"/>
      <c r="NIH40" s="14"/>
      <c r="NII40" s="14"/>
      <c r="NIJ40" s="14"/>
      <c r="NIK40" s="14"/>
      <c r="NIL40" s="14"/>
      <c r="NIM40" s="14"/>
      <c r="NIN40" s="14"/>
      <c r="NIO40" s="14"/>
      <c r="NIP40" s="14"/>
      <c r="NIQ40" s="14"/>
      <c r="NIR40" s="14"/>
      <c r="NIS40" s="14"/>
      <c r="NIT40" s="14"/>
      <c r="NIU40" s="14"/>
      <c r="NIV40" s="14"/>
      <c r="NIW40" s="14"/>
      <c r="NIX40" s="14"/>
      <c r="NIY40" s="14"/>
      <c r="NIZ40" s="14"/>
      <c r="NJA40" s="14"/>
      <c r="NJB40" s="14"/>
      <c r="NJC40" s="14"/>
      <c r="NJD40" s="14"/>
      <c r="NJE40" s="14"/>
      <c r="NJF40" s="14"/>
      <c r="NJG40" s="14"/>
      <c r="NJH40" s="14"/>
      <c r="NJI40" s="14"/>
      <c r="NJJ40" s="14"/>
      <c r="NJK40" s="14"/>
      <c r="NJL40" s="14"/>
      <c r="NJM40" s="14"/>
      <c r="NJN40" s="14"/>
      <c r="NJO40" s="14"/>
      <c r="NJP40" s="14"/>
      <c r="NJQ40" s="14"/>
      <c r="NJR40" s="14"/>
      <c r="NJS40" s="14"/>
      <c r="NJT40" s="14"/>
      <c r="NJU40" s="14"/>
      <c r="NJV40" s="14"/>
      <c r="NJW40" s="14"/>
      <c r="NJX40" s="14"/>
      <c r="NJY40" s="14"/>
      <c r="NJZ40" s="14"/>
      <c r="NKA40" s="14"/>
      <c r="NKB40" s="14"/>
      <c r="NKC40" s="14"/>
      <c r="NKD40" s="14"/>
      <c r="NKE40" s="14"/>
      <c r="NKF40" s="14"/>
      <c r="NKG40" s="14"/>
      <c r="NKH40" s="14"/>
      <c r="NKI40" s="14"/>
      <c r="NKJ40" s="14"/>
      <c r="NKK40" s="14"/>
      <c r="NKL40" s="14"/>
      <c r="NKM40" s="14"/>
      <c r="NKN40" s="14"/>
      <c r="NKO40" s="14"/>
      <c r="NKP40" s="14"/>
      <c r="NKQ40" s="14"/>
      <c r="NKR40" s="14"/>
      <c r="NKS40" s="14"/>
      <c r="NKT40" s="14"/>
      <c r="NKU40" s="14"/>
      <c r="NKV40" s="14"/>
      <c r="NKW40" s="14"/>
      <c r="NKX40" s="14"/>
      <c r="NKY40" s="14"/>
      <c r="NKZ40" s="14"/>
      <c r="NLA40" s="14"/>
      <c r="NLB40" s="14"/>
      <c r="NLC40" s="14"/>
      <c r="NLD40" s="14"/>
      <c r="NLE40" s="14"/>
      <c r="NLF40" s="14"/>
      <c r="NLG40" s="14"/>
      <c r="NLH40" s="14"/>
      <c r="NLI40" s="14"/>
      <c r="NLJ40" s="14"/>
      <c r="NLK40" s="14"/>
      <c r="NLL40" s="14"/>
      <c r="NLM40" s="14"/>
      <c r="NLN40" s="14"/>
      <c r="NLO40" s="14"/>
      <c r="NLP40" s="14"/>
      <c r="NLQ40" s="14"/>
      <c r="NLR40" s="14"/>
      <c r="NLS40" s="14"/>
      <c r="NLT40" s="14"/>
      <c r="NLU40" s="14"/>
      <c r="NLV40" s="14"/>
      <c r="NLW40" s="14"/>
      <c r="NLX40" s="14"/>
      <c r="NLY40" s="14"/>
      <c r="NLZ40" s="14"/>
      <c r="NMA40" s="14"/>
      <c r="NMB40" s="14"/>
      <c r="NMC40" s="14"/>
      <c r="NMD40" s="14"/>
      <c r="NME40" s="14"/>
      <c r="NMF40" s="14"/>
      <c r="NMG40" s="14"/>
      <c r="NMH40" s="14"/>
      <c r="NMI40" s="14"/>
      <c r="NMJ40" s="14"/>
      <c r="NMK40" s="14"/>
      <c r="NML40" s="14"/>
      <c r="NMM40" s="14"/>
      <c r="NMN40" s="14"/>
      <c r="NMO40" s="14"/>
      <c r="NMP40" s="14"/>
      <c r="NMQ40" s="14"/>
      <c r="NMR40" s="14"/>
      <c r="NMS40" s="14"/>
      <c r="NMT40" s="14"/>
      <c r="NMU40" s="14"/>
      <c r="NMV40" s="14"/>
      <c r="NMW40" s="14"/>
      <c r="NMX40" s="14"/>
      <c r="NMY40" s="14"/>
      <c r="NMZ40" s="14"/>
      <c r="NNA40" s="14"/>
      <c r="NNB40" s="14"/>
      <c r="NNC40" s="14"/>
      <c r="NND40" s="14"/>
      <c r="NNE40" s="14"/>
      <c r="NNF40" s="14"/>
      <c r="NNG40" s="14"/>
      <c r="NNH40" s="14"/>
      <c r="NNI40" s="14"/>
      <c r="NNJ40" s="14"/>
      <c r="NNK40" s="14"/>
      <c r="NNL40" s="14"/>
      <c r="NNM40" s="14"/>
      <c r="NNN40" s="14"/>
      <c r="NNO40" s="14"/>
      <c r="NNP40" s="14"/>
      <c r="NNQ40" s="14"/>
      <c r="NNR40" s="14"/>
      <c r="NNS40" s="14"/>
      <c r="NNT40" s="14"/>
      <c r="NNU40" s="14"/>
      <c r="NNV40" s="14"/>
      <c r="NNW40" s="14"/>
      <c r="NNX40" s="14"/>
      <c r="NNY40" s="14"/>
      <c r="NNZ40" s="14"/>
      <c r="NOA40" s="14"/>
      <c r="NOB40" s="14"/>
      <c r="NOC40" s="14"/>
      <c r="NOD40" s="14"/>
      <c r="NOE40" s="14"/>
      <c r="NOF40" s="14"/>
      <c r="NOG40" s="14"/>
      <c r="NOH40" s="14"/>
      <c r="NOI40" s="14"/>
      <c r="NOJ40" s="14"/>
      <c r="NOK40" s="14"/>
      <c r="NOL40" s="14"/>
      <c r="NOM40" s="14"/>
      <c r="NON40" s="14"/>
      <c r="NOO40" s="14"/>
      <c r="NOP40" s="14"/>
      <c r="NOQ40" s="14"/>
      <c r="NOR40" s="14"/>
      <c r="NOS40" s="14"/>
      <c r="NOT40" s="14"/>
      <c r="NOU40" s="14"/>
      <c r="NOV40" s="14"/>
      <c r="NOW40" s="14"/>
      <c r="NOX40" s="14"/>
      <c r="NOY40" s="14"/>
      <c r="NOZ40" s="14"/>
      <c r="NPA40" s="14"/>
      <c r="NPB40" s="14"/>
      <c r="NPC40" s="14"/>
      <c r="NPD40" s="14"/>
      <c r="NPE40" s="14"/>
      <c r="NPF40" s="14"/>
      <c r="NPG40" s="14"/>
      <c r="NPH40" s="14"/>
      <c r="NPI40" s="14"/>
      <c r="NPJ40" s="14"/>
      <c r="NPK40" s="14"/>
      <c r="NPL40" s="14"/>
      <c r="NPM40" s="14"/>
      <c r="NPN40" s="14"/>
      <c r="NPO40" s="14"/>
      <c r="NPP40" s="14"/>
      <c r="NPQ40" s="14"/>
      <c r="NPR40" s="14"/>
      <c r="NPS40" s="14"/>
      <c r="NPT40" s="14"/>
      <c r="NPU40" s="14"/>
      <c r="NPV40" s="14"/>
      <c r="NPW40" s="14"/>
      <c r="NPX40" s="14"/>
      <c r="NPY40" s="14"/>
      <c r="NPZ40" s="14"/>
      <c r="NQA40" s="14"/>
      <c r="NQB40" s="14"/>
      <c r="NQC40" s="14"/>
      <c r="NQD40" s="14"/>
      <c r="NQE40" s="14"/>
      <c r="NQF40" s="14"/>
      <c r="NQG40" s="14"/>
      <c r="NQH40" s="14"/>
      <c r="NQI40" s="14"/>
      <c r="NQJ40" s="14"/>
      <c r="NQK40" s="14"/>
      <c r="NQL40" s="14"/>
      <c r="NQM40" s="14"/>
      <c r="NQN40" s="14"/>
      <c r="NQO40" s="14"/>
      <c r="NQP40" s="14"/>
      <c r="NQQ40" s="14"/>
      <c r="NQR40" s="14"/>
      <c r="NQS40" s="14"/>
      <c r="NQT40" s="14"/>
      <c r="NQU40" s="14"/>
      <c r="NQV40" s="14"/>
      <c r="NQW40" s="14"/>
      <c r="NQX40" s="14"/>
      <c r="NQY40" s="14"/>
      <c r="NQZ40" s="14"/>
      <c r="NRA40" s="14"/>
      <c r="NRB40" s="14"/>
      <c r="NRC40" s="14"/>
      <c r="NRD40" s="14"/>
      <c r="NRE40" s="14"/>
      <c r="NRF40" s="14"/>
      <c r="NRG40" s="14"/>
      <c r="NRH40" s="14"/>
      <c r="NRI40" s="14"/>
      <c r="NRJ40" s="14"/>
      <c r="NRK40" s="14"/>
      <c r="NRL40" s="14"/>
      <c r="NRM40" s="14"/>
      <c r="NRN40" s="14"/>
      <c r="NRO40" s="14"/>
      <c r="NRP40" s="14"/>
      <c r="NRQ40" s="14"/>
      <c r="NRR40" s="14"/>
      <c r="NRS40" s="14"/>
      <c r="NRT40" s="14"/>
      <c r="NRU40" s="14"/>
      <c r="NRV40" s="14"/>
      <c r="NRW40" s="14"/>
      <c r="NRX40" s="14"/>
      <c r="NRY40" s="14"/>
      <c r="NRZ40" s="14"/>
      <c r="NSA40" s="14"/>
      <c r="NSB40" s="14"/>
      <c r="NSC40" s="14"/>
      <c r="NSD40" s="14"/>
      <c r="NSE40" s="14"/>
      <c r="NSF40" s="14"/>
      <c r="NSG40" s="14"/>
      <c r="NSH40" s="14"/>
      <c r="NSI40" s="14"/>
      <c r="NSJ40" s="14"/>
      <c r="NSK40" s="14"/>
      <c r="NSL40" s="14"/>
      <c r="NSM40" s="14"/>
      <c r="NSN40" s="14"/>
      <c r="NSO40" s="14"/>
      <c r="NSP40" s="14"/>
      <c r="NSQ40" s="14"/>
      <c r="NSR40" s="14"/>
      <c r="NSS40" s="14"/>
      <c r="NST40" s="14"/>
      <c r="NSU40" s="14"/>
      <c r="NSV40" s="14"/>
      <c r="NSW40" s="14"/>
      <c r="NSX40" s="14"/>
      <c r="NSY40" s="14"/>
      <c r="NSZ40" s="14"/>
      <c r="NTA40" s="14"/>
      <c r="NTB40" s="14"/>
      <c r="NTC40" s="14"/>
      <c r="NTD40" s="14"/>
      <c r="NTE40" s="14"/>
      <c r="NTF40" s="14"/>
      <c r="NTG40" s="14"/>
      <c r="NTH40" s="14"/>
      <c r="NTI40" s="14"/>
      <c r="NTJ40" s="14"/>
      <c r="NTK40" s="14"/>
      <c r="NTL40" s="14"/>
      <c r="NTM40" s="14"/>
      <c r="NTN40" s="14"/>
      <c r="NTO40" s="14"/>
      <c r="NTP40" s="14"/>
      <c r="NTQ40" s="14"/>
      <c r="NTR40" s="14"/>
      <c r="NTS40" s="14"/>
      <c r="NTT40" s="14"/>
      <c r="NTU40" s="14"/>
      <c r="NTV40" s="14"/>
      <c r="NTW40" s="14"/>
      <c r="NTX40" s="14"/>
      <c r="NTY40" s="14"/>
      <c r="NTZ40" s="14"/>
      <c r="NUA40" s="14"/>
      <c r="NUB40" s="14"/>
      <c r="NUC40" s="14"/>
      <c r="NUD40" s="14"/>
      <c r="NUE40" s="14"/>
      <c r="NUF40" s="14"/>
      <c r="NUG40" s="14"/>
      <c r="NUH40" s="14"/>
      <c r="NUI40" s="14"/>
      <c r="NUJ40" s="14"/>
      <c r="NUK40" s="14"/>
      <c r="NUL40" s="14"/>
      <c r="NUM40" s="14"/>
      <c r="NUN40" s="14"/>
      <c r="NUO40" s="14"/>
      <c r="NUP40" s="14"/>
      <c r="NUQ40" s="14"/>
      <c r="NUR40" s="14"/>
      <c r="NUS40" s="14"/>
      <c r="NUT40" s="14"/>
      <c r="NUU40" s="14"/>
      <c r="NUV40" s="14"/>
      <c r="NUW40" s="14"/>
      <c r="NUX40" s="14"/>
      <c r="NUY40" s="14"/>
      <c r="NUZ40" s="14"/>
      <c r="NVA40" s="14"/>
      <c r="NVB40" s="14"/>
      <c r="NVC40" s="14"/>
      <c r="NVD40" s="14"/>
      <c r="NVE40" s="14"/>
      <c r="NVF40" s="14"/>
      <c r="NVG40" s="14"/>
      <c r="NVH40" s="14"/>
      <c r="NVI40" s="14"/>
      <c r="NVJ40" s="14"/>
      <c r="NVK40" s="14"/>
      <c r="NVL40" s="14"/>
      <c r="NVM40" s="14"/>
      <c r="NVN40" s="14"/>
      <c r="NVO40" s="14"/>
      <c r="NVP40" s="14"/>
      <c r="NVQ40" s="14"/>
      <c r="NVR40" s="14"/>
      <c r="NVS40" s="14"/>
      <c r="NVT40" s="14"/>
      <c r="NVU40" s="14"/>
      <c r="NVV40" s="14"/>
      <c r="NVW40" s="14"/>
      <c r="NVX40" s="14"/>
      <c r="NVY40" s="14"/>
      <c r="NVZ40" s="14"/>
      <c r="NWA40" s="14"/>
      <c r="NWB40" s="14"/>
      <c r="NWC40" s="14"/>
      <c r="NWD40" s="14"/>
      <c r="NWE40" s="14"/>
      <c r="NWF40" s="14"/>
      <c r="NWG40" s="14"/>
      <c r="NWH40" s="14"/>
      <c r="NWI40" s="14"/>
      <c r="NWJ40" s="14"/>
      <c r="NWK40" s="14"/>
      <c r="NWL40" s="14"/>
      <c r="NWM40" s="14"/>
      <c r="NWN40" s="14"/>
      <c r="NWO40" s="14"/>
      <c r="NWP40" s="14"/>
      <c r="NWQ40" s="14"/>
      <c r="NWR40" s="14"/>
      <c r="NWS40" s="14"/>
      <c r="NWT40" s="14"/>
      <c r="NWU40" s="14"/>
      <c r="NWV40" s="14"/>
      <c r="NWW40" s="14"/>
      <c r="NWX40" s="14"/>
      <c r="NWY40" s="14"/>
      <c r="NWZ40" s="14"/>
      <c r="NXA40" s="14"/>
      <c r="NXB40" s="14"/>
      <c r="NXC40" s="14"/>
      <c r="NXD40" s="14"/>
      <c r="NXE40" s="14"/>
      <c r="NXF40" s="14"/>
      <c r="NXG40" s="14"/>
      <c r="NXH40" s="14"/>
      <c r="NXI40" s="14"/>
      <c r="NXJ40" s="14"/>
      <c r="NXK40" s="14"/>
      <c r="NXL40" s="14"/>
      <c r="NXM40" s="14"/>
      <c r="NXN40" s="14"/>
      <c r="NXO40" s="14"/>
      <c r="NXP40" s="14"/>
      <c r="NXQ40" s="14"/>
      <c r="NXR40" s="14"/>
      <c r="NXS40" s="14"/>
      <c r="NXT40" s="14"/>
      <c r="NXU40" s="14"/>
      <c r="NXV40" s="14"/>
      <c r="NXW40" s="14"/>
      <c r="NXX40" s="14"/>
      <c r="NXY40" s="14"/>
      <c r="NXZ40" s="14"/>
      <c r="NYA40" s="14"/>
      <c r="NYB40" s="14"/>
      <c r="NYC40" s="14"/>
      <c r="NYD40" s="14"/>
      <c r="NYE40" s="14"/>
      <c r="NYF40" s="14"/>
      <c r="NYG40" s="14"/>
      <c r="NYH40" s="14"/>
      <c r="NYI40" s="14"/>
      <c r="NYJ40" s="14"/>
      <c r="NYK40" s="14"/>
      <c r="NYL40" s="14"/>
      <c r="NYM40" s="14"/>
      <c r="NYN40" s="14"/>
      <c r="NYO40" s="14"/>
      <c r="NYP40" s="14"/>
      <c r="NYQ40" s="14"/>
      <c r="NYR40" s="14"/>
      <c r="NYS40" s="14"/>
      <c r="NYT40" s="14"/>
      <c r="NYU40" s="14"/>
      <c r="NYV40" s="14"/>
      <c r="NYW40" s="14"/>
      <c r="NYX40" s="14"/>
      <c r="NYY40" s="14"/>
      <c r="NYZ40" s="14"/>
      <c r="NZA40" s="14"/>
      <c r="NZB40" s="14"/>
      <c r="NZC40" s="14"/>
      <c r="NZD40" s="14"/>
      <c r="NZE40" s="14"/>
      <c r="NZF40" s="14"/>
      <c r="NZG40" s="14"/>
      <c r="NZH40" s="14"/>
      <c r="NZI40" s="14"/>
      <c r="NZJ40" s="14"/>
      <c r="NZK40" s="14"/>
      <c r="NZL40" s="14"/>
      <c r="NZM40" s="14"/>
      <c r="NZN40" s="14"/>
      <c r="NZO40" s="14"/>
      <c r="NZP40" s="14"/>
      <c r="NZQ40" s="14"/>
      <c r="NZR40" s="14"/>
      <c r="NZS40" s="14"/>
      <c r="NZT40" s="14"/>
      <c r="NZU40" s="14"/>
      <c r="NZV40" s="14"/>
      <c r="NZW40" s="14"/>
      <c r="NZX40" s="14"/>
      <c r="NZY40" s="14"/>
      <c r="NZZ40" s="14"/>
      <c r="OAA40" s="14"/>
      <c r="OAB40" s="14"/>
      <c r="OAC40" s="14"/>
      <c r="OAD40" s="14"/>
      <c r="OAE40" s="14"/>
      <c r="OAF40" s="14"/>
      <c r="OAG40" s="14"/>
      <c r="OAH40" s="14"/>
      <c r="OAI40" s="14"/>
      <c r="OAJ40" s="14"/>
      <c r="OAK40" s="14"/>
      <c r="OAL40" s="14"/>
      <c r="OAM40" s="14"/>
      <c r="OAN40" s="14"/>
      <c r="OAO40" s="14"/>
      <c r="OAP40" s="14"/>
      <c r="OAQ40" s="14"/>
      <c r="OAR40" s="14"/>
      <c r="OAS40" s="14"/>
      <c r="OAT40" s="14"/>
      <c r="OAU40" s="14"/>
      <c r="OAV40" s="14"/>
      <c r="OAW40" s="14"/>
      <c r="OAX40" s="14"/>
      <c r="OAY40" s="14"/>
      <c r="OAZ40" s="14"/>
      <c r="OBA40" s="14"/>
      <c r="OBB40" s="14"/>
      <c r="OBC40" s="14"/>
      <c r="OBD40" s="14"/>
      <c r="OBE40" s="14"/>
      <c r="OBF40" s="14"/>
      <c r="OBG40" s="14"/>
      <c r="OBH40" s="14"/>
      <c r="OBI40" s="14"/>
      <c r="OBJ40" s="14"/>
      <c r="OBK40" s="14"/>
      <c r="OBL40" s="14"/>
      <c r="OBM40" s="14"/>
      <c r="OBN40" s="14"/>
      <c r="OBO40" s="14"/>
      <c r="OBP40" s="14"/>
      <c r="OBQ40" s="14"/>
      <c r="OBR40" s="14"/>
      <c r="OBS40" s="14"/>
      <c r="OBT40" s="14"/>
      <c r="OBU40" s="14"/>
      <c r="OBV40" s="14"/>
      <c r="OBW40" s="14"/>
      <c r="OBX40" s="14"/>
      <c r="OBY40" s="14"/>
      <c r="OBZ40" s="14"/>
      <c r="OCA40" s="14"/>
      <c r="OCB40" s="14"/>
      <c r="OCC40" s="14"/>
      <c r="OCD40" s="14"/>
      <c r="OCE40" s="14"/>
      <c r="OCF40" s="14"/>
      <c r="OCG40" s="14"/>
      <c r="OCH40" s="14"/>
      <c r="OCI40" s="14"/>
      <c r="OCJ40" s="14"/>
      <c r="OCK40" s="14"/>
      <c r="OCL40" s="14"/>
      <c r="OCM40" s="14"/>
      <c r="OCN40" s="14"/>
      <c r="OCO40" s="14"/>
      <c r="OCP40" s="14"/>
      <c r="OCQ40" s="14"/>
      <c r="OCR40" s="14"/>
      <c r="OCS40" s="14"/>
      <c r="OCT40" s="14"/>
      <c r="OCU40" s="14"/>
      <c r="OCV40" s="14"/>
      <c r="OCW40" s="14"/>
      <c r="OCX40" s="14"/>
      <c r="OCY40" s="14"/>
      <c r="OCZ40" s="14"/>
      <c r="ODA40" s="14"/>
      <c r="ODB40" s="14"/>
      <c r="ODC40" s="14"/>
      <c r="ODD40" s="14"/>
      <c r="ODE40" s="14"/>
      <c r="ODF40" s="14"/>
      <c r="ODG40" s="14"/>
      <c r="ODH40" s="14"/>
      <c r="ODI40" s="14"/>
      <c r="ODJ40" s="14"/>
      <c r="ODK40" s="14"/>
      <c r="ODL40" s="14"/>
      <c r="ODM40" s="14"/>
      <c r="ODN40" s="14"/>
      <c r="ODO40" s="14"/>
      <c r="ODP40" s="14"/>
      <c r="ODQ40" s="14"/>
      <c r="ODR40" s="14"/>
      <c r="ODS40" s="14"/>
      <c r="ODT40" s="14"/>
      <c r="ODU40" s="14"/>
      <c r="ODV40" s="14"/>
      <c r="ODW40" s="14"/>
      <c r="ODX40" s="14"/>
      <c r="ODY40" s="14"/>
      <c r="ODZ40" s="14"/>
      <c r="OEA40" s="14"/>
      <c r="OEB40" s="14"/>
      <c r="OEC40" s="14"/>
      <c r="OED40" s="14"/>
      <c r="OEE40" s="14"/>
      <c r="OEF40" s="14"/>
      <c r="OEG40" s="14"/>
      <c r="OEH40" s="14"/>
      <c r="OEI40" s="14"/>
      <c r="OEJ40" s="14"/>
      <c r="OEK40" s="14"/>
      <c r="OEL40" s="14"/>
      <c r="OEM40" s="14"/>
      <c r="OEN40" s="14"/>
      <c r="OEO40" s="14"/>
      <c r="OEP40" s="14"/>
      <c r="OEQ40" s="14"/>
      <c r="OER40" s="14"/>
      <c r="OES40" s="14"/>
      <c r="OET40" s="14"/>
      <c r="OEU40" s="14"/>
      <c r="OEV40" s="14"/>
      <c r="OEW40" s="14"/>
      <c r="OEX40" s="14"/>
      <c r="OEY40" s="14"/>
      <c r="OEZ40" s="14"/>
      <c r="OFA40" s="14"/>
      <c r="OFB40" s="14"/>
      <c r="OFC40" s="14"/>
      <c r="OFD40" s="14"/>
      <c r="OFE40" s="14"/>
      <c r="OFF40" s="14"/>
      <c r="OFG40" s="14"/>
      <c r="OFH40" s="14"/>
      <c r="OFI40" s="14"/>
      <c r="OFJ40" s="14"/>
      <c r="OFK40" s="14"/>
      <c r="OFL40" s="14"/>
      <c r="OFM40" s="14"/>
      <c r="OFN40" s="14"/>
      <c r="OFO40" s="14"/>
      <c r="OFP40" s="14"/>
      <c r="OFQ40" s="14"/>
      <c r="OFR40" s="14"/>
      <c r="OFS40" s="14"/>
      <c r="OFT40" s="14"/>
      <c r="OFU40" s="14"/>
      <c r="OFV40" s="14"/>
      <c r="OFW40" s="14"/>
      <c r="OFX40" s="14"/>
      <c r="OFY40" s="14"/>
      <c r="OFZ40" s="14"/>
      <c r="OGA40" s="14"/>
      <c r="OGB40" s="14"/>
      <c r="OGC40" s="14"/>
      <c r="OGD40" s="14"/>
      <c r="OGE40" s="14"/>
      <c r="OGF40" s="14"/>
      <c r="OGG40" s="14"/>
      <c r="OGH40" s="14"/>
      <c r="OGI40" s="14"/>
      <c r="OGJ40" s="14"/>
      <c r="OGK40" s="14"/>
      <c r="OGL40" s="14"/>
      <c r="OGM40" s="14"/>
      <c r="OGN40" s="14"/>
      <c r="OGO40" s="14"/>
      <c r="OGP40" s="14"/>
      <c r="OGQ40" s="14"/>
      <c r="OGR40" s="14"/>
      <c r="OGS40" s="14"/>
      <c r="OGT40" s="14"/>
      <c r="OGU40" s="14"/>
      <c r="OGV40" s="14"/>
      <c r="OGW40" s="14"/>
      <c r="OGX40" s="14"/>
      <c r="OGY40" s="14"/>
      <c r="OGZ40" s="14"/>
      <c r="OHA40" s="14"/>
      <c r="OHB40" s="14"/>
      <c r="OHC40" s="14"/>
      <c r="OHD40" s="14"/>
      <c r="OHE40" s="14"/>
      <c r="OHF40" s="14"/>
      <c r="OHG40" s="14"/>
      <c r="OHH40" s="14"/>
      <c r="OHI40" s="14"/>
      <c r="OHJ40" s="14"/>
      <c r="OHK40" s="14"/>
      <c r="OHL40" s="14"/>
      <c r="OHM40" s="14"/>
      <c r="OHN40" s="14"/>
      <c r="OHO40" s="14"/>
      <c r="OHP40" s="14"/>
      <c r="OHQ40" s="14"/>
      <c r="OHR40" s="14"/>
      <c r="OHS40" s="14"/>
      <c r="OHT40" s="14"/>
      <c r="OHU40" s="14"/>
      <c r="OHV40" s="14"/>
      <c r="OHW40" s="14"/>
      <c r="OHX40" s="14"/>
      <c r="OHY40" s="14"/>
      <c r="OHZ40" s="14"/>
      <c r="OIA40" s="14"/>
      <c r="OIB40" s="14"/>
      <c r="OIC40" s="14"/>
      <c r="OID40" s="14"/>
      <c r="OIE40" s="14"/>
      <c r="OIF40" s="14"/>
      <c r="OIG40" s="14"/>
      <c r="OIH40" s="14"/>
      <c r="OII40" s="14"/>
      <c r="OIJ40" s="14"/>
      <c r="OIK40" s="14"/>
      <c r="OIL40" s="14"/>
      <c r="OIM40" s="14"/>
      <c r="OIN40" s="14"/>
      <c r="OIO40" s="14"/>
      <c r="OIP40" s="14"/>
      <c r="OIQ40" s="14"/>
      <c r="OIR40" s="14"/>
      <c r="OIS40" s="14"/>
      <c r="OIT40" s="14"/>
      <c r="OIU40" s="14"/>
      <c r="OIV40" s="14"/>
      <c r="OIW40" s="14"/>
      <c r="OIX40" s="14"/>
      <c r="OIY40" s="14"/>
      <c r="OIZ40" s="14"/>
      <c r="OJA40" s="14"/>
      <c r="OJB40" s="14"/>
      <c r="OJC40" s="14"/>
      <c r="OJD40" s="14"/>
      <c r="OJE40" s="14"/>
      <c r="OJF40" s="14"/>
      <c r="OJG40" s="14"/>
      <c r="OJH40" s="14"/>
      <c r="OJI40" s="14"/>
      <c r="OJJ40" s="14"/>
      <c r="OJK40" s="14"/>
      <c r="OJL40" s="14"/>
      <c r="OJM40" s="14"/>
      <c r="OJN40" s="14"/>
      <c r="OJO40" s="14"/>
      <c r="OJP40" s="14"/>
      <c r="OJQ40" s="14"/>
      <c r="OJR40" s="14"/>
      <c r="OJS40" s="14"/>
      <c r="OJT40" s="14"/>
      <c r="OJU40" s="14"/>
      <c r="OJV40" s="14"/>
      <c r="OJW40" s="14"/>
      <c r="OJX40" s="14"/>
      <c r="OJY40" s="14"/>
      <c r="OJZ40" s="14"/>
      <c r="OKA40" s="14"/>
      <c r="OKB40" s="14"/>
      <c r="OKC40" s="14"/>
      <c r="OKD40" s="14"/>
      <c r="OKE40" s="14"/>
      <c r="OKF40" s="14"/>
      <c r="OKG40" s="14"/>
      <c r="OKH40" s="14"/>
      <c r="OKI40" s="14"/>
      <c r="OKJ40" s="14"/>
      <c r="OKK40" s="14"/>
      <c r="OKL40" s="14"/>
      <c r="OKM40" s="14"/>
      <c r="OKN40" s="14"/>
      <c r="OKO40" s="14"/>
      <c r="OKP40" s="14"/>
      <c r="OKQ40" s="14"/>
      <c r="OKR40" s="14"/>
      <c r="OKS40" s="14"/>
      <c r="OKT40" s="14"/>
      <c r="OKU40" s="14"/>
      <c r="OKV40" s="14"/>
      <c r="OKW40" s="14"/>
      <c r="OKX40" s="14"/>
      <c r="OKY40" s="14"/>
      <c r="OKZ40" s="14"/>
      <c r="OLA40" s="14"/>
      <c r="OLB40" s="14"/>
      <c r="OLC40" s="14"/>
      <c r="OLD40" s="14"/>
      <c r="OLE40" s="14"/>
      <c r="OLF40" s="14"/>
      <c r="OLG40" s="14"/>
      <c r="OLH40" s="14"/>
      <c r="OLI40" s="14"/>
      <c r="OLJ40" s="14"/>
      <c r="OLK40" s="14"/>
      <c r="OLL40" s="14"/>
      <c r="OLM40" s="14"/>
      <c r="OLN40" s="14"/>
      <c r="OLO40" s="14"/>
      <c r="OLP40" s="14"/>
      <c r="OLQ40" s="14"/>
      <c r="OLR40" s="14"/>
      <c r="OLS40" s="14"/>
      <c r="OLT40" s="14"/>
      <c r="OLU40" s="14"/>
      <c r="OLV40" s="14"/>
      <c r="OLW40" s="14"/>
      <c r="OLX40" s="14"/>
      <c r="OLY40" s="14"/>
      <c r="OLZ40" s="14"/>
      <c r="OMA40" s="14"/>
      <c r="OMB40" s="14"/>
      <c r="OMC40" s="14"/>
      <c r="OMD40" s="14"/>
      <c r="OME40" s="14"/>
      <c r="OMF40" s="14"/>
      <c r="OMG40" s="14"/>
      <c r="OMH40" s="14"/>
      <c r="OMI40" s="14"/>
      <c r="OMJ40" s="14"/>
      <c r="OMK40" s="14"/>
      <c r="OML40" s="14"/>
      <c r="OMM40" s="14"/>
      <c r="OMN40" s="14"/>
      <c r="OMO40" s="14"/>
      <c r="OMP40" s="14"/>
      <c r="OMQ40" s="14"/>
      <c r="OMR40" s="14"/>
      <c r="OMS40" s="14"/>
      <c r="OMT40" s="14"/>
      <c r="OMU40" s="14"/>
      <c r="OMV40" s="14"/>
      <c r="OMW40" s="14"/>
      <c r="OMX40" s="14"/>
      <c r="OMY40" s="14"/>
      <c r="OMZ40" s="14"/>
      <c r="ONA40" s="14"/>
      <c r="ONB40" s="14"/>
      <c r="ONC40" s="14"/>
      <c r="OND40" s="14"/>
      <c r="ONE40" s="14"/>
      <c r="ONF40" s="14"/>
      <c r="ONG40" s="14"/>
      <c r="ONH40" s="14"/>
      <c r="ONI40" s="14"/>
      <c r="ONJ40" s="14"/>
      <c r="ONK40" s="14"/>
      <c r="ONL40" s="14"/>
      <c r="ONM40" s="14"/>
      <c r="ONN40" s="14"/>
      <c r="ONO40" s="14"/>
      <c r="ONP40" s="14"/>
      <c r="ONQ40" s="14"/>
      <c r="ONR40" s="14"/>
      <c r="ONS40" s="14"/>
      <c r="ONT40" s="14"/>
      <c r="ONU40" s="14"/>
      <c r="ONV40" s="14"/>
      <c r="ONW40" s="14"/>
      <c r="ONX40" s="14"/>
      <c r="ONY40" s="14"/>
      <c r="ONZ40" s="14"/>
      <c r="OOA40" s="14"/>
      <c r="OOB40" s="14"/>
      <c r="OOC40" s="14"/>
      <c r="OOD40" s="14"/>
      <c r="OOE40" s="14"/>
      <c r="OOF40" s="14"/>
      <c r="OOG40" s="14"/>
      <c r="OOH40" s="14"/>
      <c r="OOI40" s="14"/>
      <c r="OOJ40" s="14"/>
      <c r="OOK40" s="14"/>
      <c r="OOL40" s="14"/>
      <c r="OOM40" s="14"/>
      <c r="OON40" s="14"/>
      <c r="OOO40" s="14"/>
      <c r="OOP40" s="14"/>
      <c r="OOQ40" s="14"/>
      <c r="OOR40" s="14"/>
      <c r="OOS40" s="14"/>
      <c r="OOT40" s="14"/>
      <c r="OOU40" s="14"/>
      <c r="OOV40" s="14"/>
      <c r="OOW40" s="14"/>
      <c r="OOX40" s="14"/>
      <c r="OOY40" s="14"/>
      <c r="OOZ40" s="14"/>
      <c r="OPA40" s="14"/>
      <c r="OPB40" s="14"/>
      <c r="OPC40" s="14"/>
      <c r="OPD40" s="14"/>
      <c r="OPE40" s="14"/>
      <c r="OPF40" s="14"/>
      <c r="OPG40" s="14"/>
      <c r="OPH40" s="14"/>
      <c r="OPI40" s="14"/>
      <c r="OPJ40" s="14"/>
      <c r="OPK40" s="14"/>
      <c r="OPL40" s="14"/>
      <c r="OPM40" s="14"/>
      <c r="OPN40" s="14"/>
      <c r="OPO40" s="14"/>
      <c r="OPP40" s="14"/>
      <c r="OPQ40" s="14"/>
      <c r="OPR40" s="14"/>
      <c r="OPS40" s="14"/>
      <c r="OPT40" s="14"/>
      <c r="OPU40" s="14"/>
      <c r="OPV40" s="14"/>
      <c r="OPW40" s="14"/>
      <c r="OPX40" s="14"/>
      <c r="OPY40" s="14"/>
      <c r="OPZ40" s="14"/>
      <c r="OQA40" s="14"/>
      <c r="OQB40" s="14"/>
      <c r="OQC40" s="14"/>
      <c r="OQD40" s="14"/>
      <c r="OQE40" s="14"/>
      <c r="OQF40" s="14"/>
      <c r="OQG40" s="14"/>
      <c r="OQH40" s="14"/>
      <c r="OQI40" s="14"/>
      <c r="OQJ40" s="14"/>
      <c r="OQK40" s="14"/>
      <c r="OQL40" s="14"/>
      <c r="OQM40" s="14"/>
      <c r="OQN40" s="14"/>
      <c r="OQO40" s="14"/>
      <c r="OQP40" s="14"/>
      <c r="OQQ40" s="14"/>
      <c r="OQR40" s="14"/>
      <c r="OQS40" s="14"/>
      <c r="OQT40" s="14"/>
      <c r="OQU40" s="14"/>
      <c r="OQV40" s="14"/>
      <c r="OQW40" s="14"/>
      <c r="OQX40" s="14"/>
      <c r="OQY40" s="14"/>
      <c r="OQZ40" s="14"/>
      <c r="ORA40" s="14"/>
      <c r="ORB40" s="14"/>
      <c r="ORC40" s="14"/>
      <c r="ORD40" s="14"/>
      <c r="ORE40" s="14"/>
      <c r="ORF40" s="14"/>
      <c r="ORG40" s="14"/>
      <c r="ORH40" s="14"/>
      <c r="ORI40" s="14"/>
      <c r="ORJ40" s="14"/>
      <c r="ORK40" s="14"/>
      <c r="ORL40" s="14"/>
      <c r="ORM40" s="14"/>
      <c r="ORN40" s="14"/>
      <c r="ORO40" s="14"/>
      <c r="ORP40" s="14"/>
      <c r="ORQ40" s="14"/>
      <c r="ORR40" s="14"/>
      <c r="ORS40" s="14"/>
      <c r="ORT40" s="14"/>
      <c r="ORU40" s="14"/>
      <c r="ORV40" s="14"/>
      <c r="ORW40" s="14"/>
      <c r="ORX40" s="14"/>
      <c r="ORY40" s="14"/>
      <c r="ORZ40" s="14"/>
      <c r="OSA40" s="14"/>
      <c r="OSB40" s="14"/>
      <c r="OSC40" s="14"/>
      <c r="OSD40" s="14"/>
      <c r="OSE40" s="14"/>
      <c r="OSF40" s="14"/>
      <c r="OSG40" s="14"/>
      <c r="OSH40" s="14"/>
      <c r="OSI40" s="14"/>
      <c r="OSJ40" s="14"/>
      <c r="OSK40" s="14"/>
      <c r="OSL40" s="14"/>
      <c r="OSM40" s="14"/>
      <c r="OSN40" s="14"/>
      <c r="OSO40" s="14"/>
      <c r="OSP40" s="14"/>
      <c r="OSQ40" s="14"/>
      <c r="OSR40" s="14"/>
      <c r="OSS40" s="14"/>
      <c r="OST40" s="14"/>
      <c r="OSU40" s="14"/>
      <c r="OSV40" s="14"/>
      <c r="OSW40" s="14"/>
      <c r="OSX40" s="14"/>
      <c r="OSY40" s="14"/>
      <c r="OSZ40" s="14"/>
      <c r="OTA40" s="14"/>
      <c r="OTB40" s="14"/>
      <c r="OTC40" s="14"/>
      <c r="OTD40" s="14"/>
      <c r="OTE40" s="14"/>
      <c r="OTF40" s="14"/>
      <c r="OTG40" s="14"/>
      <c r="OTH40" s="14"/>
      <c r="OTI40" s="14"/>
      <c r="OTJ40" s="14"/>
      <c r="OTK40" s="14"/>
      <c r="OTL40" s="14"/>
      <c r="OTM40" s="14"/>
      <c r="OTN40" s="14"/>
      <c r="OTO40" s="14"/>
      <c r="OTP40" s="14"/>
      <c r="OTQ40" s="14"/>
      <c r="OTR40" s="14"/>
      <c r="OTS40" s="14"/>
      <c r="OTT40" s="14"/>
      <c r="OTU40" s="14"/>
      <c r="OTV40" s="14"/>
      <c r="OTW40" s="14"/>
      <c r="OTX40" s="14"/>
      <c r="OTY40" s="14"/>
      <c r="OTZ40" s="14"/>
      <c r="OUA40" s="14"/>
      <c r="OUB40" s="14"/>
      <c r="OUC40" s="14"/>
      <c r="OUD40" s="14"/>
      <c r="OUE40" s="14"/>
      <c r="OUF40" s="14"/>
      <c r="OUG40" s="14"/>
      <c r="OUH40" s="14"/>
      <c r="OUI40" s="14"/>
      <c r="OUJ40" s="14"/>
      <c r="OUK40" s="14"/>
      <c r="OUL40" s="14"/>
      <c r="OUM40" s="14"/>
      <c r="OUN40" s="14"/>
      <c r="OUO40" s="14"/>
      <c r="OUP40" s="14"/>
      <c r="OUQ40" s="14"/>
      <c r="OUR40" s="14"/>
      <c r="OUS40" s="14"/>
      <c r="OUT40" s="14"/>
      <c r="OUU40" s="14"/>
      <c r="OUV40" s="14"/>
      <c r="OUW40" s="14"/>
      <c r="OUX40" s="14"/>
      <c r="OUY40" s="14"/>
      <c r="OUZ40" s="14"/>
      <c r="OVA40" s="14"/>
      <c r="OVB40" s="14"/>
      <c r="OVC40" s="14"/>
      <c r="OVD40" s="14"/>
      <c r="OVE40" s="14"/>
      <c r="OVF40" s="14"/>
      <c r="OVG40" s="14"/>
      <c r="OVH40" s="14"/>
      <c r="OVI40" s="14"/>
      <c r="OVJ40" s="14"/>
      <c r="OVK40" s="14"/>
      <c r="OVL40" s="14"/>
      <c r="OVM40" s="14"/>
      <c r="OVN40" s="14"/>
      <c r="OVO40" s="14"/>
      <c r="OVP40" s="14"/>
      <c r="OVQ40" s="14"/>
      <c r="OVR40" s="14"/>
      <c r="OVS40" s="14"/>
      <c r="OVT40" s="14"/>
      <c r="OVU40" s="14"/>
      <c r="OVV40" s="14"/>
      <c r="OVW40" s="14"/>
      <c r="OVX40" s="14"/>
      <c r="OVY40" s="14"/>
      <c r="OVZ40" s="14"/>
      <c r="OWA40" s="14"/>
      <c r="OWB40" s="14"/>
      <c r="OWC40" s="14"/>
      <c r="OWD40" s="14"/>
      <c r="OWE40" s="14"/>
      <c r="OWF40" s="14"/>
      <c r="OWG40" s="14"/>
      <c r="OWH40" s="14"/>
      <c r="OWI40" s="14"/>
      <c r="OWJ40" s="14"/>
      <c r="OWK40" s="14"/>
      <c r="OWL40" s="14"/>
      <c r="OWM40" s="14"/>
      <c r="OWN40" s="14"/>
      <c r="OWO40" s="14"/>
      <c r="OWP40" s="14"/>
      <c r="OWQ40" s="14"/>
      <c r="OWR40" s="14"/>
      <c r="OWS40" s="14"/>
      <c r="OWT40" s="14"/>
      <c r="OWU40" s="14"/>
      <c r="OWV40" s="14"/>
      <c r="OWW40" s="14"/>
      <c r="OWX40" s="14"/>
      <c r="OWY40" s="14"/>
      <c r="OWZ40" s="14"/>
      <c r="OXA40" s="14"/>
      <c r="OXB40" s="14"/>
      <c r="OXC40" s="14"/>
      <c r="OXD40" s="14"/>
      <c r="OXE40" s="14"/>
      <c r="OXF40" s="14"/>
      <c r="OXG40" s="14"/>
      <c r="OXH40" s="14"/>
      <c r="OXI40" s="14"/>
      <c r="OXJ40" s="14"/>
      <c r="OXK40" s="14"/>
      <c r="OXL40" s="14"/>
      <c r="OXM40" s="14"/>
      <c r="OXN40" s="14"/>
      <c r="OXO40" s="14"/>
      <c r="OXP40" s="14"/>
      <c r="OXQ40" s="14"/>
      <c r="OXR40" s="14"/>
      <c r="OXS40" s="14"/>
      <c r="OXT40" s="14"/>
      <c r="OXU40" s="14"/>
      <c r="OXV40" s="14"/>
      <c r="OXW40" s="14"/>
      <c r="OXX40" s="14"/>
      <c r="OXY40" s="14"/>
      <c r="OXZ40" s="14"/>
      <c r="OYA40" s="14"/>
      <c r="OYB40" s="14"/>
      <c r="OYC40" s="14"/>
      <c r="OYD40" s="14"/>
      <c r="OYE40" s="14"/>
      <c r="OYF40" s="14"/>
      <c r="OYG40" s="14"/>
      <c r="OYH40" s="14"/>
      <c r="OYI40" s="14"/>
      <c r="OYJ40" s="14"/>
      <c r="OYK40" s="14"/>
      <c r="OYL40" s="14"/>
      <c r="OYM40" s="14"/>
      <c r="OYN40" s="14"/>
      <c r="OYO40" s="14"/>
      <c r="OYP40" s="14"/>
      <c r="OYQ40" s="14"/>
      <c r="OYR40" s="14"/>
      <c r="OYS40" s="14"/>
      <c r="OYT40" s="14"/>
      <c r="OYU40" s="14"/>
      <c r="OYV40" s="14"/>
      <c r="OYW40" s="14"/>
      <c r="OYX40" s="14"/>
      <c r="OYY40" s="14"/>
      <c r="OYZ40" s="14"/>
      <c r="OZA40" s="14"/>
      <c r="OZB40" s="14"/>
      <c r="OZC40" s="14"/>
      <c r="OZD40" s="14"/>
      <c r="OZE40" s="14"/>
      <c r="OZF40" s="14"/>
      <c r="OZG40" s="14"/>
      <c r="OZH40" s="14"/>
      <c r="OZI40" s="14"/>
      <c r="OZJ40" s="14"/>
      <c r="OZK40" s="14"/>
      <c r="OZL40" s="14"/>
      <c r="OZM40" s="14"/>
      <c r="OZN40" s="14"/>
      <c r="OZO40" s="14"/>
      <c r="OZP40" s="14"/>
      <c r="OZQ40" s="14"/>
      <c r="OZR40" s="14"/>
      <c r="OZS40" s="14"/>
      <c r="OZT40" s="14"/>
      <c r="OZU40" s="14"/>
      <c r="OZV40" s="14"/>
      <c r="OZW40" s="14"/>
      <c r="OZX40" s="14"/>
      <c r="OZY40" s="14"/>
      <c r="OZZ40" s="14"/>
      <c r="PAA40" s="14"/>
      <c r="PAB40" s="14"/>
      <c r="PAC40" s="14"/>
      <c r="PAD40" s="14"/>
      <c r="PAE40" s="14"/>
      <c r="PAF40" s="14"/>
      <c r="PAG40" s="14"/>
      <c r="PAH40" s="14"/>
      <c r="PAI40" s="14"/>
      <c r="PAJ40" s="14"/>
      <c r="PAK40" s="14"/>
      <c r="PAL40" s="14"/>
      <c r="PAM40" s="14"/>
      <c r="PAN40" s="14"/>
      <c r="PAO40" s="14"/>
      <c r="PAP40" s="14"/>
      <c r="PAQ40" s="14"/>
      <c r="PAR40" s="14"/>
      <c r="PAS40" s="14"/>
      <c r="PAT40" s="14"/>
      <c r="PAU40" s="14"/>
      <c r="PAV40" s="14"/>
      <c r="PAW40" s="14"/>
      <c r="PAX40" s="14"/>
      <c r="PAY40" s="14"/>
      <c r="PAZ40" s="14"/>
      <c r="PBA40" s="14"/>
      <c r="PBB40" s="14"/>
      <c r="PBC40" s="14"/>
      <c r="PBD40" s="14"/>
      <c r="PBE40" s="14"/>
      <c r="PBF40" s="14"/>
      <c r="PBG40" s="14"/>
      <c r="PBH40" s="14"/>
      <c r="PBI40" s="14"/>
      <c r="PBJ40" s="14"/>
      <c r="PBK40" s="14"/>
      <c r="PBL40" s="14"/>
      <c r="PBM40" s="14"/>
      <c r="PBN40" s="14"/>
      <c r="PBO40" s="14"/>
      <c r="PBP40" s="14"/>
      <c r="PBQ40" s="14"/>
      <c r="PBR40" s="14"/>
      <c r="PBS40" s="14"/>
      <c r="PBT40" s="14"/>
      <c r="PBU40" s="14"/>
      <c r="PBV40" s="14"/>
      <c r="PBW40" s="14"/>
      <c r="PBX40" s="14"/>
      <c r="PBY40" s="14"/>
      <c r="PBZ40" s="14"/>
      <c r="PCA40" s="14"/>
      <c r="PCB40" s="14"/>
      <c r="PCC40" s="14"/>
      <c r="PCD40" s="14"/>
      <c r="PCE40" s="14"/>
      <c r="PCF40" s="14"/>
      <c r="PCG40" s="14"/>
      <c r="PCH40" s="14"/>
      <c r="PCI40" s="14"/>
      <c r="PCJ40" s="14"/>
      <c r="PCK40" s="14"/>
      <c r="PCL40" s="14"/>
      <c r="PCM40" s="14"/>
      <c r="PCN40" s="14"/>
      <c r="PCO40" s="14"/>
      <c r="PCP40" s="14"/>
      <c r="PCQ40" s="14"/>
      <c r="PCR40" s="14"/>
      <c r="PCS40" s="14"/>
      <c r="PCT40" s="14"/>
      <c r="PCU40" s="14"/>
      <c r="PCV40" s="14"/>
      <c r="PCW40" s="14"/>
      <c r="PCX40" s="14"/>
      <c r="PCY40" s="14"/>
      <c r="PCZ40" s="14"/>
      <c r="PDA40" s="14"/>
      <c r="PDB40" s="14"/>
      <c r="PDC40" s="14"/>
      <c r="PDD40" s="14"/>
      <c r="PDE40" s="14"/>
      <c r="PDF40" s="14"/>
      <c r="PDG40" s="14"/>
      <c r="PDH40" s="14"/>
      <c r="PDI40" s="14"/>
      <c r="PDJ40" s="14"/>
      <c r="PDK40" s="14"/>
      <c r="PDL40" s="14"/>
      <c r="PDM40" s="14"/>
      <c r="PDN40" s="14"/>
      <c r="PDO40" s="14"/>
      <c r="PDP40" s="14"/>
      <c r="PDQ40" s="14"/>
      <c r="PDR40" s="14"/>
      <c r="PDS40" s="14"/>
      <c r="PDT40" s="14"/>
      <c r="PDU40" s="14"/>
      <c r="PDV40" s="14"/>
      <c r="PDW40" s="14"/>
      <c r="PDX40" s="14"/>
      <c r="PDY40" s="14"/>
      <c r="PDZ40" s="14"/>
      <c r="PEA40" s="14"/>
      <c r="PEB40" s="14"/>
      <c r="PEC40" s="14"/>
      <c r="PED40" s="14"/>
      <c r="PEE40" s="14"/>
      <c r="PEF40" s="14"/>
      <c r="PEG40" s="14"/>
      <c r="PEH40" s="14"/>
      <c r="PEI40" s="14"/>
      <c r="PEJ40" s="14"/>
      <c r="PEK40" s="14"/>
      <c r="PEL40" s="14"/>
      <c r="PEM40" s="14"/>
      <c r="PEN40" s="14"/>
      <c r="PEO40" s="14"/>
      <c r="PEP40" s="14"/>
      <c r="PEQ40" s="14"/>
      <c r="PER40" s="14"/>
      <c r="PES40" s="14"/>
      <c r="PET40" s="14"/>
      <c r="PEU40" s="14"/>
      <c r="PEV40" s="14"/>
      <c r="PEW40" s="14"/>
      <c r="PEX40" s="14"/>
      <c r="PEY40" s="14"/>
      <c r="PEZ40" s="14"/>
      <c r="PFA40" s="14"/>
      <c r="PFB40" s="14"/>
      <c r="PFC40" s="14"/>
      <c r="PFD40" s="14"/>
      <c r="PFE40" s="14"/>
      <c r="PFF40" s="14"/>
      <c r="PFG40" s="14"/>
      <c r="PFH40" s="14"/>
      <c r="PFI40" s="14"/>
      <c r="PFJ40" s="14"/>
      <c r="PFK40" s="14"/>
      <c r="PFL40" s="14"/>
      <c r="PFM40" s="14"/>
      <c r="PFN40" s="14"/>
      <c r="PFO40" s="14"/>
      <c r="PFP40" s="14"/>
      <c r="PFQ40" s="14"/>
      <c r="PFR40" s="14"/>
      <c r="PFS40" s="14"/>
      <c r="PFT40" s="14"/>
      <c r="PFU40" s="14"/>
      <c r="PFV40" s="14"/>
      <c r="PFW40" s="14"/>
      <c r="PFX40" s="14"/>
      <c r="PFY40" s="14"/>
      <c r="PFZ40" s="14"/>
      <c r="PGA40" s="14"/>
      <c r="PGB40" s="14"/>
      <c r="PGC40" s="14"/>
      <c r="PGD40" s="14"/>
      <c r="PGE40" s="14"/>
      <c r="PGF40" s="14"/>
      <c r="PGG40" s="14"/>
      <c r="PGH40" s="14"/>
      <c r="PGI40" s="14"/>
      <c r="PGJ40" s="14"/>
      <c r="PGK40" s="14"/>
      <c r="PGL40" s="14"/>
      <c r="PGM40" s="14"/>
      <c r="PGN40" s="14"/>
      <c r="PGO40" s="14"/>
      <c r="PGP40" s="14"/>
      <c r="PGQ40" s="14"/>
      <c r="PGR40" s="14"/>
      <c r="PGS40" s="14"/>
      <c r="PGT40" s="14"/>
      <c r="PGU40" s="14"/>
      <c r="PGV40" s="14"/>
      <c r="PGW40" s="14"/>
      <c r="PGX40" s="14"/>
      <c r="PGY40" s="14"/>
      <c r="PGZ40" s="14"/>
      <c r="PHA40" s="14"/>
      <c r="PHB40" s="14"/>
      <c r="PHC40" s="14"/>
      <c r="PHD40" s="14"/>
      <c r="PHE40" s="14"/>
      <c r="PHF40" s="14"/>
      <c r="PHG40" s="14"/>
      <c r="PHH40" s="14"/>
      <c r="PHI40" s="14"/>
      <c r="PHJ40" s="14"/>
      <c r="PHK40" s="14"/>
      <c r="PHL40" s="14"/>
      <c r="PHM40" s="14"/>
      <c r="PHN40" s="14"/>
      <c r="PHO40" s="14"/>
      <c r="PHP40" s="14"/>
      <c r="PHQ40" s="14"/>
      <c r="PHR40" s="14"/>
      <c r="PHS40" s="14"/>
      <c r="PHT40" s="14"/>
      <c r="PHU40" s="14"/>
      <c r="PHV40" s="14"/>
      <c r="PHW40" s="14"/>
      <c r="PHX40" s="14"/>
      <c r="PHY40" s="14"/>
      <c r="PHZ40" s="14"/>
      <c r="PIA40" s="14"/>
      <c r="PIB40" s="14"/>
      <c r="PIC40" s="14"/>
      <c r="PID40" s="14"/>
      <c r="PIE40" s="14"/>
      <c r="PIF40" s="14"/>
      <c r="PIG40" s="14"/>
      <c r="PIH40" s="14"/>
      <c r="PII40" s="14"/>
      <c r="PIJ40" s="14"/>
      <c r="PIK40" s="14"/>
      <c r="PIL40" s="14"/>
      <c r="PIM40" s="14"/>
      <c r="PIN40" s="14"/>
      <c r="PIO40" s="14"/>
      <c r="PIP40" s="14"/>
      <c r="PIQ40" s="14"/>
      <c r="PIR40" s="14"/>
      <c r="PIS40" s="14"/>
      <c r="PIT40" s="14"/>
      <c r="PIU40" s="14"/>
      <c r="PIV40" s="14"/>
      <c r="PIW40" s="14"/>
      <c r="PIX40" s="14"/>
      <c r="PIY40" s="14"/>
      <c r="PIZ40" s="14"/>
      <c r="PJA40" s="14"/>
      <c r="PJB40" s="14"/>
      <c r="PJC40" s="14"/>
      <c r="PJD40" s="14"/>
      <c r="PJE40" s="14"/>
      <c r="PJF40" s="14"/>
      <c r="PJG40" s="14"/>
      <c r="PJH40" s="14"/>
      <c r="PJI40" s="14"/>
      <c r="PJJ40" s="14"/>
      <c r="PJK40" s="14"/>
      <c r="PJL40" s="14"/>
      <c r="PJM40" s="14"/>
      <c r="PJN40" s="14"/>
      <c r="PJO40" s="14"/>
      <c r="PJP40" s="14"/>
      <c r="PJQ40" s="14"/>
      <c r="PJR40" s="14"/>
      <c r="PJS40" s="14"/>
      <c r="PJT40" s="14"/>
      <c r="PJU40" s="14"/>
      <c r="PJV40" s="14"/>
      <c r="PJW40" s="14"/>
      <c r="PJX40" s="14"/>
      <c r="PJY40" s="14"/>
      <c r="PJZ40" s="14"/>
      <c r="PKA40" s="14"/>
      <c r="PKB40" s="14"/>
      <c r="PKC40" s="14"/>
      <c r="PKD40" s="14"/>
      <c r="PKE40" s="14"/>
      <c r="PKF40" s="14"/>
      <c r="PKG40" s="14"/>
      <c r="PKH40" s="14"/>
      <c r="PKI40" s="14"/>
      <c r="PKJ40" s="14"/>
      <c r="PKK40" s="14"/>
      <c r="PKL40" s="14"/>
      <c r="PKM40" s="14"/>
      <c r="PKN40" s="14"/>
      <c r="PKO40" s="14"/>
      <c r="PKP40" s="14"/>
      <c r="PKQ40" s="14"/>
      <c r="PKR40" s="14"/>
      <c r="PKS40" s="14"/>
      <c r="PKT40" s="14"/>
      <c r="PKU40" s="14"/>
      <c r="PKV40" s="14"/>
      <c r="PKW40" s="14"/>
      <c r="PKX40" s="14"/>
      <c r="PKY40" s="14"/>
      <c r="PKZ40" s="14"/>
      <c r="PLA40" s="14"/>
      <c r="PLB40" s="14"/>
      <c r="PLC40" s="14"/>
      <c r="PLD40" s="14"/>
      <c r="PLE40" s="14"/>
      <c r="PLF40" s="14"/>
      <c r="PLG40" s="14"/>
      <c r="PLH40" s="14"/>
      <c r="PLI40" s="14"/>
      <c r="PLJ40" s="14"/>
      <c r="PLK40" s="14"/>
      <c r="PLL40" s="14"/>
      <c r="PLM40" s="14"/>
      <c r="PLN40" s="14"/>
      <c r="PLO40" s="14"/>
      <c r="PLP40" s="14"/>
      <c r="PLQ40" s="14"/>
      <c r="PLR40" s="14"/>
      <c r="PLS40" s="14"/>
      <c r="PLT40" s="14"/>
      <c r="PLU40" s="14"/>
      <c r="PLV40" s="14"/>
      <c r="PLW40" s="14"/>
      <c r="PLX40" s="14"/>
      <c r="PLY40" s="14"/>
      <c r="PLZ40" s="14"/>
      <c r="PMA40" s="14"/>
      <c r="PMB40" s="14"/>
      <c r="PMC40" s="14"/>
      <c r="PMD40" s="14"/>
      <c r="PME40" s="14"/>
      <c r="PMF40" s="14"/>
      <c r="PMG40" s="14"/>
      <c r="PMH40" s="14"/>
      <c r="PMI40" s="14"/>
      <c r="PMJ40" s="14"/>
      <c r="PMK40" s="14"/>
      <c r="PML40" s="14"/>
      <c r="PMM40" s="14"/>
      <c r="PMN40" s="14"/>
      <c r="PMO40" s="14"/>
      <c r="PMP40" s="14"/>
      <c r="PMQ40" s="14"/>
      <c r="PMR40" s="14"/>
      <c r="PMS40" s="14"/>
      <c r="PMT40" s="14"/>
      <c r="PMU40" s="14"/>
      <c r="PMV40" s="14"/>
      <c r="PMW40" s="14"/>
      <c r="PMX40" s="14"/>
      <c r="PMY40" s="14"/>
      <c r="PMZ40" s="14"/>
      <c r="PNA40" s="14"/>
      <c r="PNB40" s="14"/>
      <c r="PNC40" s="14"/>
      <c r="PND40" s="14"/>
      <c r="PNE40" s="14"/>
      <c r="PNF40" s="14"/>
      <c r="PNG40" s="14"/>
      <c r="PNH40" s="14"/>
      <c r="PNI40" s="14"/>
      <c r="PNJ40" s="14"/>
      <c r="PNK40" s="14"/>
      <c r="PNL40" s="14"/>
      <c r="PNM40" s="14"/>
      <c r="PNN40" s="14"/>
      <c r="PNO40" s="14"/>
      <c r="PNP40" s="14"/>
      <c r="PNQ40" s="14"/>
      <c r="PNR40" s="14"/>
      <c r="PNS40" s="14"/>
      <c r="PNT40" s="14"/>
      <c r="PNU40" s="14"/>
      <c r="PNV40" s="14"/>
      <c r="PNW40" s="14"/>
      <c r="PNX40" s="14"/>
      <c r="PNY40" s="14"/>
      <c r="PNZ40" s="14"/>
      <c r="POA40" s="14"/>
      <c r="POB40" s="14"/>
      <c r="POC40" s="14"/>
      <c r="POD40" s="14"/>
      <c r="POE40" s="14"/>
      <c r="POF40" s="14"/>
      <c r="POG40" s="14"/>
      <c r="POH40" s="14"/>
      <c r="POI40" s="14"/>
      <c r="POJ40" s="14"/>
      <c r="POK40" s="14"/>
      <c r="POL40" s="14"/>
      <c r="POM40" s="14"/>
      <c r="PON40" s="14"/>
      <c r="POO40" s="14"/>
      <c r="POP40" s="14"/>
      <c r="POQ40" s="14"/>
      <c r="POR40" s="14"/>
      <c r="POS40" s="14"/>
      <c r="POT40" s="14"/>
      <c r="POU40" s="14"/>
      <c r="POV40" s="14"/>
      <c r="POW40" s="14"/>
      <c r="POX40" s="14"/>
      <c r="POY40" s="14"/>
      <c r="POZ40" s="14"/>
      <c r="PPA40" s="14"/>
      <c r="PPB40" s="14"/>
      <c r="PPC40" s="14"/>
      <c r="PPD40" s="14"/>
      <c r="PPE40" s="14"/>
      <c r="PPF40" s="14"/>
      <c r="PPG40" s="14"/>
      <c r="PPH40" s="14"/>
      <c r="PPI40" s="14"/>
      <c r="PPJ40" s="14"/>
      <c r="PPK40" s="14"/>
      <c r="PPL40" s="14"/>
      <c r="PPM40" s="14"/>
      <c r="PPN40" s="14"/>
      <c r="PPO40" s="14"/>
      <c r="PPP40" s="14"/>
      <c r="PPQ40" s="14"/>
      <c r="PPR40" s="14"/>
      <c r="PPS40" s="14"/>
      <c r="PPT40" s="14"/>
      <c r="PPU40" s="14"/>
      <c r="PPV40" s="14"/>
      <c r="PPW40" s="14"/>
      <c r="PPX40" s="14"/>
      <c r="PPY40" s="14"/>
      <c r="PPZ40" s="14"/>
      <c r="PQA40" s="14"/>
      <c r="PQB40" s="14"/>
      <c r="PQC40" s="14"/>
      <c r="PQD40" s="14"/>
      <c r="PQE40" s="14"/>
      <c r="PQF40" s="14"/>
      <c r="PQG40" s="14"/>
      <c r="PQH40" s="14"/>
      <c r="PQI40" s="14"/>
      <c r="PQJ40" s="14"/>
      <c r="PQK40" s="14"/>
      <c r="PQL40" s="14"/>
      <c r="PQM40" s="14"/>
      <c r="PQN40" s="14"/>
      <c r="PQO40" s="14"/>
      <c r="PQP40" s="14"/>
      <c r="PQQ40" s="14"/>
      <c r="PQR40" s="14"/>
      <c r="PQS40" s="14"/>
      <c r="PQT40" s="14"/>
      <c r="PQU40" s="14"/>
      <c r="PQV40" s="14"/>
      <c r="PQW40" s="14"/>
      <c r="PQX40" s="14"/>
      <c r="PQY40" s="14"/>
      <c r="PQZ40" s="14"/>
      <c r="PRA40" s="14"/>
      <c r="PRB40" s="14"/>
      <c r="PRC40" s="14"/>
      <c r="PRD40" s="14"/>
      <c r="PRE40" s="14"/>
      <c r="PRF40" s="14"/>
      <c r="PRG40" s="14"/>
      <c r="PRH40" s="14"/>
      <c r="PRI40" s="14"/>
      <c r="PRJ40" s="14"/>
      <c r="PRK40" s="14"/>
      <c r="PRL40" s="14"/>
      <c r="PRM40" s="14"/>
      <c r="PRN40" s="14"/>
      <c r="PRO40" s="14"/>
      <c r="PRP40" s="14"/>
      <c r="PRQ40" s="14"/>
      <c r="PRR40" s="14"/>
      <c r="PRS40" s="14"/>
      <c r="PRT40" s="14"/>
      <c r="PRU40" s="14"/>
      <c r="PRV40" s="14"/>
      <c r="PRW40" s="14"/>
      <c r="PRX40" s="14"/>
      <c r="PRY40" s="14"/>
      <c r="PRZ40" s="14"/>
      <c r="PSA40" s="14"/>
      <c r="PSB40" s="14"/>
      <c r="PSC40" s="14"/>
      <c r="PSD40" s="14"/>
      <c r="PSE40" s="14"/>
      <c r="PSF40" s="14"/>
      <c r="PSG40" s="14"/>
      <c r="PSH40" s="14"/>
      <c r="PSI40" s="14"/>
      <c r="PSJ40" s="14"/>
      <c r="PSK40" s="14"/>
      <c r="PSL40" s="14"/>
      <c r="PSM40" s="14"/>
      <c r="PSN40" s="14"/>
      <c r="PSO40" s="14"/>
      <c r="PSP40" s="14"/>
      <c r="PSQ40" s="14"/>
      <c r="PSR40" s="14"/>
      <c r="PSS40" s="14"/>
      <c r="PST40" s="14"/>
      <c r="PSU40" s="14"/>
      <c r="PSV40" s="14"/>
      <c r="PSW40" s="14"/>
      <c r="PSX40" s="14"/>
      <c r="PSY40" s="14"/>
      <c r="PSZ40" s="14"/>
      <c r="PTA40" s="14"/>
      <c r="PTB40" s="14"/>
      <c r="PTC40" s="14"/>
      <c r="PTD40" s="14"/>
      <c r="PTE40" s="14"/>
      <c r="PTF40" s="14"/>
      <c r="PTG40" s="14"/>
      <c r="PTH40" s="14"/>
      <c r="PTI40" s="14"/>
      <c r="PTJ40" s="14"/>
      <c r="PTK40" s="14"/>
      <c r="PTL40" s="14"/>
      <c r="PTM40" s="14"/>
      <c r="PTN40" s="14"/>
      <c r="PTO40" s="14"/>
      <c r="PTP40" s="14"/>
      <c r="PTQ40" s="14"/>
      <c r="PTR40" s="14"/>
      <c r="PTS40" s="14"/>
      <c r="PTT40" s="14"/>
      <c r="PTU40" s="14"/>
      <c r="PTV40" s="14"/>
      <c r="PTW40" s="14"/>
      <c r="PTX40" s="14"/>
      <c r="PTY40" s="14"/>
      <c r="PTZ40" s="14"/>
      <c r="PUA40" s="14"/>
      <c r="PUB40" s="14"/>
      <c r="PUC40" s="14"/>
      <c r="PUD40" s="14"/>
      <c r="PUE40" s="14"/>
      <c r="PUF40" s="14"/>
      <c r="PUG40" s="14"/>
      <c r="PUH40" s="14"/>
      <c r="PUI40" s="14"/>
      <c r="PUJ40" s="14"/>
      <c r="PUK40" s="14"/>
      <c r="PUL40" s="14"/>
      <c r="PUM40" s="14"/>
      <c r="PUN40" s="14"/>
      <c r="PUO40" s="14"/>
      <c r="PUP40" s="14"/>
      <c r="PUQ40" s="14"/>
      <c r="PUR40" s="14"/>
      <c r="PUS40" s="14"/>
      <c r="PUT40" s="14"/>
      <c r="PUU40" s="14"/>
      <c r="PUV40" s="14"/>
      <c r="PUW40" s="14"/>
      <c r="PUX40" s="14"/>
      <c r="PUY40" s="14"/>
      <c r="PUZ40" s="14"/>
      <c r="PVA40" s="14"/>
      <c r="PVB40" s="14"/>
      <c r="PVC40" s="14"/>
      <c r="PVD40" s="14"/>
      <c r="PVE40" s="14"/>
      <c r="PVF40" s="14"/>
      <c r="PVG40" s="14"/>
      <c r="PVH40" s="14"/>
      <c r="PVI40" s="14"/>
      <c r="PVJ40" s="14"/>
      <c r="PVK40" s="14"/>
      <c r="PVL40" s="14"/>
      <c r="PVM40" s="14"/>
      <c r="PVN40" s="14"/>
      <c r="PVO40" s="14"/>
      <c r="PVP40" s="14"/>
      <c r="PVQ40" s="14"/>
      <c r="PVR40" s="14"/>
      <c r="PVS40" s="14"/>
      <c r="PVT40" s="14"/>
      <c r="PVU40" s="14"/>
      <c r="PVV40" s="14"/>
      <c r="PVW40" s="14"/>
      <c r="PVX40" s="14"/>
      <c r="PVY40" s="14"/>
      <c r="PVZ40" s="14"/>
      <c r="PWA40" s="14"/>
      <c r="PWB40" s="14"/>
      <c r="PWC40" s="14"/>
      <c r="PWD40" s="14"/>
      <c r="PWE40" s="14"/>
      <c r="PWF40" s="14"/>
      <c r="PWG40" s="14"/>
      <c r="PWH40" s="14"/>
      <c r="PWI40" s="14"/>
      <c r="PWJ40" s="14"/>
      <c r="PWK40" s="14"/>
      <c r="PWL40" s="14"/>
      <c r="PWM40" s="14"/>
      <c r="PWN40" s="14"/>
      <c r="PWO40" s="14"/>
      <c r="PWP40" s="14"/>
      <c r="PWQ40" s="14"/>
      <c r="PWR40" s="14"/>
      <c r="PWS40" s="14"/>
      <c r="PWT40" s="14"/>
      <c r="PWU40" s="14"/>
      <c r="PWV40" s="14"/>
      <c r="PWW40" s="14"/>
      <c r="PWX40" s="14"/>
      <c r="PWY40" s="14"/>
      <c r="PWZ40" s="14"/>
      <c r="PXA40" s="14"/>
      <c r="PXB40" s="14"/>
      <c r="PXC40" s="14"/>
      <c r="PXD40" s="14"/>
      <c r="PXE40" s="14"/>
      <c r="PXF40" s="14"/>
      <c r="PXG40" s="14"/>
      <c r="PXH40" s="14"/>
      <c r="PXI40" s="14"/>
      <c r="PXJ40" s="14"/>
      <c r="PXK40" s="14"/>
      <c r="PXL40" s="14"/>
      <c r="PXM40" s="14"/>
      <c r="PXN40" s="14"/>
      <c r="PXO40" s="14"/>
      <c r="PXP40" s="14"/>
      <c r="PXQ40" s="14"/>
      <c r="PXR40" s="14"/>
      <c r="PXS40" s="14"/>
      <c r="PXT40" s="14"/>
      <c r="PXU40" s="14"/>
      <c r="PXV40" s="14"/>
      <c r="PXW40" s="14"/>
      <c r="PXX40" s="14"/>
      <c r="PXY40" s="14"/>
      <c r="PXZ40" s="14"/>
      <c r="PYA40" s="14"/>
      <c r="PYB40" s="14"/>
      <c r="PYC40" s="14"/>
      <c r="PYD40" s="14"/>
      <c r="PYE40" s="14"/>
      <c r="PYF40" s="14"/>
      <c r="PYG40" s="14"/>
      <c r="PYH40" s="14"/>
      <c r="PYI40" s="14"/>
      <c r="PYJ40" s="14"/>
      <c r="PYK40" s="14"/>
      <c r="PYL40" s="14"/>
      <c r="PYM40" s="14"/>
      <c r="PYN40" s="14"/>
      <c r="PYO40" s="14"/>
      <c r="PYP40" s="14"/>
      <c r="PYQ40" s="14"/>
      <c r="PYR40" s="14"/>
      <c r="PYS40" s="14"/>
      <c r="PYT40" s="14"/>
      <c r="PYU40" s="14"/>
      <c r="PYV40" s="14"/>
      <c r="PYW40" s="14"/>
      <c r="PYX40" s="14"/>
      <c r="PYY40" s="14"/>
      <c r="PYZ40" s="14"/>
      <c r="PZA40" s="14"/>
      <c r="PZB40" s="14"/>
      <c r="PZC40" s="14"/>
      <c r="PZD40" s="14"/>
      <c r="PZE40" s="14"/>
      <c r="PZF40" s="14"/>
      <c r="PZG40" s="14"/>
      <c r="PZH40" s="14"/>
      <c r="PZI40" s="14"/>
      <c r="PZJ40" s="14"/>
      <c r="PZK40" s="14"/>
      <c r="PZL40" s="14"/>
      <c r="PZM40" s="14"/>
      <c r="PZN40" s="14"/>
      <c r="PZO40" s="14"/>
      <c r="PZP40" s="14"/>
      <c r="PZQ40" s="14"/>
      <c r="PZR40" s="14"/>
      <c r="PZS40" s="14"/>
      <c r="PZT40" s="14"/>
      <c r="PZU40" s="14"/>
      <c r="PZV40" s="14"/>
      <c r="PZW40" s="14"/>
      <c r="PZX40" s="14"/>
      <c r="PZY40" s="14"/>
      <c r="PZZ40" s="14"/>
      <c r="QAA40" s="14"/>
      <c r="QAB40" s="14"/>
      <c r="QAC40" s="14"/>
      <c r="QAD40" s="14"/>
      <c r="QAE40" s="14"/>
      <c r="QAF40" s="14"/>
      <c r="QAG40" s="14"/>
      <c r="QAH40" s="14"/>
      <c r="QAI40" s="14"/>
      <c r="QAJ40" s="14"/>
      <c r="QAK40" s="14"/>
      <c r="QAL40" s="14"/>
      <c r="QAM40" s="14"/>
      <c r="QAN40" s="14"/>
      <c r="QAO40" s="14"/>
      <c r="QAP40" s="14"/>
      <c r="QAQ40" s="14"/>
      <c r="QAR40" s="14"/>
      <c r="QAS40" s="14"/>
      <c r="QAT40" s="14"/>
      <c r="QAU40" s="14"/>
      <c r="QAV40" s="14"/>
      <c r="QAW40" s="14"/>
      <c r="QAX40" s="14"/>
      <c r="QAY40" s="14"/>
      <c r="QAZ40" s="14"/>
      <c r="QBA40" s="14"/>
      <c r="QBB40" s="14"/>
      <c r="QBC40" s="14"/>
      <c r="QBD40" s="14"/>
      <c r="QBE40" s="14"/>
      <c r="QBF40" s="14"/>
      <c r="QBG40" s="14"/>
      <c r="QBH40" s="14"/>
      <c r="QBI40" s="14"/>
      <c r="QBJ40" s="14"/>
      <c r="QBK40" s="14"/>
      <c r="QBL40" s="14"/>
      <c r="QBM40" s="14"/>
      <c r="QBN40" s="14"/>
      <c r="QBO40" s="14"/>
      <c r="QBP40" s="14"/>
      <c r="QBQ40" s="14"/>
      <c r="QBR40" s="14"/>
      <c r="QBS40" s="14"/>
      <c r="QBT40" s="14"/>
      <c r="QBU40" s="14"/>
      <c r="QBV40" s="14"/>
      <c r="QBW40" s="14"/>
      <c r="QBX40" s="14"/>
      <c r="QBY40" s="14"/>
      <c r="QBZ40" s="14"/>
      <c r="QCA40" s="14"/>
      <c r="QCB40" s="14"/>
      <c r="QCC40" s="14"/>
      <c r="QCD40" s="14"/>
      <c r="QCE40" s="14"/>
      <c r="QCF40" s="14"/>
      <c r="QCG40" s="14"/>
      <c r="QCH40" s="14"/>
      <c r="QCI40" s="14"/>
      <c r="QCJ40" s="14"/>
      <c r="QCK40" s="14"/>
      <c r="QCL40" s="14"/>
      <c r="QCM40" s="14"/>
      <c r="QCN40" s="14"/>
      <c r="QCO40" s="14"/>
      <c r="QCP40" s="14"/>
      <c r="QCQ40" s="14"/>
      <c r="QCR40" s="14"/>
      <c r="QCS40" s="14"/>
      <c r="QCT40" s="14"/>
      <c r="QCU40" s="14"/>
      <c r="QCV40" s="14"/>
      <c r="QCW40" s="14"/>
      <c r="QCX40" s="14"/>
      <c r="QCY40" s="14"/>
      <c r="QCZ40" s="14"/>
      <c r="QDA40" s="14"/>
      <c r="QDB40" s="14"/>
      <c r="QDC40" s="14"/>
      <c r="QDD40" s="14"/>
      <c r="QDE40" s="14"/>
      <c r="QDF40" s="14"/>
      <c r="QDG40" s="14"/>
      <c r="QDH40" s="14"/>
      <c r="QDI40" s="14"/>
      <c r="QDJ40" s="14"/>
      <c r="QDK40" s="14"/>
      <c r="QDL40" s="14"/>
      <c r="QDM40" s="14"/>
      <c r="QDN40" s="14"/>
      <c r="QDO40" s="14"/>
      <c r="QDP40" s="14"/>
      <c r="QDQ40" s="14"/>
      <c r="QDR40" s="14"/>
      <c r="QDS40" s="14"/>
      <c r="QDT40" s="14"/>
      <c r="QDU40" s="14"/>
      <c r="QDV40" s="14"/>
      <c r="QDW40" s="14"/>
      <c r="QDX40" s="14"/>
      <c r="QDY40" s="14"/>
      <c r="QDZ40" s="14"/>
      <c r="QEA40" s="14"/>
      <c r="QEB40" s="14"/>
      <c r="QEC40" s="14"/>
      <c r="QED40" s="14"/>
      <c r="QEE40" s="14"/>
      <c r="QEF40" s="14"/>
      <c r="QEG40" s="14"/>
      <c r="QEH40" s="14"/>
      <c r="QEI40" s="14"/>
      <c r="QEJ40" s="14"/>
      <c r="QEK40" s="14"/>
      <c r="QEL40" s="14"/>
      <c r="QEM40" s="14"/>
      <c r="QEN40" s="14"/>
      <c r="QEO40" s="14"/>
      <c r="QEP40" s="14"/>
      <c r="QEQ40" s="14"/>
      <c r="QER40" s="14"/>
      <c r="QES40" s="14"/>
      <c r="QET40" s="14"/>
      <c r="QEU40" s="14"/>
      <c r="QEV40" s="14"/>
      <c r="QEW40" s="14"/>
      <c r="QEX40" s="14"/>
      <c r="QEY40" s="14"/>
      <c r="QEZ40" s="14"/>
      <c r="QFA40" s="14"/>
      <c r="QFB40" s="14"/>
      <c r="QFC40" s="14"/>
      <c r="QFD40" s="14"/>
      <c r="QFE40" s="14"/>
      <c r="QFF40" s="14"/>
      <c r="QFG40" s="14"/>
      <c r="QFH40" s="14"/>
      <c r="QFI40" s="14"/>
      <c r="QFJ40" s="14"/>
      <c r="QFK40" s="14"/>
      <c r="QFL40" s="14"/>
      <c r="QFM40" s="14"/>
      <c r="QFN40" s="14"/>
      <c r="QFO40" s="14"/>
      <c r="QFP40" s="14"/>
      <c r="QFQ40" s="14"/>
      <c r="QFR40" s="14"/>
      <c r="QFS40" s="14"/>
      <c r="QFT40" s="14"/>
      <c r="QFU40" s="14"/>
      <c r="QFV40" s="14"/>
      <c r="QFW40" s="14"/>
      <c r="QFX40" s="14"/>
      <c r="QFY40" s="14"/>
      <c r="QFZ40" s="14"/>
      <c r="QGA40" s="14"/>
      <c r="QGB40" s="14"/>
      <c r="QGC40" s="14"/>
      <c r="QGD40" s="14"/>
      <c r="QGE40" s="14"/>
      <c r="QGF40" s="14"/>
      <c r="QGG40" s="14"/>
      <c r="QGH40" s="14"/>
      <c r="QGI40" s="14"/>
      <c r="QGJ40" s="14"/>
      <c r="QGK40" s="14"/>
      <c r="QGL40" s="14"/>
      <c r="QGM40" s="14"/>
      <c r="QGN40" s="14"/>
      <c r="QGO40" s="14"/>
      <c r="QGP40" s="14"/>
      <c r="QGQ40" s="14"/>
      <c r="QGR40" s="14"/>
      <c r="QGS40" s="14"/>
      <c r="QGT40" s="14"/>
      <c r="QGU40" s="14"/>
      <c r="QGV40" s="14"/>
      <c r="QGW40" s="14"/>
      <c r="QGX40" s="14"/>
      <c r="QGY40" s="14"/>
      <c r="QGZ40" s="14"/>
      <c r="QHA40" s="14"/>
      <c r="QHB40" s="14"/>
      <c r="QHC40" s="14"/>
      <c r="QHD40" s="14"/>
      <c r="QHE40" s="14"/>
      <c r="QHF40" s="14"/>
      <c r="QHG40" s="14"/>
      <c r="QHH40" s="14"/>
      <c r="QHI40" s="14"/>
      <c r="QHJ40" s="14"/>
      <c r="QHK40" s="14"/>
      <c r="QHL40" s="14"/>
      <c r="QHM40" s="14"/>
      <c r="QHN40" s="14"/>
      <c r="QHO40" s="14"/>
      <c r="QHP40" s="14"/>
      <c r="QHQ40" s="14"/>
      <c r="QHR40" s="14"/>
      <c r="QHS40" s="14"/>
      <c r="QHT40" s="14"/>
      <c r="QHU40" s="14"/>
      <c r="QHV40" s="14"/>
      <c r="QHW40" s="14"/>
      <c r="QHX40" s="14"/>
      <c r="QHY40" s="14"/>
      <c r="QHZ40" s="14"/>
      <c r="QIA40" s="14"/>
      <c r="QIB40" s="14"/>
      <c r="QIC40" s="14"/>
      <c r="QID40" s="14"/>
      <c r="QIE40" s="14"/>
      <c r="QIF40" s="14"/>
      <c r="QIG40" s="14"/>
      <c r="QIH40" s="14"/>
      <c r="QII40" s="14"/>
      <c r="QIJ40" s="14"/>
      <c r="QIK40" s="14"/>
      <c r="QIL40" s="14"/>
      <c r="QIM40" s="14"/>
      <c r="QIN40" s="14"/>
      <c r="QIO40" s="14"/>
      <c r="QIP40" s="14"/>
      <c r="QIQ40" s="14"/>
      <c r="QIR40" s="14"/>
      <c r="QIS40" s="14"/>
      <c r="QIT40" s="14"/>
      <c r="QIU40" s="14"/>
      <c r="QIV40" s="14"/>
      <c r="QIW40" s="14"/>
      <c r="QIX40" s="14"/>
      <c r="QIY40" s="14"/>
      <c r="QIZ40" s="14"/>
      <c r="QJA40" s="14"/>
      <c r="QJB40" s="14"/>
      <c r="QJC40" s="14"/>
      <c r="QJD40" s="14"/>
      <c r="QJE40" s="14"/>
      <c r="QJF40" s="14"/>
      <c r="QJG40" s="14"/>
      <c r="QJH40" s="14"/>
      <c r="QJI40" s="14"/>
      <c r="QJJ40" s="14"/>
      <c r="QJK40" s="14"/>
      <c r="QJL40" s="14"/>
      <c r="QJM40" s="14"/>
      <c r="QJN40" s="14"/>
      <c r="QJO40" s="14"/>
      <c r="QJP40" s="14"/>
      <c r="QJQ40" s="14"/>
      <c r="QJR40" s="14"/>
      <c r="QJS40" s="14"/>
      <c r="QJT40" s="14"/>
      <c r="QJU40" s="14"/>
      <c r="QJV40" s="14"/>
      <c r="QJW40" s="14"/>
      <c r="QJX40" s="14"/>
      <c r="QJY40" s="14"/>
      <c r="QJZ40" s="14"/>
      <c r="QKA40" s="14"/>
      <c r="QKB40" s="14"/>
      <c r="QKC40" s="14"/>
      <c r="QKD40" s="14"/>
      <c r="QKE40" s="14"/>
      <c r="QKF40" s="14"/>
      <c r="QKG40" s="14"/>
      <c r="QKH40" s="14"/>
      <c r="QKI40" s="14"/>
      <c r="QKJ40" s="14"/>
      <c r="QKK40" s="14"/>
      <c r="QKL40" s="14"/>
      <c r="QKM40" s="14"/>
      <c r="QKN40" s="14"/>
      <c r="QKO40" s="14"/>
      <c r="QKP40" s="14"/>
      <c r="QKQ40" s="14"/>
      <c r="QKR40" s="14"/>
      <c r="QKS40" s="14"/>
      <c r="QKT40" s="14"/>
      <c r="QKU40" s="14"/>
      <c r="QKV40" s="14"/>
      <c r="QKW40" s="14"/>
      <c r="QKX40" s="14"/>
      <c r="QKY40" s="14"/>
      <c r="QKZ40" s="14"/>
      <c r="QLA40" s="14"/>
      <c r="QLB40" s="14"/>
      <c r="QLC40" s="14"/>
      <c r="QLD40" s="14"/>
      <c r="QLE40" s="14"/>
      <c r="QLF40" s="14"/>
      <c r="QLG40" s="14"/>
      <c r="QLH40" s="14"/>
      <c r="QLI40" s="14"/>
      <c r="QLJ40" s="14"/>
      <c r="QLK40" s="14"/>
      <c r="QLL40" s="14"/>
      <c r="QLM40" s="14"/>
      <c r="QLN40" s="14"/>
      <c r="QLO40" s="14"/>
      <c r="QLP40" s="14"/>
      <c r="QLQ40" s="14"/>
      <c r="QLR40" s="14"/>
      <c r="QLS40" s="14"/>
      <c r="QLT40" s="14"/>
      <c r="QLU40" s="14"/>
      <c r="QLV40" s="14"/>
      <c r="QLW40" s="14"/>
      <c r="QLX40" s="14"/>
      <c r="QLY40" s="14"/>
      <c r="QLZ40" s="14"/>
      <c r="QMA40" s="14"/>
      <c r="QMB40" s="14"/>
      <c r="QMC40" s="14"/>
      <c r="QMD40" s="14"/>
      <c r="QME40" s="14"/>
      <c r="QMF40" s="14"/>
      <c r="QMG40" s="14"/>
      <c r="QMH40" s="14"/>
      <c r="QMI40" s="14"/>
      <c r="QMJ40" s="14"/>
      <c r="QMK40" s="14"/>
      <c r="QML40" s="14"/>
      <c r="QMM40" s="14"/>
      <c r="QMN40" s="14"/>
      <c r="QMO40" s="14"/>
      <c r="QMP40" s="14"/>
      <c r="QMQ40" s="14"/>
      <c r="QMR40" s="14"/>
      <c r="QMS40" s="14"/>
      <c r="QMT40" s="14"/>
      <c r="QMU40" s="14"/>
      <c r="QMV40" s="14"/>
      <c r="QMW40" s="14"/>
      <c r="QMX40" s="14"/>
      <c r="QMY40" s="14"/>
      <c r="QMZ40" s="14"/>
      <c r="QNA40" s="14"/>
      <c r="QNB40" s="14"/>
      <c r="QNC40" s="14"/>
      <c r="QND40" s="14"/>
      <c r="QNE40" s="14"/>
      <c r="QNF40" s="14"/>
      <c r="QNG40" s="14"/>
      <c r="QNH40" s="14"/>
      <c r="QNI40" s="14"/>
      <c r="QNJ40" s="14"/>
      <c r="QNK40" s="14"/>
      <c r="QNL40" s="14"/>
      <c r="QNM40" s="14"/>
      <c r="QNN40" s="14"/>
      <c r="QNO40" s="14"/>
      <c r="QNP40" s="14"/>
      <c r="QNQ40" s="14"/>
      <c r="QNR40" s="14"/>
      <c r="QNS40" s="14"/>
      <c r="QNT40" s="14"/>
      <c r="QNU40" s="14"/>
      <c r="QNV40" s="14"/>
      <c r="QNW40" s="14"/>
      <c r="QNX40" s="14"/>
      <c r="QNY40" s="14"/>
      <c r="QNZ40" s="14"/>
      <c r="QOA40" s="14"/>
      <c r="QOB40" s="14"/>
      <c r="QOC40" s="14"/>
      <c r="QOD40" s="14"/>
      <c r="QOE40" s="14"/>
      <c r="QOF40" s="14"/>
      <c r="QOG40" s="14"/>
      <c r="QOH40" s="14"/>
      <c r="QOI40" s="14"/>
      <c r="QOJ40" s="14"/>
      <c r="QOK40" s="14"/>
      <c r="QOL40" s="14"/>
      <c r="QOM40" s="14"/>
      <c r="QON40" s="14"/>
      <c r="QOO40" s="14"/>
      <c r="QOP40" s="14"/>
      <c r="QOQ40" s="14"/>
      <c r="QOR40" s="14"/>
      <c r="QOS40" s="14"/>
      <c r="QOT40" s="14"/>
      <c r="QOU40" s="14"/>
      <c r="QOV40" s="14"/>
      <c r="QOW40" s="14"/>
      <c r="QOX40" s="14"/>
      <c r="QOY40" s="14"/>
      <c r="QOZ40" s="14"/>
      <c r="QPA40" s="14"/>
      <c r="QPB40" s="14"/>
      <c r="QPC40" s="14"/>
      <c r="QPD40" s="14"/>
      <c r="QPE40" s="14"/>
      <c r="QPF40" s="14"/>
      <c r="QPG40" s="14"/>
      <c r="QPH40" s="14"/>
      <c r="QPI40" s="14"/>
      <c r="QPJ40" s="14"/>
      <c r="QPK40" s="14"/>
      <c r="QPL40" s="14"/>
      <c r="QPM40" s="14"/>
      <c r="QPN40" s="14"/>
      <c r="QPO40" s="14"/>
      <c r="QPP40" s="14"/>
      <c r="QPQ40" s="14"/>
      <c r="QPR40" s="14"/>
      <c r="QPS40" s="14"/>
      <c r="QPT40" s="14"/>
      <c r="QPU40" s="14"/>
      <c r="QPV40" s="14"/>
      <c r="QPW40" s="14"/>
      <c r="QPX40" s="14"/>
      <c r="QPY40" s="14"/>
      <c r="QPZ40" s="14"/>
      <c r="QQA40" s="14"/>
      <c r="QQB40" s="14"/>
      <c r="QQC40" s="14"/>
      <c r="QQD40" s="14"/>
      <c r="QQE40" s="14"/>
      <c r="QQF40" s="14"/>
      <c r="QQG40" s="14"/>
      <c r="QQH40" s="14"/>
      <c r="QQI40" s="14"/>
      <c r="QQJ40" s="14"/>
      <c r="QQK40" s="14"/>
      <c r="QQL40" s="14"/>
      <c r="QQM40" s="14"/>
      <c r="QQN40" s="14"/>
      <c r="QQO40" s="14"/>
      <c r="QQP40" s="14"/>
      <c r="QQQ40" s="14"/>
      <c r="QQR40" s="14"/>
      <c r="QQS40" s="14"/>
      <c r="QQT40" s="14"/>
      <c r="QQU40" s="14"/>
      <c r="QQV40" s="14"/>
      <c r="QQW40" s="14"/>
      <c r="QQX40" s="14"/>
      <c r="QQY40" s="14"/>
      <c r="QQZ40" s="14"/>
      <c r="QRA40" s="14"/>
      <c r="QRB40" s="14"/>
      <c r="QRC40" s="14"/>
      <c r="QRD40" s="14"/>
      <c r="QRE40" s="14"/>
      <c r="QRF40" s="14"/>
      <c r="QRG40" s="14"/>
      <c r="QRH40" s="14"/>
      <c r="QRI40" s="14"/>
      <c r="QRJ40" s="14"/>
      <c r="QRK40" s="14"/>
      <c r="QRL40" s="14"/>
      <c r="QRM40" s="14"/>
      <c r="QRN40" s="14"/>
      <c r="QRO40" s="14"/>
      <c r="QRP40" s="14"/>
      <c r="QRQ40" s="14"/>
      <c r="QRR40" s="14"/>
      <c r="QRS40" s="14"/>
      <c r="QRT40" s="14"/>
      <c r="QRU40" s="14"/>
      <c r="QRV40" s="14"/>
      <c r="QRW40" s="14"/>
      <c r="QRX40" s="14"/>
      <c r="QRY40" s="14"/>
      <c r="QRZ40" s="14"/>
      <c r="QSA40" s="14"/>
      <c r="QSB40" s="14"/>
      <c r="QSC40" s="14"/>
      <c r="QSD40" s="14"/>
      <c r="QSE40" s="14"/>
      <c r="QSF40" s="14"/>
      <c r="QSG40" s="14"/>
      <c r="QSH40" s="14"/>
      <c r="QSI40" s="14"/>
      <c r="QSJ40" s="14"/>
      <c r="QSK40" s="14"/>
      <c r="QSL40" s="14"/>
      <c r="QSM40" s="14"/>
      <c r="QSN40" s="14"/>
      <c r="QSO40" s="14"/>
      <c r="QSP40" s="14"/>
      <c r="QSQ40" s="14"/>
      <c r="QSR40" s="14"/>
      <c r="QSS40" s="14"/>
      <c r="QST40" s="14"/>
      <c r="QSU40" s="14"/>
      <c r="QSV40" s="14"/>
      <c r="QSW40" s="14"/>
      <c r="QSX40" s="14"/>
      <c r="QSY40" s="14"/>
      <c r="QSZ40" s="14"/>
      <c r="QTA40" s="14"/>
      <c r="QTB40" s="14"/>
      <c r="QTC40" s="14"/>
      <c r="QTD40" s="14"/>
      <c r="QTE40" s="14"/>
      <c r="QTF40" s="14"/>
      <c r="QTG40" s="14"/>
      <c r="QTH40" s="14"/>
      <c r="QTI40" s="14"/>
      <c r="QTJ40" s="14"/>
      <c r="QTK40" s="14"/>
      <c r="QTL40" s="14"/>
      <c r="QTM40" s="14"/>
      <c r="QTN40" s="14"/>
      <c r="QTO40" s="14"/>
      <c r="QTP40" s="14"/>
      <c r="QTQ40" s="14"/>
      <c r="QTR40" s="14"/>
      <c r="QTS40" s="14"/>
      <c r="QTT40" s="14"/>
      <c r="QTU40" s="14"/>
      <c r="QTV40" s="14"/>
      <c r="QTW40" s="14"/>
      <c r="QTX40" s="14"/>
      <c r="QTY40" s="14"/>
      <c r="QTZ40" s="14"/>
      <c r="QUA40" s="14"/>
      <c r="QUB40" s="14"/>
      <c r="QUC40" s="14"/>
      <c r="QUD40" s="14"/>
      <c r="QUE40" s="14"/>
      <c r="QUF40" s="14"/>
      <c r="QUG40" s="14"/>
      <c r="QUH40" s="14"/>
      <c r="QUI40" s="14"/>
      <c r="QUJ40" s="14"/>
      <c r="QUK40" s="14"/>
      <c r="QUL40" s="14"/>
      <c r="QUM40" s="14"/>
      <c r="QUN40" s="14"/>
      <c r="QUO40" s="14"/>
      <c r="QUP40" s="14"/>
      <c r="QUQ40" s="14"/>
      <c r="QUR40" s="14"/>
      <c r="QUS40" s="14"/>
      <c r="QUT40" s="14"/>
      <c r="QUU40" s="14"/>
      <c r="QUV40" s="14"/>
      <c r="QUW40" s="14"/>
      <c r="QUX40" s="14"/>
      <c r="QUY40" s="14"/>
      <c r="QUZ40" s="14"/>
      <c r="QVA40" s="14"/>
      <c r="QVB40" s="14"/>
      <c r="QVC40" s="14"/>
      <c r="QVD40" s="14"/>
      <c r="QVE40" s="14"/>
      <c r="QVF40" s="14"/>
      <c r="QVG40" s="14"/>
      <c r="QVH40" s="14"/>
      <c r="QVI40" s="14"/>
      <c r="QVJ40" s="14"/>
      <c r="QVK40" s="14"/>
      <c r="QVL40" s="14"/>
      <c r="QVM40" s="14"/>
      <c r="QVN40" s="14"/>
      <c r="QVO40" s="14"/>
      <c r="QVP40" s="14"/>
      <c r="QVQ40" s="14"/>
      <c r="QVR40" s="14"/>
      <c r="QVS40" s="14"/>
      <c r="QVT40" s="14"/>
      <c r="QVU40" s="14"/>
      <c r="QVV40" s="14"/>
      <c r="QVW40" s="14"/>
      <c r="QVX40" s="14"/>
      <c r="QVY40" s="14"/>
      <c r="QVZ40" s="14"/>
      <c r="QWA40" s="14"/>
      <c r="QWB40" s="14"/>
      <c r="QWC40" s="14"/>
      <c r="QWD40" s="14"/>
      <c r="QWE40" s="14"/>
      <c r="QWF40" s="14"/>
      <c r="QWG40" s="14"/>
      <c r="QWH40" s="14"/>
      <c r="QWI40" s="14"/>
      <c r="QWJ40" s="14"/>
      <c r="QWK40" s="14"/>
      <c r="QWL40" s="14"/>
      <c r="QWM40" s="14"/>
      <c r="QWN40" s="14"/>
      <c r="QWO40" s="14"/>
      <c r="QWP40" s="14"/>
      <c r="QWQ40" s="14"/>
      <c r="QWR40" s="14"/>
      <c r="QWS40" s="14"/>
      <c r="QWT40" s="14"/>
      <c r="QWU40" s="14"/>
      <c r="QWV40" s="14"/>
      <c r="QWW40" s="14"/>
      <c r="QWX40" s="14"/>
      <c r="QWY40" s="14"/>
      <c r="QWZ40" s="14"/>
      <c r="QXA40" s="14"/>
      <c r="QXB40" s="14"/>
      <c r="QXC40" s="14"/>
      <c r="QXD40" s="14"/>
      <c r="QXE40" s="14"/>
      <c r="QXF40" s="14"/>
      <c r="QXG40" s="14"/>
      <c r="QXH40" s="14"/>
      <c r="QXI40" s="14"/>
      <c r="QXJ40" s="14"/>
      <c r="QXK40" s="14"/>
      <c r="QXL40" s="14"/>
      <c r="QXM40" s="14"/>
      <c r="QXN40" s="14"/>
      <c r="QXO40" s="14"/>
      <c r="QXP40" s="14"/>
      <c r="QXQ40" s="14"/>
      <c r="QXR40" s="14"/>
      <c r="QXS40" s="14"/>
      <c r="QXT40" s="14"/>
      <c r="QXU40" s="14"/>
      <c r="QXV40" s="14"/>
      <c r="QXW40" s="14"/>
      <c r="QXX40" s="14"/>
      <c r="QXY40" s="14"/>
      <c r="QXZ40" s="14"/>
      <c r="QYA40" s="14"/>
      <c r="QYB40" s="14"/>
      <c r="QYC40" s="14"/>
      <c r="QYD40" s="14"/>
      <c r="QYE40" s="14"/>
      <c r="QYF40" s="14"/>
      <c r="QYG40" s="14"/>
      <c r="QYH40" s="14"/>
      <c r="QYI40" s="14"/>
      <c r="QYJ40" s="14"/>
      <c r="QYK40" s="14"/>
      <c r="QYL40" s="14"/>
      <c r="QYM40" s="14"/>
      <c r="QYN40" s="14"/>
      <c r="QYO40" s="14"/>
      <c r="QYP40" s="14"/>
      <c r="QYQ40" s="14"/>
      <c r="QYR40" s="14"/>
      <c r="QYS40" s="14"/>
      <c r="QYT40" s="14"/>
      <c r="QYU40" s="14"/>
      <c r="QYV40" s="14"/>
      <c r="QYW40" s="14"/>
      <c r="QYX40" s="14"/>
      <c r="QYY40" s="14"/>
      <c r="QYZ40" s="14"/>
      <c r="QZA40" s="14"/>
      <c r="QZB40" s="14"/>
      <c r="QZC40" s="14"/>
      <c r="QZD40" s="14"/>
      <c r="QZE40" s="14"/>
      <c r="QZF40" s="14"/>
      <c r="QZG40" s="14"/>
      <c r="QZH40" s="14"/>
      <c r="QZI40" s="14"/>
      <c r="QZJ40" s="14"/>
      <c r="QZK40" s="14"/>
      <c r="QZL40" s="14"/>
      <c r="QZM40" s="14"/>
      <c r="QZN40" s="14"/>
      <c r="QZO40" s="14"/>
      <c r="QZP40" s="14"/>
      <c r="QZQ40" s="14"/>
      <c r="QZR40" s="14"/>
      <c r="QZS40" s="14"/>
      <c r="QZT40" s="14"/>
      <c r="QZU40" s="14"/>
      <c r="QZV40" s="14"/>
      <c r="QZW40" s="14"/>
      <c r="QZX40" s="14"/>
      <c r="QZY40" s="14"/>
      <c r="QZZ40" s="14"/>
      <c r="RAA40" s="14"/>
      <c r="RAB40" s="14"/>
      <c r="RAC40" s="14"/>
      <c r="RAD40" s="14"/>
      <c r="RAE40" s="14"/>
      <c r="RAF40" s="14"/>
      <c r="RAG40" s="14"/>
      <c r="RAH40" s="14"/>
      <c r="RAI40" s="14"/>
      <c r="RAJ40" s="14"/>
      <c r="RAK40" s="14"/>
      <c r="RAL40" s="14"/>
      <c r="RAM40" s="14"/>
      <c r="RAN40" s="14"/>
      <c r="RAO40" s="14"/>
      <c r="RAP40" s="14"/>
      <c r="RAQ40" s="14"/>
      <c r="RAR40" s="14"/>
      <c r="RAS40" s="14"/>
      <c r="RAT40" s="14"/>
      <c r="RAU40" s="14"/>
      <c r="RAV40" s="14"/>
      <c r="RAW40" s="14"/>
      <c r="RAX40" s="14"/>
      <c r="RAY40" s="14"/>
      <c r="RAZ40" s="14"/>
      <c r="RBA40" s="14"/>
      <c r="RBB40" s="14"/>
      <c r="RBC40" s="14"/>
      <c r="RBD40" s="14"/>
      <c r="RBE40" s="14"/>
      <c r="RBF40" s="14"/>
      <c r="RBG40" s="14"/>
      <c r="RBH40" s="14"/>
      <c r="RBI40" s="14"/>
      <c r="RBJ40" s="14"/>
      <c r="RBK40" s="14"/>
      <c r="RBL40" s="14"/>
      <c r="RBM40" s="14"/>
      <c r="RBN40" s="14"/>
      <c r="RBO40" s="14"/>
      <c r="RBP40" s="14"/>
      <c r="RBQ40" s="14"/>
      <c r="RBR40" s="14"/>
      <c r="RBS40" s="14"/>
      <c r="RBT40" s="14"/>
      <c r="RBU40" s="14"/>
      <c r="RBV40" s="14"/>
      <c r="RBW40" s="14"/>
      <c r="RBX40" s="14"/>
      <c r="RBY40" s="14"/>
      <c r="RBZ40" s="14"/>
      <c r="RCA40" s="14"/>
      <c r="RCB40" s="14"/>
      <c r="RCC40" s="14"/>
      <c r="RCD40" s="14"/>
      <c r="RCE40" s="14"/>
      <c r="RCF40" s="14"/>
      <c r="RCG40" s="14"/>
      <c r="RCH40" s="14"/>
      <c r="RCI40" s="14"/>
      <c r="RCJ40" s="14"/>
      <c r="RCK40" s="14"/>
      <c r="RCL40" s="14"/>
      <c r="RCM40" s="14"/>
      <c r="RCN40" s="14"/>
      <c r="RCO40" s="14"/>
      <c r="RCP40" s="14"/>
      <c r="RCQ40" s="14"/>
      <c r="RCR40" s="14"/>
      <c r="RCS40" s="14"/>
      <c r="RCT40" s="14"/>
      <c r="RCU40" s="14"/>
      <c r="RCV40" s="14"/>
      <c r="RCW40" s="14"/>
      <c r="RCX40" s="14"/>
      <c r="RCY40" s="14"/>
      <c r="RCZ40" s="14"/>
      <c r="RDA40" s="14"/>
      <c r="RDB40" s="14"/>
      <c r="RDC40" s="14"/>
      <c r="RDD40" s="14"/>
      <c r="RDE40" s="14"/>
      <c r="RDF40" s="14"/>
      <c r="RDG40" s="14"/>
      <c r="RDH40" s="14"/>
      <c r="RDI40" s="14"/>
      <c r="RDJ40" s="14"/>
      <c r="RDK40" s="14"/>
      <c r="RDL40" s="14"/>
      <c r="RDM40" s="14"/>
      <c r="RDN40" s="14"/>
      <c r="RDO40" s="14"/>
      <c r="RDP40" s="14"/>
      <c r="RDQ40" s="14"/>
      <c r="RDR40" s="14"/>
      <c r="RDS40" s="14"/>
      <c r="RDT40" s="14"/>
      <c r="RDU40" s="14"/>
      <c r="RDV40" s="14"/>
      <c r="RDW40" s="14"/>
      <c r="RDX40" s="14"/>
      <c r="RDY40" s="14"/>
      <c r="RDZ40" s="14"/>
      <c r="REA40" s="14"/>
      <c r="REB40" s="14"/>
      <c r="REC40" s="14"/>
      <c r="RED40" s="14"/>
      <c r="REE40" s="14"/>
      <c r="REF40" s="14"/>
      <c r="REG40" s="14"/>
      <c r="REH40" s="14"/>
      <c r="REI40" s="14"/>
      <c r="REJ40" s="14"/>
      <c r="REK40" s="14"/>
      <c r="REL40" s="14"/>
      <c r="REM40" s="14"/>
      <c r="REN40" s="14"/>
      <c r="REO40" s="14"/>
      <c r="REP40" s="14"/>
      <c r="REQ40" s="14"/>
      <c r="RER40" s="14"/>
      <c r="RES40" s="14"/>
      <c r="RET40" s="14"/>
      <c r="REU40" s="14"/>
      <c r="REV40" s="14"/>
      <c r="REW40" s="14"/>
      <c r="REX40" s="14"/>
      <c r="REY40" s="14"/>
      <c r="REZ40" s="14"/>
      <c r="RFA40" s="14"/>
      <c r="RFB40" s="14"/>
      <c r="RFC40" s="14"/>
      <c r="RFD40" s="14"/>
      <c r="RFE40" s="14"/>
      <c r="RFF40" s="14"/>
      <c r="RFG40" s="14"/>
      <c r="RFH40" s="14"/>
      <c r="RFI40" s="14"/>
      <c r="RFJ40" s="14"/>
      <c r="RFK40" s="14"/>
      <c r="RFL40" s="14"/>
      <c r="RFM40" s="14"/>
      <c r="RFN40" s="14"/>
      <c r="RFO40" s="14"/>
      <c r="RFP40" s="14"/>
      <c r="RFQ40" s="14"/>
      <c r="RFR40" s="14"/>
      <c r="RFS40" s="14"/>
      <c r="RFT40" s="14"/>
      <c r="RFU40" s="14"/>
      <c r="RFV40" s="14"/>
      <c r="RFW40" s="14"/>
      <c r="RFX40" s="14"/>
      <c r="RFY40" s="14"/>
      <c r="RFZ40" s="14"/>
      <c r="RGA40" s="14"/>
      <c r="RGB40" s="14"/>
      <c r="RGC40" s="14"/>
      <c r="RGD40" s="14"/>
      <c r="RGE40" s="14"/>
      <c r="RGF40" s="14"/>
      <c r="RGG40" s="14"/>
      <c r="RGH40" s="14"/>
      <c r="RGI40" s="14"/>
      <c r="RGJ40" s="14"/>
      <c r="RGK40" s="14"/>
      <c r="RGL40" s="14"/>
      <c r="RGM40" s="14"/>
      <c r="RGN40" s="14"/>
      <c r="RGO40" s="14"/>
      <c r="RGP40" s="14"/>
      <c r="RGQ40" s="14"/>
      <c r="RGR40" s="14"/>
      <c r="RGS40" s="14"/>
      <c r="RGT40" s="14"/>
      <c r="RGU40" s="14"/>
      <c r="RGV40" s="14"/>
      <c r="RGW40" s="14"/>
      <c r="RGX40" s="14"/>
      <c r="RGY40" s="14"/>
      <c r="RGZ40" s="14"/>
      <c r="RHA40" s="14"/>
      <c r="RHB40" s="14"/>
      <c r="RHC40" s="14"/>
      <c r="RHD40" s="14"/>
      <c r="RHE40" s="14"/>
      <c r="RHF40" s="14"/>
      <c r="RHG40" s="14"/>
      <c r="RHH40" s="14"/>
      <c r="RHI40" s="14"/>
      <c r="RHJ40" s="14"/>
      <c r="RHK40" s="14"/>
      <c r="RHL40" s="14"/>
      <c r="RHM40" s="14"/>
      <c r="RHN40" s="14"/>
      <c r="RHO40" s="14"/>
      <c r="RHP40" s="14"/>
      <c r="RHQ40" s="14"/>
      <c r="RHR40" s="14"/>
      <c r="RHS40" s="14"/>
      <c r="RHT40" s="14"/>
      <c r="RHU40" s="14"/>
      <c r="RHV40" s="14"/>
      <c r="RHW40" s="14"/>
      <c r="RHX40" s="14"/>
      <c r="RHY40" s="14"/>
      <c r="RHZ40" s="14"/>
      <c r="RIA40" s="14"/>
      <c r="RIB40" s="14"/>
      <c r="RIC40" s="14"/>
      <c r="RID40" s="14"/>
      <c r="RIE40" s="14"/>
      <c r="RIF40" s="14"/>
      <c r="RIG40" s="14"/>
      <c r="RIH40" s="14"/>
      <c r="RII40" s="14"/>
      <c r="RIJ40" s="14"/>
      <c r="RIK40" s="14"/>
      <c r="RIL40" s="14"/>
      <c r="RIM40" s="14"/>
      <c r="RIN40" s="14"/>
      <c r="RIO40" s="14"/>
      <c r="RIP40" s="14"/>
      <c r="RIQ40" s="14"/>
      <c r="RIR40" s="14"/>
      <c r="RIS40" s="14"/>
      <c r="RIT40" s="14"/>
      <c r="RIU40" s="14"/>
      <c r="RIV40" s="14"/>
      <c r="RIW40" s="14"/>
      <c r="RIX40" s="14"/>
      <c r="RIY40" s="14"/>
      <c r="RIZ40" s="14"/>
      <c r="RJA40" s="14"/>
      <c r="RJB40" s="14"/>
      <c r="RJC40" s="14"/>
      <c r="RJD40" s="14"/>
      <c r="RJE40" s="14"/>
      <c r="RJF40" s="14"/>
      <c r="RJG40" s="14"/>
      <c r="RJH40" s="14"/>
      <c r="RJI40" s="14"/>
      <c r="RJJ40" s="14"/>
      <c r="RJK40" s="14"/>
      <c r="RJL40" s="14"/>
      <c r="RJM40" s="14"/>
      <c r="RJN40" s="14"/>
      <c r="RJO40" s="14"/>
      <c r="RJP40" s="14"/>
      <c r="RJQ40" s="14"/>
      <c r="RJR40" s="14"/>
      <c r="RJS40" s="14"/>
      <c r="RJT40" s="14"/>
      <c r="RJU40" s="14"/>
      <c r="RJV40" s="14"/>
      <c r="RJW40" s="14"/>
      <c r="RJX40" s="14"/>
      <c r="RJY40" s="14"/>
      <c r="RJZ40" s="14"/>
      <c r="RKA40" s="14"/>
      <c r="RKB40" s="14"/>
      <c r="RKC40" s="14"/>
      <c r="RKD40" s="14"/>
      <c r="RKE40" s="14"/>
      <c r="RKF40" s="14"/>
      <c r="RKG40" s="14"/>
      <c r="RKH40" s="14"/>
      <c r="RKI40" s="14"/>
      <c r="RKJ40" s="14"/>
      <c r="RKK40" s="14"/>
      <c r="RKL40" s="14"/>
      <c r="RKM40" s="14"/>
      <c r="RKN40" s="14"/>
      <c r="RKO40" s="14"/>
      <c r="RKP40" s="14"/>
      <c r="RKQ40" s="14"/>
      <c r="RKR40" s="14"/>
      <c r="RKS40" s="14"/>
      <c r="RKT40" s="14"/>
      <c r="RKU40" s="14"/>
      <c r="RKV40" s="14"/>
      <c r="RKW40" s="14"/>
      <c r="RKX40" s="14"/>
      <c r="RKY40" s="14"/>
      <c r="RKZ40" s="14"/>
      <c r="RLA40" s="14"/>
      <c r="RLB40" s="14"/>
      <c r="RLC40" s="14"/>
      <c r="RLD40" s="14"/>
      <c r="RLE40" s="14"/>
      <c r="RLF40" s="14"/>
      <c r="RLG40" s="14"/>
      <c r="RLH40" s="14"/>
      <c r="RLI40" s="14"/>
      <c r="RLJ40" s="14"/>
      <c r="RLK40" s="14"/>
      <c r="RLL40" s="14"/>
      <c r="RLM40" s="14"/>
      <c r="RLN40" s="14"/>
      <c r="RLO40" s="14"/>
      <c r="RLP40" s="14"/>
      <c r="RLQ40" s="14"/>
      <c r="RLR40" s="14"/>
      <c r="RLS40" s="14"/>
      <c r="RLT40" s="14"/>
      <c r="RLU40" s="14"/>
      <c r="RLV40" s="14"/>
      <c r="RLW40" s="14"/>
      <c r="RLX40" s="14"/>
      <c r="RLY40" s="14"/>
      <c r="RLZ40" s="14"/>
      <c r="RMA40" s="14"/>
      <c r="RMB40" s="14"/>
      <c r="RMC40" s="14"/>
      <c r="RMD40" s="14"/>
      <c r="RME40" s="14"/>
      <c r="RMF40" s="14"/>
      <c r="RMG40" s="14"/>
      <c r="RMH40" s="14"/>
      <c r="RMI40" s="14"/>
      <c r="RMJ40" s="14"/>
      <c r="RMK40" s="14"/>
      <c r="RML40" s="14"/>
      <c r="RMM40" s="14"/>
      <c r="RMN40" s="14"/>
      <c r="RMO40" s="14"/>
      <c r="RMP40" s="14"/>
      <c r="RMQ40" s="14"/>
      <c r="RMR40" s="14"/>
      <c r="RMS40" s="14"/>
      <c r="RMT40" s="14"/>
      <c r="RMU40" s="14"/>
      <c r="RMV40" s="14"/>
      <c r="RMW40" s="14"/>
      <c r="RMX40" s="14"/>
      <c r="RMY40" s="14"/>
      <c r="RMZ40" s="14"/>
      <c r="RNA40" s="14"/>
      <c r="RNB40" s="14"/>
      <c r="RNC40" s="14"/>
      <c r="RND40" s="14"/>
      <c r="RNE40" s="14"/>
      <c r="RNF40" s="14"/>
      <c r="RNG40" s="14"/>
      <c r="RNH40" s="14"/>
      <c r="RNI40" s="14"/>
      <c r="RNJ40" s="14"/>
      <c r="RNK40" s="14"/>
      <c r="RNL40" s="14"/>
      <c r="RNM40" s="14"/>
      <c r="RNN40" s="14"/>
      <c r="RNO40" s="14"/>
      <c r="RNP40" s="14"/>
      <c r="RNQ40" s="14"/>
      <c r="RNR40" s="14"/>
      <c r="RNS40" s="14"/>
      <c r="RNT40" s="14"/>
      <c r="RNU40" s="14"/>
      <c r="RNV40" s="14"/>
      <c r="RNW40" s="14"/>
      <c r="RNX40" s="14"/>
      <c r="RNY40" s="14"/>
      <c r="RNZ40" s="14"/>
      <c r="ROA40" s="14"/>
      <c r="ROB40" s="14"/>
      <c r="ROC40" s="14"/>
      <c r="ROD40" s="14"/>
      <c r="ROE40" s="14"/>
      <c r="ROF40" s="14"/>
      <c r="ROG40" s="14"/>
      <c r="ROH40" s="14"/>
      <c r="ROI40" s="14"/>
      <c r="ROJ40" s="14"/>
      <c r="ROK40" s="14"/>
      <c r="ROL40" s="14"/>
      <c r="ROM40" s="14"/>
      <c r="RON40" s="14"/>
      <c r="ROO40" s="14"/>
      <c r="ROP40" s="14"/>
      <c r="ROQ40" s="14"/>
      <c r="ROR40" s="14"/>
      <c r="ROS40" s="14"/>
      <c r="ROT40" s="14"/>
      <c r="ROU40" s="14"/>
      <c r="ROV40" s="14"/>
      <c r="ROW40" s="14"/>
      <c r="ROX40" s="14"/>
      <c r="ROY40" s="14"/>
      <c r="ROZ40" s="14"/>
      <c r="RPA40" s="14"/>
      <c r="RPB40" s="14"/>
      <c r="RPC40" s="14"/>
      <c r="RPD40" s="14"/>
      <c r="RPE40" s="14"/>
      <c r="RPF40" s="14"/>
      <c r="RPG40" s="14"/>
      <c r="RPH40" s="14"/>
      <c r="RPI40" s="14"/>
      <c r="RPJ40" s="14"/>
      <c r="RPK40" s="14"/>
      <c r="RPL40" s="14"/>
      <c r="RPM40" s="14"/>
      <c r="RPN40" s="14"/>
      <c r="RPO40" s="14"/>
      <c r="RPP40" s="14"/>
      <c r="RPQ40" s="14"/>
      <c r="RPR40" s="14"/>
      <c r="RPS40" s="14"/>
      <c r="RPT40" s="14"/>
      <c r="RPU40" s="14"/>
      <c r="RPV40" s="14"/>
      <c r="RPW40" s="14"/>
      <c r="RPX40" s="14"/>
      <c r="RPY40" s="14"/>
      <c r="RPZ40" s="14"/>
      <c r="RQA40" s="14"/>
      <c r="RQB40" s="14"/>
      <c r="RQC40" s="14"/>
      <c r="RQD40" s="14"/>
      <c r="RQE40" s="14"/>
      <c r="RQF40" s="14"/>
      <c r="RQG40" s="14"/>
      <c r="RQH40" s="14"/>
      <c r="RQI40" s="14"/>
      <c r="RQJ40" s="14"/>
      <c r="RQK40" s="14"/>
      <c r="RQL40" s="14"/>
      <c r="RQM40" s="14"/>
      <c r="RQN40" s="14"/>
      <c r="RQO40" s="14"/>
      <c r="RQP40" s="14"/>
      <c r="RQQ40" s="14"/>
      <c r="RQR40" s="14"/>
      <c r="RQS40" s="14"/>
      <c r="RQT40" s="14"/>
      <c r="RQU40" s="14"/>
      <c r="RQV40" s="14"/>
      <c r="RQW40" s="14"/>
      <c r="RQX40" s="14"/>
      <c r="RQY40" s="14"/>
      <c r="RQZ40" s="14"/>
      <c r="RRA40" s="14"/>
      <c r="RRB40" s="14"/>
      <c r="RRC40" s="14"/>
      <c r="RRD40" s="14"/>
      <c r="RRE40" s="14"/>
      <c r="RRF40" s="14"/>
      <c r="RRG40" s="14"/>
      <c r="RRH40" s="14"/>
      <c r="RRI40" s="14"/>
      <c r="RRJ40" s="14"/>
      <c r="RRK40" s="14"/>
      <c r="RRL40" s="14"/>
      <c r="RRM40" s="14"/>
      <c r="RRN40" s="14"/>
      <c r="RRO40" s="14"/>
      <c r="RRP40" s="14"/>
      <c r="RRQ40" s="14"/>
      <c r="RRR40" s="14"/>
      <c r="RRS40" s="14"/>
      <c r="RRT40" s="14"/>
      <c r="RRU40" s="14"/>
      <c r="RRV40" s="14"/>
      <c r="RRW40" s="14"/>
      <c r="RRX40" s="14"/>
      <c r="RRY40" s="14"/>
      <c r="RRZ40" s="14"/>
      <c r="RSA40" s="14"/>
      <c r="RSB40" s="14"/>
      <c r="RSC40" s="14"/>
      <c r="RSD40" s="14"/>
      <c r="RSE40" s="14"/>
      <c r="RSF40" s="14"/>
      <c r="RSG40" s="14"/>
      <c r="RSH40" s="14"/>
      <c r="RSI40" s="14"/>
      <c r="RSJ40" s="14"/>
      <c r="RSK40" s="14"/>
      <c r="RSL40" s="14"/>
      <c r="RSM40" s="14"/>
      <c r="RSN40" s="14"/>
      <c r="RSO40" s="14"/>
      <c r="RSP40" s="14"/>
      <c r="RSQ40" s="14"/>
      <c r="RSR40" s="14"/>
      <c r="RSS40" s="14"/>
      <c r="RST40" s="14"/>
      <c r="RSU40" s="14"/>
      <c r="RSV40" s="14"/>
      <c r="RSW40" s="14"/>
      <c r="RSX40" s="14"/>
      <c r="RSY40" s="14"/>
      <c r="RSZ40" s="14"/>
      <c r="RTA40" s="14"/>
      <c r="RTB40" s="14"/>
      <c r="RTC40" s="14"/>
      <c r="RTD40" s="14"/>
      <c r="RTE40" s="14"/>
      <c r="RTF40" s="14"/>
      <c r="RTG40" s="14"/>
      <c r="RTH40" s="14"/>
      <c r="RTI40" s="14"/>
      <c r="RTJ40" s="14"/>
      <c r="RTK40" s="14"/>
      <c r="RTL40" s="14"/>
      <c r="RTM40" s="14"/>
      <c r="RTN40" s="14"/>
      <c r="RTO40" s="14"/>
      <c r="RTP40" s="14"/>
      <c r="RTQ40" s="14"/>
      <c r="RTR40" s="14"/>
      <c r="RTS40" s="14"/>
      <c r="RTT40" s="14"/>
      <c r="RTU40" s="14"/>
      <c r="RTV40" s="14"/>
      <c r="RTW40" s="14"/>
      <c r="RTX40" s="14"/>
      <c r="RTY40" s="14"/>
      <c r="RTZ40" s="14"/>
      <c r="RUA40" s="14"/>
      <c r="RUB40" s="14"/>
      <c r="RUC40" s="14"/>
      <c r="RUD40" s="14"/>
      <c r="RUE40" s="14"/>
      <c r="RUF40" s="14"/>
      <c r="RUG40" s="14"/>
      <c r="RUH40" s="14"/>
      <c r="RUI40" s="14"/>
      <c r="RUJ40" s="14"/>
      <c r="RUK40" s="14"/>
      <c r="RUL40" s="14"/>
      <c r="RUM40" s="14"/>
      <c r="RUN40" s="14"/>
      <c r="RUO40" s="14"/>
      <c r="RUP40" s="14"/>
      <c r="RUQ40" s="14"/>
      <c r="RUR40" s="14"/>
      <c r="RUS40" s="14"/>
      <c r="RUT40" s="14"/>
      <c r="RUU40" s="14"/>
      <c r="RUV40" s="14"/>
      <c r="RUW40" s="14"/>
      <c r="RUX40" s="14"/>
      <c r="RUY40" s="14"/>
      <c r="RUZ40" s="14"/>
      <c r="RVA40" s="14"/>
      <c r="RVB40" s="14"/>
      <c r="RVC40" s="14"/>
      <c r="RVD40" s="14"/>
      <c r="RVE40" s="14"/>
      <c r="RVF40" s="14"/>
      <c r="RVG40" s="14"/>
      <c r="RVH40" s="14"/>
      <c r="RVI40" s="14"/>
      <c r="RVJ40" s="14"/>
      <c r="RVK40" s="14"/>
      <c r="RVL40" s="14"/>
      <c r="RVM40" s="14"/>
      <c r="RVN40" s="14"/>
      <c r="RVO40" s="14"/>
      <c r="RVP40" s="14"/>
      <c r="RVQ40" s="14"/>
      <c r="RVR40" s="14"/>
      <c r="RVS40" s="14"/>
      <c r="RVT40" s="14"/>
      <c r="RVU40" s="14"/>
      <c r="RVV40" s="14"/>
      <c r="RVW40" s="14"/>
      <c r="RVX40" s="14"/>
      <c r="RVY40" s="14"/>
      <c r="RVZ40" s="14"/>
      <c r="RWA40" s="14"/>
      <c r="RWB40" s="14"/>
      <c r="RWC40" s="14"/>
      <c r="RWD40" s="14"/>
      <c r="RWE40" s="14"/>
      <c r="RWF40" s="14"/>
      <c r="RWG40" s="14"/>
      <c r="RWH40" s="14"/>
      <c r="RWI40" s="14"/>
      <c r="RWJ40" s="14"/>
      <c r="RWK40" s="14"/>
      <c r="RWL40" s="14"/>
      <c r="RWM40" s="14"/>
      <c r="RWN40" s="14"/>
      <c r="RWO40" s="14"/>
      <c r="RWP40" s="14"/>
      <c r="RWQ40" s="14"/>
      <c r="RWR40" s="14"/>
      <c r="RWS40" s="14"/>
      <c r="RWT40" s="14"/>
      <c r="RWU40" s="14"/>
      <c r="RWV40" s="14"/>
      <c r="RWW40" s="14"/>
      <c r="RWX40" s="14"/>
      <c r="RWY40" s="14"/>
      <c r="RWZ40" s="14"/>
      <c r="RXA40" s="14"/>
      <c r="RXB40" s="14"/>
      <c r="RXC40" s="14"/>
      <c r="RXD40" s="14"/>
      <c r="RXE40" s="14"/>
      <c r="RXF40" s="14"/>
      <c r="RXG40" s="14"/>
      <c r="RXH40" s="14"/>
      <c r="RXI40" s="14"/>
      <c r="RXJ40" s="14"/>
      <c r="RXK40" s="14"/>
      <c r="RXL40" s="14"/>
      <c r="RXM40" s="14"/>
      <c r="RXN40" s="14"/>
      <c r="RXO40" s="14"/>
      <c r="RXP40" s="14"/>
      <c r="RXQ40" s="14"/>
      <c r="RXR40" s="14"/>
      <c r="RXS40" s="14"/>
      <c r="RXT40" s="14"/>
      <c r="RXU40" s="14"/>
      <c r="RXV40" s="14"/>
      <c r="RXW40" s="14"/>
      <c r="RXX40" s="14"/>
      <c r="RXY40" s="14"/>
      <c r="RXZ40" s="14"/>
      <c r="RYA40" s="14"/>
      <c r="RYB40" s="14"/>
      <c r="RYC40" s="14"/>
      <c r="RYD40" s="14"/>
      <c r="RYE40" s="14"/>
      <c r="RYF40" s="14"/>
      <c r="RYG40" s="14"/>
      <c r="RYH40" s="14"/>
      <c r="RYI40" s="14"/>
      <c r="RYJ40" s="14"/>
      <c r="RYK40" s="14"/>
      <c r="RYL40" s="14"/>
      <c r="RYM40" s="14"/>
      <c r="RYN40" s="14"/>
      <c r="RYO40" s="14"/>
      <c r="RYP40" s="14"/>
      <c r="RYQ40" s="14"/>
      <c r="RYR40" s="14"/>
      <c r="RYS40" s="14"/>
      <c r="RYT40" s="14"/>
      <c r="RYU40" s="14"/>
      <c r="RYV40" s="14"/>
      <c r="RYW40" s="14"/>
      <c r="RYX40" s="14"/>
      <c r="RYY40" s="14"/>
      <c r="RYZ40" s="14"/>
      <c r="RZA40" s="14"/>
      <c r="RZB40" s="14"/>
      <c r="RZC40" s="14"/>
      <c r="RZD40" s="14"/>
      <c r="RZE40" s="14"/>
      <c r="RZF40" s="14"/>
      <c r="RZG40" s="14"/>
      <c r="RZH40" s="14"/>
      <c r="RZI40" s="14"/>
      <c r="RZJ40" s="14"/>
      <c r="RZK40" s="14"/>
      <c r="RZL40" s="14"/>
      <c r="RZM40" s="14"/>
      <c r="RZN40" s="14"/>
      <c r="RZO40" s="14"/>
      <c r="RZP40" s="14"/>
      <c r="RZQ40" s="14"/>
      <c r="RZR40" s="14"/>
      <c r="RZS40" s="14"/>
      <c r="RZT40" s="14"/>
      <c r="RZU40" s="14"/>
      <c r="RZV40" s="14"/>
      <c r="RZW40" s="14"/>
      <c r="RZX40" s="14"/>
      <c r="RZY40" s="14"/>
      <c r="RZZ40" s="14"/>
      <c r="SAA40" s="14"/>
      <c r="SAB40" s="14"/>
      <c r="SAC40" s="14"/>
      <c r="SAD40" s="14"/>
      <c r="SAE40" s="14"/>
      <c r="SAF40" s="14"/>
      <c r="SAG40" s="14"/>
      <c r="SAH40" s="14"/>
      <c r="SAI40" s="14"/>
      <c r="SAJ40" s="14"/>
      <c r="SAK40" s="14"/>
      <c r="SAL40" s="14"/>
      <c r="SAM40" s="14"/>
      <c r="SAN40" s="14"/>
      <c r="SAO40" s="14"/>
      <c r="SAP40" s="14"/>
      <c r="SAQ40" s="14"/>
      <c r="SAR40" s="14"/>
      <c r="SAS40" s="14"/>
      <c r="SAT40" s="14"/>
      <c r="SAU40" s="14"/>
      <c r="SAV40" s="14"/>
      <c r="SAW40" s="14"/>
      <c r="SAX40" s="14"/>
      <c r="SAY40" s="14"/>
      <c r="SAZ40" s="14"/>
      <c r="SBA40" s="14"/>
      <c r="SBB40" s="14"/>
      <c r="SBC40" s="14"/>
      <c r="SBD40" s="14"/>
      <c r="SBE40" s="14"/>
      <c r="SBF40" s="14"/>
      <c r="SBG40" s="14"/>
      <c r="SBH40" s="14"/>
      <c r="SBI40" s="14"/>
      <c r="SBJ40" s="14"/>
      <c r="SBK40" s="14"/>
      <c r="SBL40" s="14"/>
      <c r="SBM40" s="14"/>
      <c r="SBN40" s="14"/>
      <c r="SBO40" s="14"/>
      <c r="SBP40" s="14"/>
      <c r="SBQ40" s="14"/>
      <c r="SBR40" s="14"/>
      <c r="SBS40" s="14"/>
      <c r="SBT40" s="14"/>
      <c r="SBU40" s="14"/>
      <c r="SBV40" s="14"/>
      <c r="SBW40" s="14"/>
      <c r="SBX40" s="14"/>
      <c r="SBY40" s="14"/>
      <c r="SBZ40" s="14"/>
      <c r="SCA40" s="14"/>
      <c r="SCB40" s="14"/>
      <c r="SCC40" s="14"/>
      <c r="SCD40" s="14"/>
      <c r="SCE40" s="14"/>
      <c r="SCF40" s="14"/>
      <c r="SCG40" s="14"/>
      <c r="SCH40" s="14"/>
      <c r="SCI40" s="14"/>
      <c r="SCJ40" s="14"/>
      <c r="SCK40" s="14"/>
      <c r="SCL40" s="14"/>
      <c r="SCM40" s="14"/>
      <c r="SCN40" s="14"/>
      <c r="SCO40" s="14"/>
      <c r="SCP40" s="14"/>
      <c r="SCQ40" s="14"/>
      <c r="SCR40" s="14"/>
      <c r="SCS40" s="14"/>
      <c r="SCT40" s="14"/>
      <c r="SCU40" s="14"/>
      <c r="SCV40" s="14"/>
      <c r="SCW40" s="14"/>
      <c r="SCX40" s="14"/>
      <c r="SCY40" s="14"/>
      <c r="SCZ40" s="14"/>
      <c r="SDA40" s="14"/>
      <c r="SDB40" s="14"/>
      <c r="SDC40" s="14"/>
      <c r="SDD40" s="14"/>
      <c r="SDE40" s="14"/>
      <c r="SDF40" s="14"/>
      <c r="SDG40" s="14"/>
      <c r="SDH40" s="14"/>
      <c r="SDI40" s="14"/>
      <c r="SDJ40" s="14"/>
      <c r="SDK40" s="14"/>
      <c r="SDL40" s="14"/>
      <c r="SDM40" s="14"/>
      <c r="SDN40" s="14"/>
      <c r="SDO40" s="14"/>
      <c r="SDP40" s="14"/>
      <c r="SDQ40" s="14"/>
      <c r="SDR40" s="14"/>
      <c r="SDS40" s="14"/>
      <c r="SDT40" s="14"/>
      <c r="SDU40" s="14"/>
      <c r="SDV40" s="14"/>
      <c r="SDW40" s="14"/>
      <c r="SDX40" s="14"/>
      <c r="SDY40" s="14"/>
      <c r="SDZ40" s="14"/>
      <c r="SEA40" s="14"/>
      <c r="SEB40" s="14"/>
      <c r="SEC40" s="14"/>
      <c r="SED40" s="14"/>
      <c r="SEE40" s="14"/>
      <c r="SEF40" s="14"/>
      <c r="SEG40" s="14"/>
      <c r="SEH40" s="14"/>
      <c r="SEI40" s="14"/>
      <c r="SEJ40" s="14"/>
      <c r="SEK40" s="14"/>
      <c r="SEL40" s="14"/>
      <c r="SEM40" s="14"/>
      <c r="SEN40" s="14"/>
      <c r="SEO40" s="14"/>
      <c r="SEP40" s="14"/>
      <c r="SEQ40" s="14"/>
      <c r="SER40" s="14"/>
      <c r="SES40" s="14"/>
      <c r="SET40" s="14"/>
      <c r="SEU40" s="14"/>
      <c r="SEV40" s="14"/>
      <c r="SEW40" s="14"/>
      <c r="SEX40" s="14"/>
      <c r="SEY40" s="14"/>
      <c r="SEZ40" s="14"/>
      <c r="SFA40" s="14"/>
      <c r="SFB40" s="14"/>
      <c r="SFC40" s="14"/>
      <c r="SFD40" s="14"/>
      <c r="SFE40" s="14"/>
      <c r="SFF40" s="14"/>
      <c r="SFG40" s="14"/>
      <c r="SFH40" s="14"/>
      <c r="SFI40" s="14"/>
      <c r="SFJ40" s="14"/>
      <c r="SFK40" s="14"/>
      <c r="SFL40" s="14"/>
      <c r="SFM40" s="14"/>
      <c r="SFN40" s="14"/>
      <c r="SFO40" s="14"/>
      <c r="SFP40" s="14"/>
      <c r="SFQ40" s="14"/>
      <c r="SFR40" s="14"/>
      <c r="SFS40" s="14"/>
      <c r="SFT40" s="14"/>
      <c r="SFU40" s="14"/>
      <c r="SFV40" s="14"/>
      <c r="SFW40" s="14"/>
      <c r="SFX40" s="14"/>
      <c r="SFY40" s="14"/>
      <c r="SFZ40" s="14"/>
      <c r="SGA40" s="14"/>
      <c r="SGB40" s="14"/>
      <c r="SGC40" s="14"/>
      <c r="SGD40" s="14"/>
      <c r="SGE40" s="14"/>
      <c r="SGF40" s="14"/>
      <c r="SGG40" s="14"/>
      <c r="SGH40" s="14"/>
      <c r="SGI40" s="14"/>
      <c r="SGJ40" s="14"/>
      <c r="SGK40" s="14"/>
      <c r="SGL40" s="14"/>
      <c r="SGM40" s="14"/>
      <c r="SGN40" s="14"/>
      <c r="SGO40" s="14"/>
      <c r="SGP40" s="14"/>
      <c r="SGQ40" s="14"/>
      <c r="SGR40" s="14"/>
      <c r="SGS40" s="14"/>
      <c r="SGT40" s="14"/>
      <c r="SGU40" s="14"/>
      <c r="SGV40" s="14"/>
      <c r="SGW40" s="14"/>
      <c r="SGX40" s="14"/>
      <c r="SGY40" s="14"/>
      <c r="SGZ40" s="14"/>
      <c r="SHA40" s="14"/>
      <c r="SHB40" s="14"/>
      <c r="SHC40" s="14"/>
      <c r="SHD40" s="14"/>
      <c r="SHE40" s="14"/>
      <c r="SHF40" s="14"/>
      <c r="SHG40" s="14"/>
      <c r="SHH40" s="14"/>
      <c r="SHI40" s="14"/>
      <c r="SHJ40" s="14"/>
      <c r="SHK40" s="14"/>
      <c r="SHL40" s="14"/>
      <c r="SHM40" s="14"/>
      <c r="SHN40" s="14"/>
      <c r="SHO40" s="14"/>
      <c r="SHP40" s="14"/>
      <c r="SHQ40" s="14"/>
      <c r="SHR40" s="14"/>
      <c r="SHS40" s="14"/>
      <c r="SHT40" s="14"/>
      <c r="SHU40" s="14"/>
      <c r="SHV40" s="14"/>
      <c r="SHW40" s="14"/>
      <c r="SHX40" s="14"/>
      <c r="SHY40" s="14"/>
      <c r="SHZ40" s="14"/>
      <c r="SIA40" s="14"/>
      <c r="SIB40" s="14"/>
      <c r="SIC40" s="14"/>
      <c r="SID40" s="14"/>
      <c r="SIE40" s="14"/>
      <c r="SIF40" s="14"/>
      <c r="SIG40" s="14"/>
      <c r="SIH40" s="14"/>
      <c r="SII40" s="14"/>
      <c r="SIJ40" s="14"/>
      <c r="SIK40" s="14"/>
      <c r="SIL40" s="14"/>
      <c r="SIM40" s="14"/>
      <c r="SIN40" s="14"/>
      <c r="SIO40" s="14"/>
      <c r="SIP40" s="14"/>
      <c r="SIQ40" s="14"/>
      <c r="SIR40" s="14"/>
      <c r="SIS40" s="14"/>
      <c r="SIT40" s="14"/>
      <c r="SIU40" s="14"/>
      <c r="SIV40" s="14"/>
      <c r="SIW40" s="14"/>
      <c r="SIX40" s="14"/>
      <c r="SIY40" s="14"/>
      <c r="SIZ40" s="14"/>
      <c r="SJA40" s="14"/>
      <c r="SJB40" s="14"/>
      <c r="SJC40" s="14"/>
      <c r="SJD40" s="14"/>
      <c r="SJE40" s="14"/>
      <c r="SJF40" s="14"/>
      <c r="SJG40" s="14"/>
      <c r="SJH40" s="14"/>
      <c r="SJI40" s="14"/>
      <c r="SJJ40" s="14"/>
      <c r="SJK40" s="14"/>
      <c r="SJL40" s="14"/>
      <c r="SJM40" s="14"/>
      <c r="SJN40" s="14"/>
      <c r="SJO40" s="14"/>
      <c r="SJP40" s="14"/>
      <c r="SJQ40" s="14"/>
      <c r="SJR40" s="14"/>
      <c r="SJS40" s="14"/>
      <c r="SJT40" s="14"/>
      <c r="SJU40" s="14"/>
      <c r="SJV40" s="14"/>
      <c r="SJW40" s="14"/>
      <c r="SJX40" s="14"/>
      <c r="SJY40" s="14"/>
      <c r="SJZ40" s="14"/>
      <c r="SKA40" s="14"/>
      <c r="SKB40" s="14"/>
      <c r="SKC40" s="14"/>
      <c r="SKD40" s="14"/>
      <c r="SKE40" s="14"/>
      <c r="SKF40" s="14"/>
      <c r="SKG40" s="14"/>
      <c r="SKH40" s="14"/>
      <c r="SKI40" s="14"/>
      <c r="SKJ40" s="14"/>
      <c r="SKK40" s="14"/>
      <c r="SKL40" s="14"/>
      <c r="SKM40" s="14"/>
      <c r="SKN40" s="14"/>
      <c r="SKO40" s="14"/>
      <c r="SKP40" s="14"/>
      <c r="SKQ40" s="14"/>
      <c r="SKR40" s="14"/>
      <c r="SKS40" s="14"/>
      <c r="SKT40" s="14"/>
      <c r="SKU40" s="14"/>
      <c r="SKV40" s="14"/>
      <c r="SKW40" s="14"/>
      <c r="SKX40" s="14"/>
      <c r="SKY40" s="14"/>
      <c r="SKZ40" s="14"/>
      <c r="SLA40" s="14"/>
      <c r="SLB40" s="14"/>
      <c r="SLC40" s="14"/>
      <c r="SLD40" s="14"/>
      <c r="SLE40" s="14"/>
      <c r="SLF40" s="14"/>
      <c r="SLG40" s="14"/>
      <c r="SLH40" s="14"/>
      <c r="SLI40" s="14"/>
      <c r="SLJ40" s="14"/>
      <c r="SLK40" s="14"/>
      <c r="SLL40" s="14"/>
      <c r="SLM40" s="14"/>
      <c r="SLN40" s="14"/>
      <c r="SLO40" s="14"/>
      <c r="SLP40" s="14"/>
      <c r="SLQ40" s="14"/>
      <c r="SLR40" s="14"/>
      <c r="SLS40" s="14"/>
      <c r="SLT40" s="14"/>
      <c r="SLU40" s="14"/>
      <c r="SLV40" s="14"/>
      <c r="SLW40" s="14"/>
      <c r="SLX40" s="14"/>
      <c r="SLY40" s="14"/>
      <c r="SLZ40" s="14"/>
      <c r="SMA40" s="14"/>
      <c r="SMB40" s="14"/>
      <c r="SMC40" s="14"/>
      <c r="SMD40" s="14"/>
      <c r="SME40" s="14"/>
      <c r="SMF40" s="14"/>
      <c r="SMG40" s="14"/>
      <c r="SMH40" s="14"/>
      <c r="SMI40" s="14"/>
      <c r="SMJ40" s="14"/>
      <c r="SMK40" s="14"/>
      <c r="SML40" s="14"/>
      <c r="SMM40" s="14"/>
      <c r="SMN40" s="14"/>
      <c r="SMO40" s="14"/>
      <c r="SMP40" s="14"/>
      <c r="SMQ40" s="14"/>
      <c r="SMR40" s="14"/>
      <c r="SMS40" s="14"/>
      <c r="SMT40" s="14"/>
      <c r="SMU40" s="14"/>
      <c r="SMV40" s="14"/>
      <c r="SMW40" s="14"/>
      <c r="SMX40" s="14"/>
      <c r="SMY40" s="14"/>
      <c r="SMZ40" s="14"/>
      <c r="SNA40" s="14"/>
      <c r="SNB40" s="14"/>
      <c r="SNC40" s="14"/>
      <c r="SND40" s="14"/>
      <c r="SNE40" s="14"/>
      <c r="SNF40" s="14"/>
      <c r="SNG40" s="14"/>
      <c r="SNH40" s="14"/>
      <c r="SNI40" s="14"/>
      <c r="SNJ40" s="14"/>
      <c r="SNK40" s="14"/>
      <c r="SNL40" s="14"/>
      <c r="SNM40" s="14"/>
      <c r="SNN40" s="14"/>
      <c r="SNO40" s="14"/>
      <c r="SNP40" s="14"/>
      <c r="SNQ40" s="14"/>
      <c r="SNR40" s="14"/>
      <c r="SNS40" s="14"/>
      <c r="SNT40" s="14"/>
      <c r="SNU40" s="14"/>
      <c r="SNV40" s="14"/>
      <c r="SNW40" s="14"/>
      <c r="SNX40" s="14"/>
      <c r="SNY40" s="14"/>
      <c r="SNZ40" s="14"/>
      <c r="SOA40" s="14"/>
      <c r="SOB40" s="14"/>
      <c r="SOC40" s="14"/>
      <c r="SOD40" s="14"/>
      <c r="SOE40" s="14"/>
      <c r="SOF40" s="14"/>
      <c r="SOG40" s="14"/>
      <c r="SOH40" s="14"/>
      <c r="SOI40" s="14"/>
      <c r="SOJ40" s="14"/>
      <c r="SOK40" s="14"/>
      <c r="SOL40" s="14"/>
      <c r="SOM40" s="14"/>
      <c r="SON40" s="14"/>
      <c r="SOO40" s="14"/>
      <c r="SOP40" s="14"/>
      <c r="SOQ40" s="14"/>
      <c r="SOR40" s="14"/>
      <c r="SOS40" s="14"/>
      <c r="SOT40" s="14"/>
      <c r="SOU40" s="14"/>
      <c r="SOV40" s="14"/>
      <c r="SOW40" s="14"/>
      <c r="SOX40" s="14"/>
      <c r="SOY40" s="14"/>
      <c r="SOZ40" s="14"/>
      <c r="SPA40" s="14"/>
      <c r="SPB40" s="14"/>
      <c r="SPC40" s="14"/>
      <c r="SPD40" s="14"/>
      <c r="SPE40" s="14"/>
      <c r="SPF40" s="14"/>
      <c r="SPG40" s="14"/>
      <c r="SPH40" s="14"/>
      <c r="SPI40" s="14"/>
      <c r="SPJ40" s="14"/>
      <c r="SPK40" s="14"/>
      <c r="SPL40" s="14"/>
      <c r="SPM40" s="14"/>
      <c r="SPN40" s="14"/>
      <c r="SPO40" s="14"/>
      <c r="SPP40" s="14"/>
      <c r="SPQ40" s="14"/>
      <c r="SPR40" s="14"/>
      <c r="SPS40" s="14"/>
      <c r="SPT40" s="14"/>
      <c r="SPU40" s="14"/>
      <c r="SPV40" s="14"/>
      <c r="SPW40" s="14"/>
      <c r="SPX40" s="14"/>
      <c r="SPY40" s="14"/>
      <c r="SPZ40" s="14"/>
      <c r="SQA40" s="14"/>
      <c r="SQB40" s="14"/>
      <c r="SQC40" s="14"/>
      <c r="SQD40" s="14"/>
      <c r="SQE40" s="14"/>
      <c r="SQF40" s="14"/>
      <c r="SQG40" s="14"/>
      <c r="SQH40" s="14"/>
      <c r="SQI40" s="14"/>
      <c r="SQJ40" s="14"/>
      <c r="SQK40" s="14"/>
      <c r="SQL40" s="14"/>
      <c r="SQM40" s="14"/>
      <c r="SQN40" s="14"/>
      <c r="SQO40" s="14"/>
      <c r="SQP40" s="14"/>
      <c r="SQQ40" s="14"/>
      <c r="SQR40" s="14"/>
      <c r="SQS40" s="14"/>
      <c r="SQT40" s="14"/>
      <c r="SQU40" s="14"/>
      <c r="SQV40" s="14"/>
      <c r="SQW40" s="14"/>
      <c r="SQX40" s="14"/>
      <c r="SQY40" s="14"/>
      <c r="SQZ40" s="14"/>
      <c r="SRA40" s="14"/>
      <c r="SRB40" s="14"/>
      <c r="SRC40" s="14"/>
      <c r="SRD40" s="14"/>
      <c r="SRE40" s="14"/>
      <c r="SRF40" s="14"/>
      <c r="SRG40" s="14"/>
      <c r="SRH40" s="14"/>
      <c r="SRI40" s="14"/>
      <c r="SRJ40" s="14"/>
      <c r="SRK40" s="14"/>
      <c r="SRL40" s="14"/>
      <c r="SRM40" s="14"/>
      <c r="SRN40" s="14"/>
      <c r="SRO40" s="14"/>
      <c r="SRP40" s="14"/>
      <c r="SRQ40" s="14"/>
      <c r="SRR40" s="14"/>
      <c r="SRS40" s="14"/>
      <c r="SRT40" s="14"/>
      <c r="SRU40" s="14"/>
      <c r="SRV40" s="14"/>
      <c r="SRW40" s="14"/>
      <c r="SRX40" s="14"/>
      <c r="SRY40" s="14"/>
      <c r="SRZ40" s="14"/>
      <c r="SSA40" s="14"/>
      <c r="SSB40" s="14"/>
      <c r="SSC40" s="14"/>
      <c r="SSD40" s="14"/>
      <c r="SSE40" s="14"/>
      <c r="SSF40" s="14"/>
      <c r="SSG40" s="14"/>
      <c r="SSH40" s="14"/>
      <c r="SSI40" s="14"/>
      <c r="SSJ40" s="14"/>
      <c r="SSK40" s="14"/>
      <c r="SSL40" s="14"/>
      <c r="SSM40" s="14"/>
      <c r="SSN40" s="14"/>
      <c r="SSO40" s="14"/>
      <c r="SSP40" s="14"/>
      <c r="SSQ40" s="14"/>
      <c r="SSR40" s="14"/>
      <c r="SSS40" s="14"/>
      <c r="SST40" s="14"/>
      <c r="SSU40" s="14"/>
      <c r="SSV40" s="14"/>
      <c r="SSW40" s="14"/>
      <c r="SSX40" s="14"/>
      <c r="SSY40" s="14"/>
      <c r="SSZ40" s="14"/>
      <c r="STA40" s="14"/>
      <c r="STB40" s="14"/>
      <c r="STC40" s="14"/>
      <c r="STD40" s="14"/>
      <c r="STE40" s="14"/>
      <c r="STF40" s="14"/>
      <c r="STG40" s="14"/>
      <c r="STH40" s="14"/>
      <c r="STI40" s="14"/>
      <c r="STJ40" s="14"/>
      <c r="STK40" s="14"/>
      <c r="STL40" s="14"/>
      <c r="STM40" s="14"/>
      <c r="STN40" s="14"/>
      <c r="STO40" s="14"/>
      <c r="STP40" s="14"/>
      <c r="STQ40" s="14"/>
      <c r="STR40" s="14"/>
      <c r="STS40" s="14"/>
      <c r="STT40" s="14"/>
      <c r="STU40" s="14"/>
      <c r="STV40" s="14"/>
      <c r="STW40" s="14"/>
      <c r="STX40" s="14"/>
      <c r="STY40" s="14"/>
      <c r="STZ40" s="14"/>
      <c r="SUA40" s="14"/>
      <c r="SUB40" s="14"/>
      <c r="SUC40" s="14"/>
      <c r="SUD40" s="14"/>
      <c r="SUE40" s="14"/>
      <c r="SUF40" s="14"/>
      <c r="SUG40" s="14"/>
      <c r="SUH40" s="14"/>
      <c r="SUI40" s="14"/>
      <c r="SUJ40" s="14"/>
      <c r="SUK40" s="14"/>
      <c r="SUL40" s="14"/>
      <c r="SUM40" s="14"/>
      <c r="SUN40" s="14"/>
      <c r="SUO40" s="14"/>
      <c r="SUP40" s="14"/>
      <c r="SUQ40" s="14"/>
      <c r="SUR40" s="14"/>
      <c r="SUS40" s="14"/>
      <c r="SUT40" s="14"/>
      <c r="SUU40" s="14"/>
      <c r="SUV40" s="14"/>
      <c r="SUW40" s="14"/>
      <c r="SUX40" s="14"/>
      <c r="SUY40" s="14"/>
      <c r="SUZ40" s="14"/>
      <c r="SVA40" s="14"/>
      <c r="SVB40" s="14"/>
      <c r="SVC40" s="14"/>
      <c r="SVD40" s="14"/>
      <c r="SVE40" s="14"/>
      <c r="SVF40" s="14"/>
      <c r="SVG40" s="14"/>
      <c r="SVH40" s="14"/>
      <c r="SVI40" s="14"/>
      <c r="SVJ40" s="14"/>
      <c r="SVK40" s="14"/>
      <c r="SVL40" s="14"/>
      <c r="SVM40" s="14"/>
      <c r="SVN40" s="14"/>
      <c r="SVO40" s="14"/>
      <c r="SVP40" s="14"/>
      <c r="SVQ40" s="14"/>
      <c r="SVR40" s="14"/>
      <c r="SVS40" s="14"/>
      <c r="SVT40" s="14"/>
      <c r="SVU40" s="14"/>
      <c r="SVV40" s="14"/>
      <c r="SVW40" s="14"/>
      <c r="SVX40" s="14"/>
      <c r="SVY40" s="14"/>
      <c r="SVZ40" s="14"/>
      <c r="SWA40" s="14"/>
      <c r="SWB40" s="14"/>
      <c r="SWC40" s="14"/>
      <c r="SWD40" s="14"/>
      <c r="SWE40" s="14"/>
      <c r="SWF40" s="14"/>
      <c r="SWG40" s="14"/>
      <c r="SWH40" s="14"/>
      <c r="SWI40" s="14"/>
      <c r="SWJ40" s="14"/>
      <c r="SWK40" s="14"/>
      <c r="SWL40" s="14"/>
      <c r="SWM40" s="14"/>
      <c r="SWN40" s="14"/>
      <c r="SWO40" s="14"/>
      <c r="SWP40" s="14"/>
      <c r="SWQ40" s="14"/>
      <c r="SWR40" s="14"/>
      <c r="SWS40" s="14"/>
      <c r="SWT40" s="14"/>
      <c r="SWU40" s="14"/>
      <c r="SWV40" s="14"/>
      <c r="SWW40" s="14"/>
      <c r="SWX40" s="14"/>
      <c r="SWY40" s="14"/>
      <c r="SWZ40" s="14"/>
      <c r="SXA40" s="14"/>
      <c r="SXB40" s="14"/>
      <c r="SXC40" s="14"/>
      <c r="SXD40" s="14"/>
      <c r="SXE40" s="14"/>
      <c r="SXF40" s="14"/>
      <c r="SXG40" s="14"/>
      <c r="SXH40" s="14"/>
      <c r="SXI40" s="14"/>
      <c r="SXJ40" s="14"/>
      <c r="SXK40" s="14"/>
      <c r="SXL40" s="14"/>
      <c r="SXM40" s="14"/>
      <c r="SXN40" s="14"/>
      <c r="SXO40" s="14"/>
      <c r="SXP40" s="14"/>
      <c r="SXQ40" s="14"/>
      <c r="SXR40" s="14"/>
      <c r="SXS40" s="14"/>
      <c r="SXT40" s="14"/>
      <c r="SXU40" s="14"/>
      <c r="SXV40" s="14"/>
      <c r="SXW40" s="14"/>
      <c r="SXX40" s="14"/>
      <c r="SXY40" s="14"/>
      <c r="SXZ40" s="14"/>
      <c r="SYA40" s="14"/>
      <c r="SYB40" s="14"/>
      <c r="SYC40" s="14"/>
      <c r="SYD40" s="14"/>
      <c r="SYE40" s="14"/>
      <c r="SYF40" s="14"/>
      <c r="SYG40" s="14"/>
      <c r="SYH40" s="14"/>
      <c r="SYI40" s="14"/>
      <c r="SYJ40" s="14"/>
      <c r="SYK40" s="14"/>
      <c r="SYL40" s="14"/>
      <c r="SYM40" s="14"/>
      <c r="SYN40" s="14"/>
      <c r="SYO40" s="14"/>
      <c r="SYP40" s="14"/>
      <c r="SYQ40" s="14"/>
      <c r="SYR40" s="14"/>
      <c r="SYS40" s="14"/>
      <c r="SYT40" s="14"/>
      <c r="SYU40" s="14"/>
      <c r="SYV40" s="14"/>
      <c r="SYW40" s="14"/>
      <c r="SYX40" s="14"/>
      <c r="SYY40" s="14"/>
      <c r="SYZ40" s="14"/>
      <c r="SZA40" s="14"/>
      <c r="SZB40" s="14"/>
      <c r="SZC40" s="14"/>
      <c r="SZD40" s="14"/>
      <c r="SZE40" s="14"/>
      <c r="SZF40" s="14"/>
      <c r="SZG40" s="14"/>
      <c r="SZH40" s="14"/>
      <c r="SZI40" s="14"/>
      <c r="SZJ40" s="14"/>
      <c r="SZK40" s="14"/>
      <c r="SZL40" s="14"/>
      <c r="SZM40" s="14"/>
      <c r="SZN40" s="14"/>
      <c r="SZO40" s="14"/>
      <c r="SZP40" s="14"/>
      <c r="SZQ40" s="14"/>
      <c r="SZR40" s="14"/>
      <c r="SZS40" s="14"/>
      <c r="SZT40" s="14"/>
      <c r="SZU40" s="14"/>
      <c r="SZV40" s="14"/>
      <c r="SZW40" s="14"/>
      <c r="SZX40" s="14"/>
      <c r="SZY40" s="14"/>
      <c r="SZZ40" s="14"/>
      <c r="TAA40" s="14"/>
      <c r="TAB40" s="14"/>
      <c r="TAC40" s="14"/>
      <c r="TAD40" s="14"/>
      <c r="TAE40" s="14"/>
      <c r="TAF40" s="14"/>
      <c r="TAG40" s="14"/>
      <c r="TAH40" s="14"/>
      <c r="TAI40" s="14"/>
      <c r="TAJ40" s="14"/>
      <c r="TAK40" s="14"/>
      <c r="TAL40" s="14"/>
      <c r="TAM40" s="14"/>
      <c r="TAN40" s="14"/>
      <c r="TAO40" s="14"/>
      <c r="TAP40" s="14"/>
      <c r="TAQ40" s="14"/>
      <c r="TAR40" s="14"/>
      <c r="TAS40" s="14"/>
      <c r="TAT40" s="14"/>
      <c r="TAU40" s="14"/>
      <c r="TAV40" s="14"/>
      <c r="TAW40" s="14"/>
      <c r="TAX40" s="14"/>
      <c r="TAY40" s="14"/>
      <c r="TAZ40" s="14"/>
      <c r="TBA40" s="14"/>
      <c r="TBB40" s="14"/>
      <c r="TBC40" s="14"/>
      <c r="TBD40" s="14"/>
      <c r="TBE40" s="14"/>
      <c r="TBF40" s="14"/>
      <c r="TBG40" s="14"/>
      <c r="TBH40" s="14"/>
      <c r="TBI40" s="14"/>
      <c r="TBJ40" s="14"/>
      <c r="TBK40" s="14"/>
      <c r="TBL40" s="14"/>
      <c r="TBM40" s="14"/>
      <c r="TBN40" s="14"/>
      <c r="TBO40" s="14"/>
      <c r="TBP40" s="14"/>
      <c r="TBQ40" s="14"/>
      <c r="TBR40" s="14"/>
      <c r="TBS40" s="14"/>
      <c r="TBT40" s="14"/>
      <c r="TBU40" s="14"/>
      <c r="TBV40" s="14"/>
      <c r="TBW40" s="14"/>
      <c r="TBX40" s="14"/>
      <c r="TBY40" s="14"/>
      <c r="TBZ40" s="14"/>
      <c r="TCA40" s="14"/>
      <c r="TCB40" s="14"/>
      <c r="TCC40" s="14"/>
      <c r="TCD40" s="14"/>
      <c r="TCE40" s="14"/>
      <c r="TCF40" s="14"/>
      <c r="TCG40" s="14"/>
      <c r="TCH40" s="14"/>
      <c r="TCI40" s="14"/>
      <c r="TCJ40" s="14"/>
      <c r="TCK40" s="14"/>
      <c r="TCL40" s="14"/>
      <c r="TCM40" s="14"/>
      <c r="TCN40" s="14"/>
      <c r="TCO40" s="14"/>
      <c r="TCP40" s="14"/>
      <c r="TCQ40" s="14"/>
      <c r="TCR40" s="14"/>
      <c r="TCS40" s="14"/>
      <c r="TCT40" s="14"/>
      <c r="TCU40" s="14"/>
      <c r="TCV40" s="14"/>
      <c r="TCW40" s="14"/>
      <c r="TCX40" s="14"/>
      <c r="TCY40" s="14"/>
      <c r="TCZ40" s="14"/>
      <c r="TDA40" s="14"/>
      <c r="TDB40" s="14"/>
      <c r="TDC40" s="14"/>
      <c r="TDD40" s="14"/>
      <c r="TDE40" s="14"/>
      <c r="TDF40" s="14"/>
      <c r="TDG40" s="14"/>
      <c r="TDH40" s="14"/>
      <c r="TDI40" s="14"/>
      <c r="TDJ40" s="14"/>
      <c r="TDK40" s="14"/>
      <c r="TDL40" s="14"/>
      <c r="TDM40" s="14"/>
      <c r="TDN40" s="14"/>
      <c r="TDO40" s="14"/>
      <c r="TDP40" s="14"/>
      <c r="TDQ40" s="14"/>
      <c r="TDR40" s="14"/>
      <c r="TDS40" s="14"/>
      <c r="TDT40" s="14"/>
      <c r="TDU40" s="14"/>
      <c r="TDV40" s="14"/>
      <c r="TDW40" s="14"/>
      <c r="TDX40" s="14"/>
      <c r="TDY40" s="14"/>
      <c r="TDZ40" s="14"/>
      <c r="TEA40" s="14"/>
      <c r="TEB40" s="14"/>
      <c r="TEC40" s="14"/>
      <c r="TED40" s="14"/>
      <c r="TEE40" s="14"/>
      <c r="TEF40" s="14"/>
      <c r="TEG40" s="14"/>
      <c r="TEH40" s="14"/>
      <c r="TEI40" s="14"/>
      <c r="TEJ40" s="14"/>
      <c r="TEK40" s="14"/>
      <c r="TEL40" s="14"/>
      <c r="TEM40" s="14"/>
      <c r="TEN40" s="14"/>
      <c r="TEO40" s="14"/>
      <c r="TEP40" s="14"/>
      <c r="TEQ40" s="14"/>
      <c r="TER40" s="14"/>
      <c r="TES40" s="14"/>
      <c r="TET40" s="14"/>
      <c r="TEU40" s="14"/>
      <c r="TEV40" s="14"/>
      <c r="TEW40" s="14"/>
      <c r="TEX40" s="14"/>
      <c r="TEY40" s="14"/>
      <c r="TEZ40" s="14"/>
      <c r="TFA40" s="14"/>
      <c r="TFB40" s="14"/>
      <c r="TFC40" s="14"/>
      <c r="TFD40" s="14"/>
      <c r="TFE40" s="14"/>
      <c r="TFF40" s="14"/>
      <c r="TFG40" s="14"/>
      <c r="TFH40" s="14"/>
      <c r="TFI40" s="14"/>
      <c r="TFJ40" s="14"/>
      <c r="TFK40" s="14"/>
      <c r="TFL40" s="14"/>
      <c r="TFM40" s="14"/>
      <c r="TFN40" s="14"/>
      <c r="TFO40" s="14"/>
      <c r="TFP40" s="14"/>
      <c r="TFQ40" s="14"/>
      <c r="TFR40" s="14"/>
      <c r="TFS40" s="14"/>
      <c r="TFT40" s="14"/>
      <c r="TFU40" s="14"/>
      <c r="TFV40" s="14"/>
      <c r="TFW40" s="14"/>
      <c r="TFX40" s="14"/>
      <c r="TFY40" s="14"/>
      <c r="TFZ40" s="14"/>
      <c r="TGA40" s="14"/>
      <c r="TGB40" s="14"/>
      <c r="TGC40" s="14"/>
      <c r="TGD40" s="14"/>
      <c r="TGE40" s="14"/>
      <c r="TGF40" s="14"/>
      <c r="TGG40" s="14"/>
      <c r="TGH40" s="14"/>
      <c r="TGI40" s="14"/>
      <c r="TGJ40" s="14"/>
      <c r="TGK40" s="14"/>
      <c r="TGL40" s="14"/>
      <c r="TGM40" s="14"/>
      <c r="TGN40" s="14"/>
      <c r="TGO40" s="14"/>
      <c r="TGP40" s="14"/>
      <c r="TGQ40" s="14"/>
      <c r="TGR40" s="14"/>
      <c r="TGS40" s="14"/>
      <c r="TGT40" s="14"/>
      <c r="TGU40" s="14"/>
      <c r="TGV40" s="14"/>
      <c r="TGW40" s="14"/>
      <c r="TGX40" s="14"/>
      <c r="TGY40" s="14"/>
      <c r="TGZ40" s="14"/>
      <c r="THA40" s="14"/>
      <c r="THB40" s="14"/>
      <c r="THC40" s="14"/>
      <c r="THD40" s="14"/>
      <c r="THE40" s="14"/>
      <c r="THF40" s="14"/>
      <c r="THG40" s="14"/>
      <c r="THH40" s="14"/>
      <c r="THI40" s="14"/>
      <c r="THJ40" s="14"/>
      <c r="THK40" s="14"/>
      <c r="THL40" s="14"/>
      <c r="THM40" s="14"/>
      <c r="THN40" s="14"/>
      <c r="THO40" s="14"/>
      <c r="THP40" s="14"/>
      <c r="THQ40" s="14"/>
      <c r="THR40" s="14"/>
      <c r="THS40" s="14"/>
      <c r="THT40" s="14"/>
      <c r="THU40" s="14"/>
      <c r="THV40" s="14"/>
      <c r="THW40" s="14"/>
      <c r="THX40" s="14"/>
      <c r="THY40" s="14"/>
      <c r="THZ40" s="14"/>
      <c r="TIA40" s="14"/>
      <c r="TIB40" s="14"/>
      <c r="TIC40" s="14"/>
      <c r="TID40" s="14"/>
      <c r="TIE40" s="14"/>
      <c r="TIF40" s="14"/>
      <c r="TIG40" s="14"/>
      <c r="TIH40" s="14"/>
      <c r="TII40" s="14"/>
      <c r="TIJ40" s="14"/>
      <c r="TIK40" s="14"/>
      <c r="TIL40" s="14"/>
      <c r="TIM40" s="14"/>
      <c r="TIN40" s="14"/>
      <c r="TIO40" s="14"/>
      <c r="TIP40" s="14"/>
      <c r="TIQ40" s="14"/>
      <c r="TIR40" s="14"/>
      <c r="TIS40" s="14"/>
      <c r="TIT40" s="14"/>
      <c r="TIU40" s="14"/>
      <c r="TIV40" s="14"/>
      <c r="TIW40" s="14"/>
      <c r="TIX40" s="14"/>
      <c r="TIY40" s="14"/>
      <c r="TIZ40" s="14"/>
      <c r="TJA40" s="14"/>
      <c r="TJB40" s="14"/>
      <c r="TJC40" s="14"/>
      <c r="TJD40" s="14"/>
      <c r="TJE40" s="14"/>
      <c r="TJF40" s="14"/>
      <c r="TJG40" s="14"/>
      <c r="TJH40" s="14"/>
      <c r="TJI40" s="14"/>
      <c r="TJJ40" s="14"/>
      <c r="TJK40" s="14"/>
      <c r="TJL40" s="14"/>
      <c r="TJM40" s="14"/>
      <c r="TJN40" s="14"/>
      <c r="TJO40" s="14"/>
      <c r="TJP40" s="14"/>
      <c r="TJQ40" s="14"/>
      <c r="TJR40" s="14"/>
      <c r="TJS40" s="14"/>
      <c r="TJT40" s="14"/>
      <c r="TJU40" s="14"/>
      <c r="TJV40" s="14"/>
      <c r="TJW40" s="14"/>
      <c r="TJX40" s="14"/>
      <c r="TJY40" s="14"/>
      <c r="TJZ40" s="14"/>
      <c r="TKA40" s="14"/>
      <c r="TKB40" s="14"/>
      <c r="TKC40" s="14"/>
      <c r="TKD40" s="14"/>
      <c r="TKE40" s="14"/>
      <c r="TKF40" s="14"/>
      <c r="TKG40" s="14"/>
      <c r="TKH40" s="14"/>
      <c r="TKI40" s="14"/>
      <c r="TKJ40" s="14"/>
      <c r="TKK40" s="14"/>
      <c r="TKL40" s="14"/>
      <c r="TKM40" s="14"/>
      <c r="TKN40" s="14"/>
      <c r="TKO40" s="14"/>
      <c r="TKP40" s="14"/>
      <c r="TKQ40" s="14"/>
      <c r="TKR40" s="14"/>
      <c r="TKS40" s="14"/>
      <c r="TKT40" s="14"/>
      <c r="TKU40" s="14"/>
      <c r="TKV40" s="14"/>
      <c r="TKW40" s="14"/>
      <c r="TKX40" s="14"/>
      <c r="TKY40" s="14"/>
      <c r="TKZ40" s="14"/>
      <c r="TLA40" s="14"/>
      <c r="TLB40" s="14"/>
      <c r="TLC40" s="14"/>
      <c r="TLD40" s="14"/>
      <c r="TLE40" s="14"/>
      <c r="TLF40" s="14"/>
      <c r="TLG40" s="14"/>
      <c r="TLH40" s="14"/>
      <c r="TLI40" s="14"/>
      <c r="TLJ40" s="14"/>
      <c r="TLK40" s="14"/>
      <c r="TLL40" s="14"/>
      <c r="TLM40" s="14"/>
      <c r="TLN40" s="14"/>
      <c r="TLO40" s="14"/>
      <c r="TLP40" s="14"/>
      <c r="TLQ40" s="14"/>
      <c r="TLR40" s="14"/>
      <c r="TLS40" s="14"/>
      <c r="TLT40" s="14"/>
      <c r="TLU40" s="14"/>
      <c r="TLV40" s="14"/>
      <c r="TLW40" s="14"/>
      <c r="TLX40" s="14"/>
      <c r="TLY40" s="14"/>
      <c r="TLZ40" s="14"/>
      <c r="TMA40" s="14"/>
      <c r="TMB40" s="14"/>
      <c r="TMC40" s="14"/>
      <c r="TMD40" s="14"/>
      <c r="TME40" s="14"/>
      <c r="TMF40" s="14"/>
      <c r="TMG40" s="14"/>
      <c r="TMH40" s="14"/>
      <c r="TMI40" s="14"/>
      <c r="TMJ40" s="14"/>
      <c r="TMK40" s="14"/>
      <c r="TML40" s="14"/>
      <c r="TMM40" s="14"/>
      <c r="TMN40" s="14"/>
      <c r="TMO40" s="14"/>
      <c r="TMP40" s="14"/>
      <c r="TMQ40" s="14"/>
      <c r="TMR40" s="14"/>
      <c r="TMS40" s="14"/>
      <c r="TMT40" s="14"/>
      <c r="TMU40" s="14"/>
      <c r="TMV40" s="14"/>
      <c r="TMW40" s="14"/>
      <c r="TMX40" s="14"/>
      <c r="TMY40" s="14"/>
      <c r="TMZ40" s="14"/>
      <c r="TNA40" s="14"/>
      <c r="TNB40" s="14"/>
      <c r="TNC40" s="14"/>
      <c r="TND40" s="14"/>
      <c r="TNE40" s="14"/>
      <c r="TNF40" s="14"/>
      <c r="TNG40" s="14"/>
      <c r="TNH40" s="14"/>
      <c r="TNI40" s="14"/>
      <c r="TNJ40" s="14"/>
      <c r="TNK40" s="14"/>
      <c r="TNL40" s="14"/>
      <c r="TNM40" s="14"/>
      <c r="TNN40" s="14"/>
      <c r="TNO40" s="14"/>
      <c r="TNP40" s="14"/>
      <c r="TNQ40" s="14"/>
      <c r="TNR40" s="14"/>
      <c r="TNS40" s="14"/>
      <c r="TNT40" s="14"/>
      <c r="TNU40" s="14"/>
      <c r="TNV40" s="14"/>
      <c r="TNW40" s="14"/>
      <c r="TNX40" s="14"/>
      <c r="TNY40" s="14"/>
      <c r="TNZ40" s="14"/>
      <c r="TOA40" s="14"/>
      <c r="TOB40" s="14"/>
      <c r="TOC40" s="14"/>
      <c r="TOD40" s="14"/>
      <c r="TOE40" s="14"/>
      <c r="TOF40" s="14"/>
      <c r="TOG40" s="14"/>
      <c r="TOH40" s="14"/>
      <c r="TOI40" s="14"/>
      <c r="TOJ40" s="14"/>
      <c r="TOK40" s="14"/>
      <c r="TOL40" s="14"/>
      <c r="TOM40" s="14"/>
      <c r="TON40" s="14"/>
      <c r="TOO40" s="14"/>
      <c r="TOP40" s="14"/>
      <c r="TOQ40" s="14"/>
      <c r="TOR40" s="14"/>
      <c r="TOS40" s="14"/>
      <c r="TOT40" s="14"/>
      <c r="TOU40" s="14"/>
      <c r="TOV40" s="14"/>
      <c r="TOW40" s="14"/>
      <c r="TOX40" s="14"/>
      <c r="TOY40" s="14"/>
      <c r="TOZ40" s="14"/>
      <c r="TPA40" s="14"/>
      <c r="TPB40" s="14"/>
      <c r="TPC40" s="14"/>
      <c r="TPD40" s="14"/>
      <c r="TPE40" s="14"/>
      <c r="TPF40" s="14"/>
      <c r="TPG40" s="14"/>
      <c r="TPH40" s="14"/>
      <c r="TPI40" s="14"/>
      <c r="TPJ40" s="14"/>
      <c r="TPK40" s="14"/>
      <c r="TPL40" s="14"/>
      <c r="TPM40" s="14"/>
      <c r="TPN40" s="14"/>
      <c r="TPO40" s="14"/>
      <c r="TPP40" s="14"/>
      <c r="TPQ40" s="14"/>
      <c r="TPR40" s="14"/>
      <c r="TPS40" s="14"/>
      <c r="TPT40" s="14"/>
      <c r="TPU40" s="14"/>
      <c r="TPV40" s="14"/>
      <c r="TPW40" s="14"/>
      <c r="TPX40" s="14"/>
      <c r="TPY40" s="14"/>
      <c r="TPZ40" s="14"/>
      <c r="TQA40" s="14"/>
      <c r="TQB40" s="14"/>
      <c r="TQC40" s="14"/>
      <c r="TQD40" s="14"/>
      <c r="TQE40" s="14"/>
      <c r="TQF40" s="14"/>
      <c r="TQG40" s="14"/>
      <c r="TQH40" s="14"/>
      <c r="TQI40" s="14"/>
      <c r="TQJ40" s="14"/>
      <c r="TQK40" s="14"/>
      <c r="TQL40" s="14"/>
      <c r="TQM40" s="14"/>
      <c r="TQN40" s="14"/>
      <c r="TQO40" s="14"/>
      <c r="TQP40" s="14"/>
      <c r="TQQ40" s="14"/>
      <c r="TQR40" s="14"/>
      <c r="TQS40" s="14"/>
      <c r="TQT40" s="14"/>
      <c r="TQU40" s="14"/>
      <c r="TQV40" s="14"/>
      <c r="TQW40" s="14"/>
      <c r="TQX40" s="14"/>
      <c r="TQY40" s="14"/>
      <c r="TQZ40" s="14"/>
      <c r="TRA40" s="14"/>
      <c r="TRB40" s="14"/>
      <c r="TRC40" s="14"/>
      <c r="TRD40" s="14"/>
      <c r="TRE40" s="14"/>
      <c r="TRF40" s="14"/>
      <c r="TRG40" s="14"/>
      <c r="TRH40" s="14"/>
      <c r="TRI40" s="14"/>
      <c r="TRJ40" s="14"/>
      <c r="TRK40" s="14"/>
      <c r="TRL40" s="14"/>
      <c r="TRM40" s="14"/>
      <c r="TRN40" s="14"/>
      <c r="TRO40" s="14"/>
      <c r="TRP40" s="14"/>
      <c r="TRQ40" s="14"/>
      <c r="TRR40" s="14"/>
      <c r="TRS40" s="14"/>
      <c r="TRT40" s="14"/>
      <c r="TRU40" s="14"/>
      <c r="TRV40" s="14"/>
      <c r="TRW40" s="14"/>
      <c r="TRX40" s="14"/>
      <c r="TRY40" s="14"/>
      <c r="TRZ40" s="14"/>
      <c r="TSA40" s="14"/>
      <c r="TSB40" s="14"/>
      <c r="TSC40" s="14"/>
      <c r="TSD40" s="14"/>
      <c r="TSE40" s="14"/>
      <c r="TSF40" s="14"/>
      <c r="TSG40" s="14"/>
      <c r="TSH40" s="14"/>
      <c r="TSI40" s="14"/>
      <c r="TSJ40" s="14"/>
      <c r="TSK40" s="14"/>
      <c r="TSL40" s="14"/>
      <c r="TSM40" s="14"/>
      <c r="TSN40" s="14"/>
      <c r="TSO40" s="14"/>
      <c r="TSP40" s="14"/>
      <c r="TSQ40" s="14"/>
      <c r="TSR40" s="14"/>
      <c r="TSS40" s="14"/>
      <c r="TST40" s="14"/>
      <c r="TSU40" s="14"/>
      <c r="TSV40" s="14"/>
      <c r="TSW40" s="14"/>
      <c r="TSX40" s="14"/>
      <c r="TSY40" s="14"/>
      <c r="TSZ40" s="14"/>
      <c r="TTA40" s="14"/>
      <c r="TTB40" s="14"/>
      <c r="TTC40" s="14"/>
      <c r="TTD40" s="14"/>
      <c r="TTE40" s="14"/>
      <c r="TTF40" s="14"/>
      <c r="TTG40" s="14"/>
      <c r="TTH40" s="14"/>
      <c r="TTI40" s="14"/>
      <c r="TTJ40" s="14"/>
      <c r="TTK40" s="14"/>
      <c r="TTL40" s="14"/>
      <c r="TTM40" s="14"/>
      <c r="TTN40" s="14"/>
      <c r="TTO40" s="14"/>
      <c r="TTP40" s="14"/>
      <c r="TTQ40" s="14"/>
      <c r="TTR40" s="14"/>
      <c r="TTS40" s="14"/>
      <c r="TTT40" s="14"/>
      <c r="TTU40" s="14"/>
      <c r="TTV40" s="14"/>
      <c r="TTW40" s="14"/>
      <c r="TTX40" s="14"/>
      <c r="TTY40" s="14"/>
      <c r="TTZ40" s="14"/>
      <c r="TUA40" s="14"/>
      <c r="TUB40" s="14"/>
      <c r="TUC40" s="14"/>
      <c r="TUD40" s="14"/>
      <c r="TUE40" s="14"/>
      <c r="TUF40" s="14"/>
      <c r="TUG40" s="14"/>
      <c r="TUH40" s="14"/>
      <c r="TUI40" s="14"/>
      <c r="TUJ40" s="14"/>
      <c r="TUK40" s="14"/>
      <c r="TUL40" s="14"/>
      <c r="TUM40" s="14"/>
      <c r="TUN40" s="14"/>
      <c r="TUO40" s="14"/>
      <c r="TUP40" s="14"/>
      <c r="TUQ40" s="14"/>
      <c r="TUR40" s="14"/>
      <c r="TUS40" s="14"/>
      <c r="TUT40" s="14"/>
      <c r="TUU40" s="14"/>
      <c r="TUV40" s="14"/>
      <c r="TUW40" s="14"/>
      <c r="TUX40" s="14"/>
      <c r="TUY40" s="14"/>
      <c r="TUZ40" s="14"/>
      <c r="TVA40" s="14"/>
      <c r="TVB40" s="14"/>
      <c r="TVC40" s="14"/>
      <c r="TVD40" s="14"/>
      <c r="TVE40" s="14"/>
      <c r="TVF40" s="14"/>
      <c r="TVG40" s="14"/>
      <c r="TVH40" s="14"/>
      <c r="TVI40" s="14"/>
      <c r="TVJ40" s="14"/>
      <c r="TVK40" s="14"/>
      <c r="TVL40" s="14"/>
      <c r="TVM40" s="14"/>
      <c r="TVN40" s="14"/>
      <c r="TVO40" s="14"/>
      <c r="TVP40" s="14"/>
      <c r="TVQ40" s="14"/>
      <c r="TVR40" s="14"/>
      <c r="TVS40" s="14"/>
      <c r="TVT40" s="14"/>
      <c r="TVU40" s="14"/>
      <c r="TVV40" s="14"/>
      <c r="TVW40" s="14"/>
      <c r="TVX40" s="14"/>
      <c r="TVY40" s="14"/>
      <c r="TVZ40" s="14"/>
      <c r="TWA40" s="14"/>
      <c r="TWB40" s="14"/>
      <c r="TWC40" s="14"/>
      <c r="TWD40" s="14"/>
      <c r="TWE40" s="14"/>
      <c r="TWF40" s="14"/>
      <c r="TWG40" s="14"/>
      <c r="TWH40" s="14"/>
      <c r="TWI40" s="14"/>
      <c r="TWJ40" s="14"/>
      <c r="TWK40" s="14"/>
      <c r="TWL40" s="14"/>
      <c r="TWM40" s="14"/>
      <c r="TWN40" s="14"/>
      <c r="TWO40" s="14"/>
      <c r="TWP40" s="14"/>
      <c r="TWQ40" s="14"/>
      <c r="TWR40" s="14"/>
      <c r="TWS40" s="14"/>
      <c r="TWT40" s="14"/>
      <c r="TWU40" s="14"/>
      <c r="TWV40" s="14"/>
      <c r="TWW40" s="14"/>
      <c r="TWX40" s="14"/>
      <c r="TWY40" s="14"/>
      <c r="TWZ40" s="14"/>
      <c r="TXA40" s="14"/>
      <c r="TXB40" s="14"/>
      <c r="TXC40" s="14"/>
      <c r="TXD40" s="14"/>
      <c r="TXE40" s="14"/>
      <c r="TXF40" s="14"/>
      <c r="TXG40" s="14"/>
      <c r="TXH40" s="14"/>
      <c r="TXI40" s="14"/>
      <c r="TXJ40" s="14"/>
      <c r="TXK40" s="14"/>
      <c r="TXL40" s="14"/>
      <c r="TXM40" s="14"/>
      <c r="TXN40" s="14"/>
      <c r="TXO40" s="14"/>
      <c r="TXP40" s="14"/>
      <c r="TXQ40" s="14"/>
      <c r="TXR40" s="14"/>
      <c r="TXS40" s="14"/>
      <c r="TXT40" s="14"/>
      <c r="TXU40" s="14"/>
      <c r="TXV40" s="14"/>
      <c r="TXW40" s="14"/>
      <c r="TXX40" s="14"/>
      <c r="TXY40" s="14"/>
      <c r="TXZ40" s="14"/>
      <c r="TYA40" s="14"/>
      <c r="TYB40" s="14"/>
      <c r="TYC40" s="14"/>
      <c r="TYD40" s="14"/>
      <c r="TYE40" s="14"/>
      <c r="TYF40" s="14"/>
      <c r="TYG40" s="14"/>
      <c r="TYH40" s="14"/>
      <c r="TYI40" s="14"/>
      <c r="TYJ40" s="14"/>
      <c r="TYK40" s="14"/>
      <c r="TYL40" s="14"/>
      <c r="TYM40" s="14"/>
      <c r="TYN40" s="14"/>
      <c r="TYO40" s="14"/>
      <c r="TYP40" s="14"/>
      <c r="TYQ40" s="14"/>
      <c r="TYR40" s="14"/>
      <c r="TYS40" s="14"/>
      <c r="TYT40" s="14"/>
      <c r="TYU40" s="14"/>
      <c r="TYV40" s="14"/>
      <c r="TYW40" s="14"/>
      <c r="TYX40" s="14"/>
      <c r="TYY40" s="14"/>
      <c r="TYZ40" s="14"/>
      <c r="TZA40" s="14"/>
      <c r="TZB40" s="14"/>
      <c r="TZC40" s="14"/>
      <c r="TZD40" s="14"/>
      <c r="TZE40" s="14"/>
      <c r="TZF40" s="14"/>
      <c r="TZG40" s="14"/>
      <c r="TZH40" s="14"/>
      <c r="TZI40" s="14"/>
      <c r="TZJ40" s="14"/>
      <c r="TZK40" s="14"/>
      <c r="TZL40" s="14"/>
      <c r="TZM40" s="14"/>
      <c r="TZN40" s="14"/>
      <c r="TZO40" s="14"/>
      <c r="TZP40" s="14"/>
      <c r="TZQ40" s="14"/>
      <c r="TZR40" s="14"/>
      <c r="TZS40" s="14"/>
      <c r="TZT40" s="14"/>
      <c r="TZU40" s="14"/>
      <c r="TZV40" s="14"/>
      <c r="TZW40" s="14"/>
      <c r="TZX40" s="14"/>
      <c r="TZY40" s="14"/>
      <c r="TZZ40" s="14"/>
      <c r="UAA40" s="14"/>
      <c r="UAB40" s="14"/>
      <c r="UAC40" s="14"/>
      <c r="UAD40" s="14"/>
      <c r="UAE40" s="14"/>
      <c r="UAF40" s="14"/>
      <c r="UAG40" s="14"/>
      <c r="UAH40" s="14"/>
      <c r="UAI40" s="14"/>
      <c r="UAJ40" s="14"/>
      <c r="UAK40" s="14"/>
      <c r="UAL40" s="14"/>
      <c r="UAM40" s="14"/>
      <c r="UAN40" s="14"/>
      <c r="UAO40" s="14"/>
      <c r="UAP40" s="14"/>
      <c r="UAQ40" s="14"/>
      <c r="UAR40" s="14"/>
      <c r="UAS40" s="14"/>
      <c r="UAT40" s="14"/>
      <c r="UAU40" s="14"/>
      <c r="UAV40" s="14"/>
      <c r="UAW40" s="14"/>
      <c r="UAX40" s="14"/>
      <c r="UAY40" s="14"/>
      <c r="UAZ40" s="14"/>
      <c r="UBA40" s="14"/>
      <c r="UBB40" s="14"/>
      <c r="UBC40" s="14"/>
      <c r="UBD40" s="14"/>
      <c r="UBE40" s="14"/>
      <c r="UBF40" s="14"/>
      <c r="UBG40" s="14"/>
      <c r="UBH40" s="14"/>
      <c r="UBI40" s="14"/>
      <c r="UBJ40" s="14"/>
      <c r="UBK40" s="14"/>
      <c r="UBL40" s="14"/>
      <c r="UBM40" s="14"/>
      <c r="UBN40" s="14"/>
      <c r="UBO40" s="14"/>
      <c r="UBP40" s="14"/>
      <c r="UBQ40" s="14"/>
      <c r="UBR40" s="14"/>
      <c r="UBS40" s="14"/>
      <c r="UBT40" s="14"/>
      <c r="UBU40" s="14"/>
      <c r="UBV40" s="14"/>
      <c r="UBW40" s="14"/>
      <c r="UBX40" s="14"/>
      <c r="UBY40" s="14"/>
      <c r="UBZ40" s="14"/>
      <c r="UCA40" s="14"/>
      <c r="UCB40" s="14"/>
      <c r="UCC40" s="14"/>
      <c r="UCD40" s="14"/>
      <c r="UCE40" s="14"/>
      <c r="UCF40" s="14"/>
      <c r="UCG40" s="14"/>
      <c r="UCH40" s="14"/>
      <c r="UCI40" s="14"/>
      <c r="UCJ40" s="14"/>
      <c r="UCK40" s="14"/>
      <c r="UCL40" s="14"/>
      <c r="UCM40" s="14"/>
      <c r="UCN40" s="14"/>
      <c r="UCO40" s="14"/>
      <c r="UCP40" s="14"/>
      <c r="UCQ40" s="14"/>
      <c r="UCR40" s="14"/>
      <c r="UCS40" s="14"/>
      <c r="UCT40" s="14"/>
      <c r="UCU40" s="14"/>
      <c r="UCV40" s="14"/>
      <c r="UCW40" s="14"/>
      <c r="UCX40" s="14"/>
      <c r="UCY40" s="14"/>
      <c r="UCZ40" s="14"/>
      <c r="UDA40" s="14"/>
      <c r="UDB40" s="14"/>
      <c r="UDC40" s="14"/>
      <c r="UDD40" s="14"/>
      <c r="UDE40" s="14"/>
      <c r="UDF40" s="14"/>
      <c r="UDG40" s="14"/>
      <c r="UDH40" s="14"/>
      <c r="UDI40" s="14"/>
      <c r="UDJ40" s="14"/>
      <c r="UDK40" s="14"/>
      <c r="UDL40" s="14"/>
      <c r="UDM40" s="14"/>
      <c r="UDN40" s="14"/>
      <c r="UDO40" s="14"/>
      <c r="UDP40" s="14"/>
      <c r="UDQ40" s="14"/>
      <c r="UDR40" s="14"/>
      <c r="UDS40" s="14"/>
      <c r="UDT40" s="14"/>
      <c r="UDU40" s="14"/>
      <c r="UDV40" s="14"/>
      <c r="UDW40" s="14"/>
      <c r="UDX40" s="14"/>
      <c r="UDY40" s="14"/>
      <c r="UDZ40" s="14"/>
      <c r="UEA40" s="14"/>
      <c r="UEB40" s="14"/>
      <c r="UEC40" s="14"/>
      <c r="UED40" s="14"/>
      <c r="UEE40" s="14"/>
      <c r="UEF40" s="14"/>
      <c r="UEG40" s="14"/>
      <c r="UEH40" s="14"/>
      <c r="UEI40" s="14"/>
      <c r="UEJ40" s="14"/>
      <c r="UEK40" s="14"/>
      <c r="UEL40" s="14"/>
      <c r="UEM40" s="14"/>
      <c r="UEN40" s="14"/>
      <c r="UEO40" s="14"/>
      <c r="UEP40" s="14"/>
      <c r="UEQ40" s="14"/>
      <c r="UER40" s="14"/>
      <c r="UES40" s="14"/>
      <c r="UET40" s="14"/>
      <c r="UEU40" s="14"/>
      <c r="UEV40" s="14"/>
      <c r="UEW40" s="14"/>
      <c r="UEX40" s="14"/>
      <c r="UEY40" s="14"/>
      <c r="UEZ40" s="14"/>
      <c r="UFA40" s="14"/>
      <c r="UFB40" s="14"/>
      <c r="UFC40" s="14"/>
      <c r="UFD40" s="14"/>
      <c r="UFE40" s="14"/>
      <c r="UFF40" s="14"/>
      <c r="UFG40" s="14"/>
      <c r="UFH40" s="14"/>
      <c r="UFI40" s="14"/>
      <c r="UFJ40" s="14"/>
      <c r="UFK40" s="14"/>
      <c r="UFL40" s="14"/>
      <c r="UFM40" s="14"/>
      <c r="UFN40" s="14"/>
      <c r="UFO40" s="14"/>
      <c r="UFP40" s="14"/>
      <c r="UFQ40" s="14"/>
      <c r="UFR40" s="14"/>
      <c r="UFS40" s="14"/>
      <c r="UFT40" s="14"/>
      <c r="UFU40" s="14"/>
      <c r="UFV40" s="14"/>
      <c r="UFW40" s="14"/>
      <c r="UFX40" s="14"/>
      <c r="UFY40" s="14"/>
      <c r="UFZ40" s="14"/>
      <c r="UGA40" s="14"/>
      <c r="UGB40" s="14"/>
      <c r="UGC40" s="14"/>
      <c r="UGD40" s="14"/>
      <c r="UGE40" s="14"/>
      <c r="UGF40" s="14"/>
      <c r="UGG40" s="14"/>
      <c r="UGH40" s="14"/>
      <c r="UGI40" s="14"/>
      <c r="UGJ40" s="14"/>
      <c r="UGK40" s="14"/>
      <c r="UGL40" s="14"/>
      <c r="UGM40" s="14"/>
      <c r="UGN40" s="14"/>
      <c r="UGO40" s="14"/>
      <c r="UGP40" s="14"/>
      <c r="UGQ40" s="14"/>
      <c r="UGR40" s="14"/>
      <c r="UGS40" s="14"/>
      <c r="UGT40" s="14"/>
      <c r="UGU40" s="14"/>
      <c r="UGV40" s="14"/>
      <c r="UGW40" s="14"/>
      <c r="UGX40" s="14"/>
      <c r="UGY40" s="14"/>
      <c r="UGZ40" s="14"/>
      <c r="UHA40" s="14"/>
      <c r="UHB40" s="14"/>
      <c r="UHC40" s="14"/>
      <c r="UHD40" s="14"/>
      <c r="UHE40" s="14"/>
      <c r="UHF40" s="14"/>
      <c r="UHG40" s="14"/>
      <c r="UHH40" s="14"/>
      <c r="UHI40" s="14"/>
      <c r="UHJ40" s="14"/>
      <c r="UHK40" s="14"/>
      <c r="UHL40" s="14"/>
      <c r="UHM40" s="14"/>
      <c r="UHN40" s="14"/>
      <c r="UHO40" s="14"/>
      <c r="UHP40" s="14"/>
      <c r="UHQ40" s="14"/>
      <c r="UHR40" s="14"/>
      <c r="UHS40" s="14"/>
      <c r="UHT40" s="14"/>
      <c r="UHU40" s="14"/>
      <c r="UHV40" s="14"/>
      <c r="UHW40" s="14"/>
      <c r="UHX40" s="14"/>
      <c r="UHY40" s="14"/>
      <c r="UHZ40" s="14"/>
      <c r="UIA40" s="14"/>
      <c r="UIB40" s="14"/>
      <c r="UIC40" s="14"/>
      <c r="UID40" s="14"/>
      <c r="UIE40" s="14"/>
      <c r="UIF40" s="14"/>
      <c r="UIG40" s="14"/>
      <c r="UIH40" s="14"/>
      <c r="UII40" s="14"/>
      <c r="UIJ40" s="14"/>
      <c r="UIK40" s="14"/>
      <c r="UIL40" s="14"/>
      <c r="UIM40" s="14"/>
      <c r="UIN40" s="14"/>
      <c r="UIO40" s="14"/>
      <c r="UIP40" s="14"/>
      <c r="UIQ40" s="14"/>
      <c r="UIR40" s="14"/>
      <c r="UIS40" s="14"/>
      <c r="UIT40" s="14"/>
      <c r="UIU40" s="14"/>
      <c r="UIV40" s="14"/>
      <c r="UIW40" s="14"/>
      <c r="UIX40" s="14"/>
      <c r="UIY40" s="14"/>
      <c r="UIZ40" s="14"/>
      <c r="UJA40" s="14"/>
      <c r="UJB40" s="14"/>
      <c r="UJC40" s="14"/>
      <c r="UJD40" s="14"/>
      <c r="UJE40" s="14"/>
      <c r="UJF40" s="14"/>
      <c r="UJG40" s="14"/>
      <c r="UJH40" s="14"/>
      <c r="UJI40" s="14"/>
      <c r="UJJ40" s="14"/>
      <c r="UJK40" s="14"/>
      <c r="UJL40" s="14"/>
      <c r="UJM40" s="14"/>
      <c r="UJN40" s="14"/>
      <c r="UJO40" s="14"/>
      <c r="UJP40" s="14"/>
      <c r="UJQ40" s="14"/>
      <c r="UJR40" s="14"/>
      <c r="UJS40" s="14"/>
      <c r="UJT40" s="14"/>
      <c r="UJU40" s="14"/>
      <c r="UJV40" s="14"/>
      <c r="UJW40" s="14"/>
      <c r="UJX40" s="14"/>
      <c r="UJY40" s="14"/>
      <c r="UJZ40" s="14"/>
      <c r="UKA40" s="14"/>
      <c r="UKB40" s="14"/>
      <c r="UKC40" s="14"/>
      <c r="UKD40" s="14"/>
      <c r="UKE40" s="14"/>
      <c r="UKF40" s="14"/>
      <c r="UKG40" s="14"/>
      <c r="UKH40" s="14"/>
      <c r="UKI40" s="14"/>
      <c r="UKJ40" s="14"/>
      <c r="UKK40" s="14"/>
      <c r="UKL40" s="14"/>
      <c r="UKM40" s="14"/>
      <c r="UKN40" s="14"/>
      <c r="UKO40" s="14"/>
      <c r="UKP40" s="14"/>
      <c r="UKQ40" s="14"/>
      <c r="UKR40" s="14"/>
      <c r="UKS40" s="14"/>
      <c r="UKT40" s="14"/>
      <c r="UKU40" s="14"/>
      <c r="UKV40" s="14"/>
      <c r="UKW40" s="14"/>
      <c r="UKX40" s="14"/>
      <c r="UKY40" s="14"/>
      <c r="UKZ40" s="14"/>
      <c r="ULA40" s="14"/>
      <c r="ULB40" s="14"/>
      <c r="ULC40" s="14"/>
      <c r="ULD40" s="14"/>
      <c r="ULE40" s="14"/>
      <c r="ULF40" s="14"/>
      <c r="ULG40" s="14"/>
      <c r="ULH40" s="14"/>
      <c r="ULI40" s="14"/>
      <c r="ULJ40" s="14"/>
      <c r="ULK40" s="14"/>
      <c r="ULL40" s="14"/>
      <c r="ULM40" s="14"/>
      <c r="ULN40" s="14"/>
      <c r="ULO40" s="14"/>
      <c r="ULP40" s="14"/>
      <c r="ULQ40" s="14"/>
      <c r="ULR40" s="14"/>
      <c r="ULS40" s="14"/>
      <c r="ULT40" s="14"/>
      <c r="ULU40" s="14"/>
      <c r="ULV40" s="14"/>
      <c r="ULW40" s="14"/>
      <c r="ULX40" s="14"/>
      <c r="ULY40" s="14"/>
      <c r="ULZ40" s="14"/>
      <c r="UMA40" s="14"/>
      <c r="UMB40" s="14"/>
      <c r="UMC40" s="14"/>
      <c r="UMD40" s="14"/>
      <c r="UME40" s="14"/>
      <c r="UMF40" s="14"/>
      <c r="UMG40" s="14"/>
      <c r="UMH40" s="14"/>
      <c r="UMI40" s="14"/>
      <c r="UMJ40" s="14"/>
      <c r="UMK40" s="14"/>
      <c r="UML40" s="14"/>
      <c r="UMM40" s="14"/>
      <c r="UMN40" s="14"/>
      <c r="UMO40" s="14"/>
      <c r="UMP40" s="14"/>
      <c r="UMQ40" s="14"/>
      <c r="UMR40" s="14"/>
      <c r="UMS40" s="14"/>
      <c r="UMT40" s="14"/>
      <c r="UMU40" s="14"/>
      <c r="UMV40" s="14"/>
      <c r="UMW40" s="14"/>
      <c r="UMX40" s="14"/>
      <c r="UMY40" s="14"/>
      <c r="UMZ40" s="14"/>
      <c r="UNA40" s="14"/>
      <c r="UNB40" s="14"/>
      <c r="UNC40" s="14"/>
      <c r="UND40" s="14"/>
      <c r="UNE40" s="14"/>
      <c r="UNF40" s="14"/>
      <c r="UNG40" s="14"/>
      <c r="UNH40" s="14"/>
      <c r="UNI40" s="14"/>
      <c r="UNJ40" s="14"/>
      <c r="UNK40" s="14"/>
      <c r="UNL40" s="14"/>
      <c r="UNM40" s="14"/>
      <c r="UNN40" s="14"/>
      <c r="UNO40" s="14"/>
      <c r="UNP40" s="14"/>
      <c r="UNQ40" s="14"/>
      <c r="UNR40" s="14"/>
      <c r="UNS40" s="14"/>
      <c r="UNT40" s="14"/>
      <c r="UNU40" s="14"/>
      <c r="UNV40" s="14"/>
      <c r="UNW40" s="14"/>
      <c r="UNX40" s="14"/>
      <c r="UNY40" s="14"/>
      <c r="UNZ40" s="14"/>
      <c r="UOA40" s="14"/>
      <c r="UOB40" s="14"/>
      <c r="UOC40" s="14"/>
      <c r="UOD40" s="14"/>
      <c r="UOE40" s="14"/>
      <c r="UOF40" s="14"/>
      <c r="UOG40" s="14"/>
      <c r="UOH40" s="14"/>
      <c r="UOI40" s="14"/>
      <c r="UOJ40" s="14"/>
      <c r="UOK40" s="14"/>
      <c r="UOL40" s="14"/>
      <c r="UOM40" s="14"/>
      <c r="UON40" s="14"/>
      <c r="UOO40" s="14"/>
      <c r="UOP40" s="14"/>
      <c r="UOQ40" s="14"/>
      <c r="UOR40" s="14"/>
      <c r="UOS40" s="14"/>
      <c r="UOT40" s="14"/>
      <c r="UOU40" s="14"/>
      <c r="UOV40" s="14"/>
      <c r="UOW40" s="14"/>
      <c r="UOX40" s="14"/>
      <c r="UOY40" s="14"/>
      <c r="UOZ40" s="14"/>
      <c r="UPA40" s="14"/>
      <c r="UPB40" s="14"/>
      <c r="UPC40" s="14"/>
      <c r="UPD40" s="14"/>
      <c r="UPE40" s="14"/>
      <c r="UPF40" s="14"/>
      <c r="UPG40" s="14"/>
      <c r="UPH40" s="14"/>
      <c r="UPI40" s="14"/>
      <c r="UPJ40" s="14"/>
      <c r="UPK40" s="14"/>
      <c r="UPL40" s="14"/>
      <c r="UPM40" s="14"/>
      <c r="UPN40" s="14"/>
      <c r="UPO40" s="14"/>
      <c r="UPP40" s="14"/>
      <c r="UPQ40" s="14"/>
      <c r="UPR40" s="14"/>
      <c r="UPS40" s="14"/>
      <c r="UPT40" s="14"/>
      <c r="UPU40" s="14"/>
      <c r="UPV40" s="14"/>
      <c r="UPW40" s="14"/>
      <c r="UPX40" s="14"/>
      <c r="UPY40" s="14"/>
      <c r="UPZ40" s="14"/>
      <c r="UQA40" s="14"/>
      <c r="UQB40" s="14"/>
      <c r="UQC40" s="14"/>
      <c r="UQD40" s="14"/>
      <c r="UQE40" s="14"/>
      <c r="UQF40" s="14"/>
      <c r="UQG40" s="14"/>
      <c r="UQH40" s="14"/>
      <c r="UQI40" s="14"/>
      <c r="UQJ40" s="14"/>
      <c r="UQK40" s="14"/>
      <c r="UQL40" s="14"/>
      <c r="UQM40" s="14"/>
      <c r="UQN40" s="14"/>
      <c r="UQO40" s="14"/>
      <c r="UQP40" s="14"/>
      <c r="UQQ40" s="14"/>
      <c r="UQR40" s="14"/>
      <c r="UQS40" s="14"/>
      <c r="UQT40" s="14"/>
      <c r="UQU40" s="14"/>
      <c r="UQV40" s="14"/>
      <c r="UQW40" s="14"/>
      <c r="UQX40" s="14"/>
      <c r="UQY40" s="14"/>
      <c r="UQZ40" s="14"/>
      <c r="URA40" s="14"/>
      <c r="URB40" s="14"/>
      <c r="URC40" s="14"/>
      <c r="URD40" s="14"/>
      <c r="URE40" s="14"/>
      <c r="URF40" s="14"/>
      <c r="URG40" s="14"/>
      <c r="URH40" s="14"/>
      <c r="URI40" s="14"/>
      <c r="URJ40" s="14"/>
      <c r="URK40" s="14"/>
      <c r="URL40" s="14"/>
      <c r="URM40" s="14"/>
      <c r="URN40" s="14"/>
      <c r="URO40" s="14"/>
      <c r="URP40" s="14"/>
      <c r="URQ40" s="14"/>
      <c r="URR40" s="14"/>
      <c r="URS40" s="14"/>
      <c r="URT40" s="14"/>
      <c r="URU40" s="14"/>
      <c r="URV40" s="14"/>
      <c r="URW40" s="14"/>
      <c r="URX40" s="14"/>
      <c r="URY40" s="14"/>
      <c r="URZ40" s="14"/>
      <c r="USA40" s="14"/>
      <c r="USB40" s="14"/>
      <c r="USC40" s="14"/>
      <c r="USD40" s="14"/>
      <c r="USE40" s="14"/>
      <c r="USF40" s="14"/>
      <c r="USG40" s="14"/>
      <c r="USH40" s="14"/>
      <c r="USI40" s="14"/>
      <c r="USJ40" s="14"/>
      <c r="USK40" s="14"/>
      <c r="USL40" s="14"/>
      <c r="USM40" s="14"/>
      <c r="USN40" s="14"/>
      <c r="USO40" s="14"/>
      <c r="USP40" s="14"/>
      <c r="USQ40" s="14"/>
      <c r="USR40" s="14"/>
      <c r="USS40" s="14"/>
      <c r="UST40" s="14"/>
      <c r="USU40" s="14"/>
      <c r="USV40" s="14"/>
      <c r="USW40" s="14"/>
      <c r="USX40" s="14"/>
      <c r="USY40" s="14"/>
      <c r="USZ40" s="14"/>
      <c r="UTA40" s="14"/>
      <c r="UTB40" s="14"/>
      <c r="UTC40" s="14"/>
      <c r="UTD40" s="14"/>
      <c r="UTE40" s="14"/>
      <c r="UTF40" s="14"/>
      <c r="UTG40" s="14"/>
      <c r="UTH40" s="14"/>
      <c r="UTI40" s="14"/>
      <c r="UTJ40" s="14"/>
      <c r="UTK40" s="14"/>
      <c r="UTL40" s="14"/>
      <c r="UTM40" s="14"/>
      <c r="UTN40" s="14"/>
      <c r="UTO40" s="14"/>
      <c r="UTP40" s="14"/>
      <c r="UTQ40" s="14"/>
      <c r="UTR40" s="14"/>
      <c r="UTS40" s="14"/>
      <c r="UTT40" s="14"/>
      <c r="UTU40" s="14"/>
      <c r="UTV40" s="14"/>
      <c r="UTW40" s="14"/>
      <c r="UTX40" s="14"/>
      <c r="UTY40" s="14"/>
      <c r="UTZ40" s="14"/>
      <c r="UUA40" s="14"/>
      <c r="UUB40" s="14"/>
      <c r="UUC40" s="14"/>
      <c r="UUD40" s="14"/>
      <c r="UUE40" s="14"/>
      <c r="UUF40" s="14"/>
      <c r="UUG40" s="14"/>
      <c r="UUH40" s="14"/>
      <c r="UUI40" s="14"/>
      <c r="UUJ40" s="14"/>
      <c r="UUK40" s="14"/>
      <c r="UUL40" s="14"/>
      <c r="UUM40" s="14"/>
      <c r="UUN40" s="14"/>
      <c r="UUO40" s="14"/>
      <c r="UUP40" s="14"/>
      <c r="UUQ40" s="14"/>
      <c r="UUR40" s="14"/>
      <c r="UUS40" s="14"/>
      <c r="UUT40" s="14"/>
      <c r="UUU40" s="14"/>
      <c r="UUV40" s="14"/>
      <c r="UUW40" s="14"/>
      <c r="UUX40" s="14"/>
      <c r="UUY40" s="14"/>
      <c r="UUZ40" s="14"/>
      <c r="UVA40" s="14"/>
      <c r="UVB40" s="14"/>
      <c r="UVC40" s="14"/>
      <c r="UVD40" s="14"/>
      <c r="UVE40" s="14"/>
      <c r="UVF40" s="14"/>
      <c r="UVG40" s="14"/>
      <c r="UVH40" s="14"/>
      <c r="UVI40" s="14"/>
      <c r="UVJ40" s="14"/>
      <c r="UVK40" s="14"/>
      <c r="UVL40" s="14"/>
      <c r="UVM40" s="14"/>
      <c r="UVN40" s="14"/>
      <c r="UVO40" s="14"/>
      <c r="UVP40" s="14"/>
      <c r="UVQ40" s="14"/>
      <c r="UVR40" s="14"/>
      <c r="UVS40" s="14"/>
      <c r="UVT40" s="14"/>
      <c r="UVU40" s="14"/>
      <c r="UVV40" s="14"/>
      <c r="UVW40" s="14"/>
      <c r="UVX40" s="14"/>
      <c r="UVY40" s="14"/>
      <c r="UVZ40" s="14"/>
      <c r="UWA40" s="14"/>
      <c r="UWB40" s="14"/>
      <c r="UWC40" s="14"/>
      <c r="UWD40" s="14"/>
      <c r="UWE40" s="14"/>
      <c r="UWF40" s="14"/>
      <c r="UWG40" s="14"/>
      <c r="UWH40" s="14"/>
      <c r="UWI40" s="14"/>
      <c r="UWJ40" s="14"/>
      <c r="UWK40" s="14"/>
      <c r="UWL40" s="14"/>
      <c r="UWM40" s="14"/>
      <c r="UWN40" s="14"/>
      <c r="UWO40" s="14"/>
      <c r="UWP40" s="14"/>
      <c r="UWQ40" s="14"/>
      <c r="UWR40" s="14"/>
      <c r="UWS40" s="14"/>
      <c r="UWT40" s="14"/>
      <c r="UWU40" s="14"/>
      <c r="UWV40" s="14"/>
      <c r="UWW40" s="14"/>
      <c r="UWX40" s="14"/>
      <c r="UWY40" s="14"/>
      <c r="UWZ40" s="14"/>
      <c r="UXA40" s="14"/>
      <c r="UXB40" s="14"/>
      <c r="UXC40" s="14"/>
      <c r="UXD40" s="14"/>
      <c r="UXE40" s="14"/>
      <c r="UXF40" s="14"/>
      <c r="UXG40" s="14"/>
      <c r="UXH40" s="14"/>
      <c r="UXI40" s="14"/>
      <c r="UXJ40" s="14"/>
      <c r="UXK40" s="14"/>
      <c r="UXL40" s="14"/>
      <c r="UXM40" s="14"/>
      <c r="UXN40" s="14"/>
      <c r="UXO40" s="14"/>
      <c r="UXP40" s="14"/>
      <c r="UXQ40" s="14"/>
      <c r="UXR40" s="14"/>
      <c r="UXS40" s="14"/>
      <c r="UXT40" s="14"/>
      <c r="UXU40" s="14"/>
      <c r="UXV40" s="14"/>
      <c r="UXW40" s="14"/>
      <c r="UXX40" s="14"/>
      <c r="UXY40" s="14"/>
      <c r="UXZ40" s="14"/>
      <c r="UYA40" s="14"/>
      <c r="UYB40" s="14"/>
      <c r="UYC40" s="14"/>
      <c r="UYD40" s="14"/>
      <c r="UYE40" s="14"/>
      <c r="UYF40" s="14"/>
      <c r="UYG40" s="14"/>
      <c r="UYH40" s="14"/>
      <c r="UYI40" s="14"/>
      <c r="UYJ40" s="14"/>
      <c r="UYK40" s="14"/>
      <c r="UYL40" s="14"/>
      <c r="UYM40" s="14"/>
      <c r="UYN40" s="14"/>
      <c r="UYO40" s="14"/>
      <c r="UYP40" s="14"/>
      <c r="UYQ40" s="14"/>
      <c r="UYR40" s="14"/>
      <c r="UYS40" s="14"/>
      <c r="UYT40" s="14"/>
      <c r="UYU40" s="14"/>
      <c r="UYV40" s="14"/>
      <c r="UYW40" s="14"/>
      <c r="UYX40" s="14"/>
      <c r="UYY40" s="14"/>
      <c r="UYZ40" s="14"/>
      <c r="UZA40" s="14"/>
      <c r="UZB40" s="14"/>
      <c r="UZC40" s="14"/>
      <c r="UZD40" s="14"/>
      <c r="UZE40" s="14"/>
      <c r="UZF40" s="14"/>
      <c r="UZG40" s="14"/>
      <c r="UZH40" s="14"/>
      <c r="UZI40" s="14"/>
      <c r="UZJ40" s="14"/>
      <c r="UZK40" s="14"/>
      <c r="UZL40" s="14"/>
      <c r="UZM40" s="14"/>
      <c r="UZN40" s="14"/>
      <c r="UZO40" s="14"/>
      <c r="UZP40" s="14"/>
      <c r="UZQ40" s="14"/>
      <c r="UZR40" s="14"/>
      <c r="UZS40" s="14"/>
      <c r="UZT40" s="14"/>
      <c r="UZU40" s="14"/>
      <c r="UZV40" s="14"/>
      <c r="UZW40" s="14"/>
      <c r="UZX40" s="14"/>
      <c r="UZY40" s="14"/>
      <c r="UZZ40" s="14"/>
      <c r="VAA40" s="14"/>
      <c r="VAB40" s="14"/>
      <c r="VAC40" s="14"/>
      <c r="VAD40" s="14"/>
      <c r="VAE40" s="14"/>
      <c r="VAF40" s="14"/>
      <c r="VAG40" s="14"/>
      <c r="VAH40" s="14"/>
      <c r="VAI40" s="14"/>
      <c r="VAJ40" s="14"/>
      <c r="VAK40" s="14"/>
      <c r="VAL40" s="14"/>
      <c r="VAM40" s="14"/>
      <c r="VAN40" s="14"/>
      <c r="VAO40" s="14"/>
      <c r="VAP40" s="14"/>
      <c r="VAQ40" s="14"/>
      <c r="VAR40" s="14"/>
      <c r="VAS40" s="14"/>
      <c r="VAT40" s="14"/>
      <c r="VAU40" s="14"/>
      <c r="VAV40" s="14"/>
      <c r="VAW40" s="14"/>
      <c r="VAX40" s="14"/>
      <c r="VAY40" s="14"/>
      <c r="VAZ40" s="14"/>
      <c r="VBA40" s="14"/>
      <c r="VBB40" s="14"/>
      <c r="VBC40" s="14"/>
      <c r="VBD40" s="14"/>
      <c r="VBE40" s="14"/>
      <c r="VBF40" s="14"/>
      <c r="VBG40" s="14"/>
      <c r="VBH40" s="14"/>
      <c r="VBI40" s="14"/>
      <c r="VBJ40" s="14"/>
      <c r="VBK40" s="14"/>
      <c r="VBL40" s="14"/>
      <c r="VBM40" s="14"/>
      <c r="VBN40" s="14"/>
      <c r="VBO40" s="14"/>
      <c r="VBP40" s="14"/>
      <c r="VBQ40" s="14"/>
      <c r="VBR40" s="14"/>
      <c r="VBS40" s="14"/>
      <c r="VBT40" s="14"/>
      <c r="VBU40" s="14"/>
      <c r="VBV40" s="14"/>
      <c r="VBW40" s="14"/>
      <c r="VBX40" s="14"/>
      <c r="VBY40" s="14"/>
      <c r="VBZ40" s="14"/>
      <c r="VCA40" s="14"/>
      <c r="VCB40" s="14"/>
      <c r="VCC40" s="14"/>
      <c r="VCD40" s="14"/>
      <c r="VCE40" s="14"/>
      <c r="VCF40" s="14"/>
      <c r="VCG40" s="14"/>
      <c r="VCH40" s="14"/>
      <c r="VCI40" s="14"/>
      <c r="VCJ40" s="14"/>
      <c r="VCK40" s="14"/>
      <c r="VCL40" s="14"/>
      <c r="VCM40" s="14"/>
      <c r="VCN40" s="14"/>
      <c r="VCO40" s="14"/>
      <c r="VCP40" s="14"/>
      <c r="VCQ40" s="14"/>
      <c r="VCR40" s="14"/>
      <c r="VCS40" s="14"/>
      <c r="VCT40" s="14"/>
      <c r="VCU40" s="14"/>
      <c r="VCV40" s="14"/>
      <c r="VCW40" s="14"/>
      <c r="VCX40" s="14"/>
      <c r="VCY40" s="14"/>
      <c r="VCZ40" s="14"/>
      <c r="VDA40" s="14"/>
      <c r="VDB40" s="14"/>
      <c r="VDC40" s="14"/>
      <c r="VDD40" s="14"/>
      <c r="VDE40" s="14"/>
      <c r="VDF40" s="14"/>
      <c r="VDG40" s="14"/>
      <c r="VDH40" s="14"/>
      <c r="VDI40" s="14"/>
      <c r="VDJ40" s="14"/>
      <c r="VDK40" s="14"/>
      <c r="VDL40" s="14"/>
      <c r="VDM40" s="14"/>
      <c r="VDN40" s="14"/>
      <c r="VDO40" s="14"/>
      <c r="VDP40" s="14"/>
      <c r="VDQ40" s="14"/>
      <c r="VDR40" s="14"/>
      <c r="VDS40" s="14"/>
      <c r="VDT40" s="14"/>
      <c r="VDU40" s="14"/>
      <c r="VDV40" s="14"/>
      <c r="VDW40" s="14"/>
      <c r="VDX40" s="14"/>
      <c r="VDY40" s="14"/>
      <c r="VDZ40" s="14"/>
      <c r="VEA40" s="14"/>
      <c r="VEB40" s="14"/>
      <c r="VEC40" s="14"/>
      <c r="VED40" s="14"/>
      <c r="VEE40" s="14"/>
      <c r="VEF40" s="14"/>
      <c r="VEG40" s="14"/>
      <c r="VEH40" s="14"/>
      <c r="VEI40" s="14"/>
      <c r="VEJ40" s="14"/>
      <c r="VEK40" s="14"/>
      <c r="VEL40" s="14"/>
      <c r="VEM40" s="14"/>
      <c r="VEN40" s="14"/>
      <c r="VEO40" s="14"/>
      <c r="VEP40" s="14"/>
      <c r="VEQ40" s="14"/>
      <c r="VER40" s="14"/>
      <c r="VES40" s="14"/>
      <c r="VET40" s="14"/>
      <c r="VEU40" s="14"/>
      <c r="VEV40" s="14"/>
      <c r="VEW40" s="14"/>
      <c r="VEX40" s="14"/>
      <c r="VEY40" s="14"/>
      <c r="VEZ40" s="14"/>
      <c r="VFA40" s="14"/>
      <c r="VFB40" s="14"/>
      <c r="VFC40" s="14"/>
      <c r="VFD40" s="14"/>
      <c r="VFE40" s="14"/>
      <c r="VFF40" s="14"/>
      <c r="VFG40" s="14"/>
      <c r="VFH40" s="14"/>
      <c r="VFI40" s="14"/>
      <c r="VFJ40" s="14"/>
      <c r="VFK40" s="14"/>
      <c r="VFL40" s="14"/>
      <c r="VFM40" s="14"/>
      <c r="VFN40" s="14"/>
      <c r="VFO40" s="14"/>
      <c r="VFP40" s="14"/>
      <c r="VFQ40" s="14"/>
      <c r="VFR40" s="14"/>
      <c r="VFS40" s="14"/>
      <c r="VFT40" s="14"/>
      <c r="VFU40" s="14"/>
      <c r="VFV40" s="14"/>
      <c r="VFW40" s="14"/>
      <c r="VFX40" s="14"/>
      <c r="VFY40" s="14"/>
      <c r="VFZ40" s="14"/>
      <c r="VGA40" s="14"/>
      <c r="VGB40" s="14"/>
      <c r="VGC40" s="14"/>
      <c r="VGD40" s="14"/>
      <c r="VGE40" s="14"/>
      <c r="VGF40" s="14"/>
      <c r="VGG40" s="14"/>
      <c r="VGH40" s="14"/>
      <c r="VGI40" s="14"/>
      <c r="VGJ40" s="14"/>
      <c r="VGK40" s="14"/>
      <c r="VGL40" s="14"/>
      <c r="VGM40" s="14"/>
      <c r="VGN40" s="14"/>
      <c r="VGO40" s="14"/>
      <c r="VGP40" s="14"/>
      <c r="VGQ40" s="14"/>
      <c r="VGR40" s="14"/>
      <c r="VGS40" s="14"/>
      <c r="VGT40" s="14"/>
      <c r="VGU40" s="14"/>
      <c r="VGV40" s="14"/>
      <c r="VGW40" s="14"/>
      <c r="VGX40" s="14"/>
      <c r="VGY40" s="14"/>
      <c r="VGZ40" s="14"/>
      <c r="VHA40" s="14"/>
      <c r="VHB40" s="14"/>
      <c r="VHC40" s="14"/>
      <c r="VHD40" s="14"/>
      <c r="VHE40" s="14"/>
      <c r="VHF40" s="14"/>
      <c r="VHG40" s="14"/>
      <c r="VHH40" s="14"/>
      <c r="VHI40" s="14"/>
      <c r="VHJ40" s="14"/>
      <c r="VHK40" s="14"/>
      <c r="VHL40" s="14"/>
      <c r="VHM40" s="14"/>
      <c r="VHN40" s="14"/>
      <c r="VHO40" s="14"/>
      <c r="VHP40" s="14"/>
      <c r="VHQ40" s="14"/>
      <c r="VHR40" s="14"/>
      <c r="VHS40" s="14"/>
      <c r="VHT40" s="14"/>
      <c r="VHU40" s="14"/>
      <c r="VHV40" s="14"/>
      <c r="VHW40" s="14"/>
      <c r="VHX40" s="14"/>
      <c r="VHY40" s="14"/>
      <c r="VHZ40" s="14"/>
      <c r="VIA40" s="14"/>
      <c r="VIB40" s="14"/>
      <c r="VIC40" s="14"/>
      <c r="VID40" s="14"/>
      <c r="VIE40" s="14"/>
      <c r="VIF40" s="14"/>
      <c r="VIG40" s="14"/>
      <c r="VIH40" s="14"/>
      <c r="VII40" s="14"/>
      <c r="VIJ40" s="14"/>
      <c r="VIK40" s="14"/>
      <c r="VIL40" s="14"/>
      <c r="VIM40" s="14"/>
      <c r="VIN40" s="14"/>
      <c r="VIO40" s="14"/>
      <c r="VIP40" s="14"/>
      <c r="VIQ40" s="14"/>
      <c r="VIR40" s="14"/>
      <c r="VIS40" s="14"/>
      <c r="VIT40" s="14"/>
      <c r="VIU40" s="14"/>
      <c r="VIV40" s="14"/>
      <c r="VIW40" s="14"/>
      <c r="VIX40" s="14"/>
      <c r="VIY40" s="14"/>
      <c r="VIZ40" s="14"/>
      <c r="VJA40" s="14"/>
      <c r="VJB40" s="14"/>
      <c r="VJC40" s="14"/>
      <c r="VJD40" s="14"/>
      <c r="VJE40" s="14"/>
      <c r="VJF40" s="14"/>
      <c r="VJG40" s="14"/>
      <c r="VJH40" s="14"/>
      <c r="VJI40" s="14"/>
      <c r="VJJ40" s="14"/>
      <c r="VJK40" s="14"/>
      <c r="VJL40" s="14"/>
      <c r="VJM40" s="14"/>
      <c r="VJN40" s="14"/>
      <c r="VJO40" s="14"/>
      <c r="VJP40" s="14"/>
      <c r="VJQ40" s="14"/>
      <c r="VJR40" s="14"/>
      <c r="VJS40" s="14"/>
      <c r="VJT40" s="14"/>
      <c r="VJU40" s="14"/>
      <c r="VJV40" s="14"/>
      <c r="VJW40" s="14"/>
      <c r="VJX40" s="14"/>
      <c r="VJY40" s="14"/>
      <c r="VJZ40" s="14"/>
      <c r="VKA40" s="14"/>
      <c r="VKB40" s="14"/>
      <c r="VKC40" s="14"/>
      <c r="VKD40" s="14"/>
      <c r="VKE40" s="14"/>
      <c r="VKF40" s="14"/>
      <c r="VKG40" s="14"/>
      <c r="VKH40" s="14"/>
      <c r="VKI40" s="14"/>
      <c r="VKJ40" s="14"/>
      <c r="VKK40" s="14"/>
      <c r="VKL40" s="14"/>
      <c r="VKM40" s="14"/>
      <c r="VKN40" s="14"/>
      <c r="VKO40" s="14"/>
      <c r="VKP40" s="14"/>
      <c r="VKQ40" s="14"/>
      <c r="VKR40" s="14"/>
      <c r="VKS40" s="14"/>
      <c r="VKT40" s="14"/>
      <c r="VKU40" s="14"/>
      <c r="VKV40" s="14"/>
      <c r="VKW40" s="14"/>
      <c r="VKX40" s="14"/>
      <c r="VKY40" s="14"/>
      <c r="VKZ40" s="14"/>
      <c r="VLA40" s="14"/>
      <c r="VLB40" s="14"/>
      <c r="VLC40" s="14"/>
      <c r="VLD40" s="14"/>
      <c r="VLE40" s="14"/>
      <c r="VLF40" s="14"/>
      <c r="VLG40" s="14"/>
      <c r="VLH40" s="14"/>
      <c r="VLI40" s="14"/>
      <c r="VLJ40" s="14"/>
      <c r="VLK40" s="14"/>
      <c r="VLL40" s="14"/>
      <c r="VLM40" s="14"/>
      <c r="VLN40" s="14"/>
      <c r="VLO40" s="14"/>
      <c r="VLP40" s="14"/>
      <c r="VLQ40" s="14"/>
      <c r="VLR40" s="14"/>
      <c r="VLS40" s="14"/>
      <c r="VLT40" s="14"/>
      <c r="VLU40" s="14"/>
      <c r="VLV40" s="14"/>
      <c r="VLW40" s="14"/>
      <c r="VLX40" s="14"/>
      <c r="VLY40" s="14"/>
      <c r="VLZ40" s="14"/>
      <c r="VMA40" s="14"/>
      <c r="VMB40" s="14"/>
      <c r="VMC40" s="14"/>
      <c r="VMD40" s="14"/>
      <c r="VME40" s="14"/>
      <c r="VMF40" s="14"/>
      <c r="VMG40" s="14"/>
      <c r="VMH40" s="14"/>
      <c r="VMI40" s="14"/>
      <c r="VMJ40" s="14"/>
      <c r="VMK40" s="14"/>
      <c r="VML40" s="14"/>
      <c r="VMM40" s="14"/>
      <c r="VMN40" s="14"/>
      <c r="VMO40" s="14"/>
      <c r="VMP40" s="14"/>
      <c r="VMQ40" s="14"/>
      <c r="VMR40" s="14"/>
      <c r="VMS40" s="14"/>
      <c r="VMT40" s="14"/>
      <c r="VMU40" s="14"/>
      <c r="VMV40" s="14"/>
      <c r="VMW40" s="14"/>
      <c r="VMX40" s="14"/>
      <c r="VMY40" s="14"/>
      <c r="VMZ40" s="14"/>
      <c r="VNA40" s="14"/>
      <c r="VNB40" s="14"/>
      <c r="VNC40" s="14"/>
      <c r="VND40" s="14"/>
      <c r="VNE40" s="14"/>
      <c r="VNF40" s="14"/>
      <c r="VNG40" s="14"/>
      <c r="VNH40" s="14"/>
      <c r="VNI40" s="14"/>
      <c r="VNJ40" s="14"/>
      <c r="VNK40" s="14"/>
      <c r="VNL40" s="14"/>
      <c r="VNM40" s="14"/>
      <c r="VNN40" s="14"/>
      <c r="VNO40" s="14"/>
      <c r="VNP40" s="14"/>
      <c r="VNQ40" s="14"/>
      <c r="VNR40" s="14"/>
      <c r="VNS40" s="14"/>
      <c r="VNT40" s="14"/>
      <c r="VNU40" s="14"/>
      <c r="VNV40" s="14"/>
      <c r="VNW40" s="14"/>
      <c r="VNX40" s="14"/>
      <c r="VNY40" s="14"/>
      <c r="VNZ40" s="14"/>
      <c r="VOA40" s="14"/>
      <c r="VOB40" s="14"/>
      <c r="VOC40" s="14"/>
      <c r="VOD40" s="14"/>
      <c r="VOE40" s="14"/>
      <c r="VOF40" s="14"/>
      <c r="VOG40" s="14"/>
      <c r="VOH40" s="14"/>
      <c r="VOI40" s="14"/>
      <c r="VOJ40" s="14"/>
      <c r="VOK40" s="14"/>
      <c r="VOL40" s="14"/>
      <c r="VOM40" s="14"/>
      <c r="VON40" s="14"/>
      <c r="VOO40" s="14"/>
      <c r="VOP40" s="14"/>
      <c r="VOQ40" s="14"/>
      <c r="VOR40" s="14"/>
      <c r="VOS40" s="14"/>
      <c r="VOT40" s="14"/>
      <c r="VOU40" s="14"/>
      <c r="VOV40" s="14"/>
      <c r="VOW40" s="14"/>
      <c r="VOX40" s="14"/>
      <c r="VOY40" s="14"/>
      <c r="VOZ40" s="14"/>
      <c r="VPA40" s="14"/>
      <c r="VPB40" s="14"/>
      <c r="VPC40" s="14"/>
      <c r="VPD40" s="14"/>
      <c r="VPE40" s="14"/>
      <c r="VPF40" s="14"/>
      <c r="VPG40" s="14"/>
      <c r="VPH40" s="14"/>
      <c r="VPI40" s="14"/>
      <c r="VPJ40" s="14"/>
      <c r="VPK40" s="14"/>
      <c r="VPL40" s="14"/>
      <c r="VPM40" s="14"/>
      <c r="VPN40" s="14"/>
      <c r="VPO40" s="14"/>
      <c r="VPP40" s="14"/>
      <c r="VPQ40" s="14"/>
      <c r="VPR40" s="14"/>
      <c r="VPS40" s="14"/>
      <c r="VPT40" s="14"/>
      <c r="VPU40" s="14"/>
      <c r="VPV40" s="14"/>
      <c r="VPW40" s="14"/>
      <c r="VPX40" s="14"/>
      <c r="VPY40" s="14"/>
      <c r="VPZ40" s="14"/>
      <c r="VQA40" s="14"/>
      <c r="VQB40" s="14"/>
      <c r="VQC40" s="14"/>
      <c r="VQD40" s="14"/>
      <c r="VQE40" s="14"/>
      <c r="VQF40" s="14"/>
      <c r="VQG40" s="14"/>
      <c r="VQH40" s="14"/>
      <c r="VQI40" s="14"/>
      <c r="VQJ40" s="14"/>
      <c r="VQK40" s="14"/>
      <c r="VQL40" s="14"/>
      <c r="VQM40" s="14"/>
      <c r="VQN40" s="14"/>
      <c r="VQO40" s="14"/>
      <c r="VQP40" s="14"/>
      <c r="VQQ40" s="14"/>
      <c r="VQR40" s="14"/>
      <c r="VQS40" s="14"/>
      <c r="VQT40" s="14"/>
      <c r="VQU40" s="14"/>
      <c r="VQV40" s="14"/>
      <c r="VQW40" s="14"/>
      <c r="VQX40" s="14"/>
      <c r="VQY40" s="14"/>
      <c r="VQZ40" s="14"/>
      <c r="VRA40" s="14"/>
      <c r="VRB40" s="14"/>
      <c r="VRC40" s="14"/>
      <c r="VRD40" s="14"/>
      <c r="VRE40" s="14"/>
      <c r="VRF40" s="14"/>
      <c r="VRG40" s="14"/>
      <c r="VRH40" s="14"/>
      <c r="VRI40" s="14"/>
      <c r="VRJ40" s="14"/>
      <c r="VRK40" s="14"/>
      <c r="VRL40" s="14"/>
      <c r="VRM40" s="14"/>
      <c r="VRN40" s="14"/>
      <c r="VRO40" s="14"/>
      <c r="VRP40" s="14"/>
      <c r="VRQ40" s="14"/>
      <c r="VRR40" s="14"/>
      <c r="VRS40" s="14"/>
      <c r="VRT40" s="14"/>
      <c r="VRU40" s="14"/>
      <c r="VRV40" s="14"/>
      <c r="VRW40" s="14"/>
      <c r="VRX40" s="14"/>
      <c r="VRY40" s="14"/>
      <c r="VRZ40" s="14"/>
      <c r="VSA40" s="14"/>
      <c r="VSB40" s="14"/>
      <c r="VSC40" s="14"/>
      <c r="VSD40" s="14"/>
      <c r="VSE40" s="14"/>
      <c r="VSF40" s="14"/>
      <c r="VSG40" s="14"/>
      <c r="VSH40" s="14"/>
      <c r="VSI40" s="14"/>
      <c r="VSJ40" s="14"/>
      <c r="VSK40" s="14"/>
      <c r="VSL40" s="14"/>
      <c r="VSM40" s="14"/>
      <c r="VSN40" s="14"/>
      <c r="VSO40" s="14"/>
      <c r="VSP40" s="14"/>
      <c r="VSQ40" s="14"/>
      <c r="VSR40" s="14"/>
      <c r="VSS40" s="14"/>
      <c r="VST40" s="14"/>
      <c r="VSU40" s="14"/>
      <c r="VSV40" s="14"/>
      <c r="VSW40" s="14"/>
      <c r="VSX40" s="14"/>
      <c r="VSY40" s="14"/>
      <c r="VSZ40" s="14"/>
      <c r="VTA40" s="14"/>
      <c r="VTB40" s="14"/>
      <c r="VTC40" s="14"/>
      <c r="VTD40" s="14"/>
      <c r="VTE40" s="14"/>
      <c r="VTF40" s="14"/>
      <c r="VTG40" s="14"/>
      <c r="VTH40" s="14"/>
      <c r="VTI40" s="14"/>
      <c r="VTJ40" s="14"/>
      <c r="VTK40" s="14"/>
      <c r="VTL40" s="14"/>
      <c r="VTM40" s="14"/>
      <c r="VTN40" s="14"/>
      <c r="VTO40" s="14"/>
      <c r="VTP40" s="14"/>
      <c r="VTQ40" s="14"/>
      <c r="VTR40" s="14"/>
      <c r="VTS40" s="14"/>
      <c r="VTT40" s="14"/>
      <c r="VTU40" s="14"/>
      <c r="VTV40" s="14"/>
      <c r="VTW40" s="14"/>
      <c r="VTX40" s="14"/>
      <c r="VTY40" s="14"/>
      <c r="VTZ40" s="14"/>
      <c r="VUA40" s="14"/>
      <c r="VUB40" s="14"/>
      <c r="VUC40" s="14"/>
      <c r="VUD40" s="14"/>
      <c r="VUE40" s="14"/>
      <c r="VUF40" s="14"/>
      <c r="VUG40" s="14"/>
      <c r="VUH40" s="14"/>
      <c r="VUI40" s="14"/>
      <c r="VUJ40" s="14"/>
      <c r="VUK40" s="14"/>
      <c r="VUL40" s="14"/>
      <c r="VUM40" s="14"/>
      <c r="VUN40" s="14"/>
      <c r="VUO40" s="14"/>
      <c r="VUP40" s="14"/>
      <c r="VUQ40" s="14"/>
      <c r="VUR40" s="14"/>
      <c r="VUS40" s="14"/>
      <c r="VUT40" s="14"/>
      <c r="VUU40" s="14"/>
      <c r="VUV40" s="14"/>
      <c r="VUW40" s="14"/>
      <c r="VUX40" s="14"/>
      <c r="VUY40" s="14"/>
      <c r="VUZ40" s="14"/>
      <c r="VVA40" s="14"/>
      <c r="VVB40" s="14"/>
      <c r="VVC40" s="14"/>
      <c r="VVD40" s="14"/>
      <c r="VVE40" s="14"/>
      <c r="VVF40" s="14"/>
      <c r="VVG40" s="14"/>
      <c r="VVH40" s="14"/>
      <c r="VVI40" s="14"/>
      <c r="VVJ40" s="14"/>
      <c r="VVK40" s="14"/>
      <c r="VVL40" s="14"/>
      <c r="VVM40" s="14"/>
      <c r="VVN40" s="14"/>
      <c r="VVO40" s="14"/>
      <c r="VVP40" s="14"/>
      <c r="VVQ40" s="14"/>
      <c r="VVR40" s="14"/>
      <c r="VVS40" s="14"/>
      <c r="VVT40" s="14"/>
      <c r="VVU40" s="14"/>
      <c r="VVV40" s="14"/>
      <c r="VVW40" s="14"/>
      <c r="VVX40" s="14"/>
      <c r="VVY40" s="14"/>
      <c r="VVZ40" s="14"/>
      <c r="VWA40" s="14"/>
      <c r="VWB40" s="14"/>
      <c r="VWC40" s="14"/>
      <c r="VWD40" s="14"/>
      <c r="VWE40" s="14"/>
      <c r="VWF40" s="14"/>
      <c r="VWG40" s="14"/>
      <c r="VWH40" s="14"/>
      <c r="VWI40" s="14"/>
      <c r="VWJ40" s="14"/>
      <c r="VWK40" s="14"/>
      <c r="VWL40" s="14"/>
      <c r="VWM40" s="14"/>
      <c r="VWN40" s="14"/>
      <c r="VWO40" s="14"/>
      <c r="VWP40" s="14"/>
      <c r="VWQ40" s="14"/>
      <c r="VWR40" s="14"/>
      <c r="VWS40" s="14"/>
      <c r="VWT40" s="14"/>
      <c r="VWU40" s="14"/>
      <c r="VWV40" s="14"/>
      <c r="VWW40" s="14"/>
      <c r="VWX40" s="14"/>
      <c r="VWY40" s="14"/>
      <c r="VWZ40" s="14"/>
      <c r="VXA40" s="14"/>
      <c r="VXB40" s="14"/>
      <c r="VXC40" s="14"/>
      <c r="VXD40" s="14"/>
      <c r="VXE40" s="14"/>
      <c r="VXF40" s="14"/>
      <c r="VXG40" s="14"/>
      <c r="VXH40" s="14"/>
      <c r="VXI40" s="14"/>
      <c r="VXJ40" s="14"/>
      <c r="VXK40" s="14"/>
      <c r="VXL40" s="14"/>
      <c r="VXM40" s="14"/>
      <c r="VXN40" s="14"/>
      <c r="VXO40" s="14"/>
      <c r="VXP40" s="14"/>
      <c r="VXQ40" s="14"/>
      <c r="VXR40" s="14"/>
      <c r="VXS40" s="14"/>
      <c r="VXT40" s="14"/>
      <c r="VXU40" s="14"/>
      <c r="VXV40" s="14"/>
      <c r="VXW40" s="14"/>
      <c r="VXX40" s="14"/>
      <c r="VXY40" s="14"/>
      <c r="VXZ40" s="14"/>
      <c r="VYA40" s="14"/>
      <c r="VYB40" s="14"/>
      <c r="VYC40" s="14"/>
      <c r="VYD40" s="14"/>
      <c r="VYE40" s="14"/>
      <c r="VYF40" s="14"/>
      <c r="VYG40" s="14"/>
      <c r="VYH40" s="14"/>
      <c r="VYI40" s="14"/>
      <c r="VYJ40" s="14"/>
      <c r="VYK40" s="14"/>
      <c r="VYL40" s="14"/>
      <c r="VYM40" s="14"/>
      <c r="VYN40" s="14"/>
      <c r="VYO40" s="14"/>
      <c r="VYP40" s="14"/>
      <c r="VYQ40" s="14"/>
      <c r="VYR40" s="14"/>
      <c r="VYS40" s="14"/>
      <c r="VYT40" s="14"/>
      <c r="VYU40" s="14"/>
      <c r="VYV40" s="14"/>
      <c r="VYW40" s="14"/>
      <c r="VYX40" s="14"/>
      <c r="VYY40" s="14"/>
      <c r="VYZ40" s="14"/>
      <c r="VZA40" s="14"/>
      <c r="VZB40" s="14"/>
      <c r="VZC40" s="14"/>
      <c r="VZD40" s="14"/>
      <c r="VZE40" s="14"/>
      <c r="VZF40" s="14"/>
      <c r="VZG40" s="14"/>
      <c r="VZH40" s="14"/>
      <c r="VZI40" s="14"/>
      <c r="VZJ40" s="14"/>
      <c r="VZK40" s="14"/>
      <c r="VZL40" s="14"/>
      <c r="VZM40" s="14"/>
      <c r="VZN40" s="14"/>
      <c r="VZO40" s="14"/>
      <c r="VZP40" s="14"/>
      <c r="VZQ40" s="14"/>
      <c r="VZR40" s="14"/>
      <c r="VZS40" s="14"/>
      <c r="VZT40" s="14"/>
      <c r="VZU40" s="14"/>
      <c r="VZV40" s="14"/>
      <c r="VZW40" s="14"/>
      <c r="VZX40" s="14"/>
      <c r="VZY40" s="14"/>
      <c r="VZZ40" s="14"/>
      <c r="WAA40" s="14"/>
      <c r="WAB40" s="14"/>
      <c r="WAC40" s="14"/>
      <c r="WAD40" s="14"/>
      <c r="WAE40" s="14"/>
      <c r="WAF40" s="14"/>
      <c r="WAG40" s="14"/>
      <c r="WAH40" s="14"/>
      <c r="WAI40" s="14"/>
      <c r="WAJ40" s="14"/>
      <c r="WAK40" s="14"/>
      <c r="WAL40" s="14"/>
      <c r="WAM40" s="14"/>
      <c r="WAN40" s="14"/>
      <c r="WAO40" s="14"/>
      <c r="WAP40" s="14"/>
      <c r="WAQ40" s="14"/>
      <c r="WAR40" s="14"/>
      <c r="WAS40" s="14"/>
      <c r="WAT40" s="14"/>
      <c r="WAU40" s="14"/>
      <c r="WAV40" s="14"/>
      <c r="WAW40" s="14"/>
      <c r="WAX40" s="14"/>
      <c r="WAY40" s="14"/>
      <c r="WAZ40" s="14"/>
      <c r="WBA40" s="14"/>
      <c r="WBB40" s="14"/>
      <c r="WBC40" s="14"/>
      <c r="WBD40" s="14"/>
      <c r="WBE40" s="14"/>
      <c r="WBF40" s="14"/>
      <c r="WBG40" s="14"/>
      <c r="WBH40" s="14"/>
      <c r="WBI40" s="14"/>
      <c r="WBJ40" s="14"/>
      <c r="WBK40" s="14"/>
      <c r="WBL40" s="14"/>
      <c r="WBM40" s="14"/>
      <c r="WBN40" s="14"/>
      <c r="WBO40" s="14"/>
      <c r="WBP40" s="14"/>
      <c r="WBQ40" s="14"/>
      <c r="WBR40" s="14"/>
      <c r="WBS40" s="14"/>
      <c r="WBT40" s="14"/>
      <c r="WBU40" s="14"/>
      <c r="WBV40" s="14"/>
      <c r="WBW40" s="14"/>
      <c r="WBX40" s="14"/>
      <c r="WBY40" s="14"/>
      <c r="WBZ40" s="14"/>
      <c r="WCA40" s="14"/>
      <c r="WCB40" s="14"/>
      <c r="WCC40" s="14"/>
      <c r="WCD40" s="14"/>
      <c r="WCE40" s="14"/>
      <c r="WCF40" s="14"/>
      <c r="WCG40" s="14"/>
      <c r="WCH40" s="14"/>
      <c r="WCI40" s="14"/>
      <c r="WCJ40" s="14"/>
      <c r="WCK40" s="14"/>
      <c r="WCL40" s="14"/>
      <c r="WCM40" s="14"/>
      <c r="WCN40" s="14"/>
      <c r="WCO40" s="14"/>
      <c r="WCP40" s="14"/>
      <c r="WCQ40" s="14"/>
      <c r="WCR40" s="14"/>
      <c r="WCS40" s="14"/>
      <c r="WCT40" s="14"/>
      <c r="WCU40" s="14"/>
      <c r="WCV40" s="14"/>
      <c r="WCW40" s="14"/>
      <c r="WCX40" s="14"/>
      <c r="WCY40" s="14"/>
      <c r="WCZ40" s="14"/>
      <c r="WDA40" s="14"/>
      <c r="WDB40" s="14"/>
      <c r="WDC40" s="14"/>
      <c r="WDD40" s="14"/>
      <c r="WDE40" s="14"/>
      <c r="WDF40" s="14"/>
      <c r="WDG40" s="14"/>
      <c r="WDH40" s="14"/>
      <c r="WDI40" s="14"/>
      <c r="WDJ40" s="14"/>
      <c r="WDK40" s="14"/>
      <c r="WDL40" s="14"/>
      <c r="WDM40" s="14"/>
      <c r="WDN40" s="14"/>
      <c r="WDO40" s="14"/>
      <c r="WDP40" s="14"/>
      <c r="WDQ40" s="14"/>
      <c r="WDR40" s="14"/>
      <c r="WDS40" s="14"/>
      <c r="WDT40" s="14"/>
      <c r="WDU40" s="14"/>
      <c r="WDV40" s="14"/>
      <c r="WDW40" s="14"/>
      <c r="WDX40" s="14"/>
      <c r="WDY40" s="14"/>
      <c r="WDZ40" s="14"/>
      <c r="WEA40" s="14"/>
      <c r="WEB40" s="14"/>
      <c r="WEC40" s="14"/>
      <c r="WED40" s="14"/>
      <c r="WEE40" s="14"/>
      <c r="WEF40" s="14"/>
      <c r="WEG40" s="14"/>
      <c r="WEH40" s="14"/>
      <c r="WEI40" s="14"/>
      <c r="WEJ40" s="14"/>
      <c r="WEK40" s="14"/>
      <c r="WEL40" s="14"/>
      <c r="WEM40" s="14"/>
      <c r="WEN40" s="14"/>
      <c r="WEO40" s="14"/>
      <c r="WEP40" s="14"/>
      <c r="WEQ40" s="14"/>
      <c r="WER40" s="14"/>
      <c r="WES40" s="14"/>
      <c r="WET40" s="14"/>
      <c r="WEU40" s="14"/>
      <c r="WEV40" s="14"/>
      <c r="WEW40" s="14"/>
      <c r="WEX40" s="14"/>
      <c r="WEY40" s="14"/>
      <c r="WEZ40" s="14"/>
      <c r="WFA40" s="14"/>
      <c r="WFB40" s="14"/>
      <c r="WFC40" s="14"/>
      <c r="WFD40" s="14"/>
      <c r="WFE40" s="14"/>
      <c r="WFF40" s="14"/>
      <c r="WFG40" s="14"/>
      <c r="WFH40" s="14"/>
      <c r="WFI40" s="14"/>
      <c r="WFJ40" s="14"/>
      <c r="WFK40" s="14"/>
      <c r="WFL40" s="14"/>
      <c r="WFM40" s="14"/>
      <c r="WFN40" s="14"/>
      <c r="WFO40" s="14"/>
      <c r="WFP40" s="14"/>
      <c r="WFQ40" s="14"/>
      <c r="WFR40" s="14"/>
      <c r="WFS40" s="14"/>
      <c r="WFT40" s="14"/>
      <c r="WFU40" s="14"/>
      <c r="WFV40" s="14"/>
      <c r="WFW40" s="14"/>
      <c r="WFX40" s="14"/>
      <c r="WFY40" s="14"/>
      <c r="WFZ40" s="14"/>
      <c r="WGA40" s="14"/>
      <c r="WGB40" s="14"/>
      <c r="WGC40" s="14"/>
      <c r="WGD40" s="14"/>
      <c r="WGE40" s="14"/>
      <c r="WGF40" s="14"/>
      <c r="WGG40" s="14"/>
      <c r="WGH40" s="14"/>
      <c r="WGI40" s="14"/>
      <c r="WGJ40" s="14"/>
      <c r="WGK40" s="14"/>
      <c r="WGL40" s="14"/>
      <c r="WGM40" s="14"/>
      <c r="WGN40" s="14"/>
      <c r="WGO40" s="14"/>
      <c r="WGP40" s="14"/>
      <c r="WGQ40" s="14"/>
      <c r="WGR40" s="14"/>
      <c r="WGS40" s="14"/>
      <c r="WGT40" s="14"/>
      <c r="WGU40" s="14"/>
      <c r="WGV40" s="14"/>
      <c r="WGW40" s="14"/>
      <c r="WGX40" s="14"/>
      <c r="WGY40" s="14"/>
      <c r="WGZ40" s="14"/>
      <c r="WHA40" s="14"/>
      <c r="WHB40" s="14"/>
      <c r="WHC40" s="14"/>
      <c r="WHD40" s="14"/>
      <c r="WHE40" s="14"/>
      <c r="WHF40" s="14"/>
      <c r="WHG40" s="14"/>
      <c r="WHH40" s="14"/>
      <c r="WHI40" s="14"/>
      <c r="WHJ40" s="14"/>
      <c r="WHK40" s="14"/>
      <c r="WHL40" s="14"/>
      <c r="WHM40" s="14"/>
      <c r="WHN40" s="14"/>
      <c r="WHO40" s="14"/>
      <c r="WHP40" s="14"/>
      <c r="WHQ40" s="14"/>
      <c r="WHR40" s="14"/>
      <c r="WHS40" s="14"/>
      <c r="WHT40" s="14"/>
      <c r="WHU40" s="14"/>
      <c r="WHV40" s="14"/>
      <c r="WHW40" s="14"/>
      <c r="WHX40" s="14"/>
      <c r="WHY40" s="14"/>
      <c r="WHZ40" s="14"/>
      <c r="WIA40" s="14"/>
      <c r="WIB40" s="14"/>
      <c r="WIC40" s="14"/>
      <c r="WID40" s="14"/>
      <c r="WIE40" s="14"/>
      <c r="WIF40" s="14"/>
      <c r="WIG40" s="14"/>
      <c r="WIH40" s="14"/>
      <c r="WII40" s="14"/>
      <c r="WIJ40" s="14"/>
      <c r="WIK40" s="14"/>
      <c r="WIL40" s="14"/>
      <c r="WIM40" s="14"/>
      <c r="WIN40" s="14"/>
      <c r="WIO40" s="14"/>
      <c r="WIP40" s="14"/>
      <c r="WIQ40" s="14"/>
      <c r="WIR40" s="14"/>
      <c r="WIS40" s="14"/>
      <c r="WIT40" s="14"/>
      <c r="WIU40" s="14"/>
      <c r="WIV40" s="14"/>
      <c r="WIW40" s="14"/>
      <c r="WIX40" s="14"/>
      <c r="WIY40" s="14"/>
      <c r="WIZ40" s="14"/>
      <c r="WJA40" s="14"/>
      <c r="WJB40" s="14"/>
      <c r="WJC40" s="14"/>
      <c r="WJD40" s="14"/>
      <c r="WJE40" s="14"/>
      <c r="WJF40" s="14"/>
      <c r="WJG40" s="14"/>
      <c r="WJH40" s="14"/>
      <c r="WJI40" s="14"/>
      <c r="WJJ40" s="14"/>
      <c r="WJK40" s="14"/>
      <c r="WJL40" s="14"/>
      <c r="WJM40" s="14"/>
      <c r="WJN40" s="14"/>
      <c r="WJO40" s="14"/>
      <c r="WJP40" s="14"/>
      <c r="WJQ40" s="14"/>
      <c r="WJR40" s="14"/>
      <c r="WJS40" s="14"/>
      <c r="WJT40" s="14"/>
      <c r="WJU40" s="14"/>
      <c r="WJV40" s="14"/>
      <c r="WJW40" s="14"/>
      <c r="WJX40" s="14"/>
      <c r="WJY40" s="14"/>
      <c r="WJZ40" s="14"/>
      <c r="WKA40" s="14"/>
      <c r="WKB40" s="14"/>
      <c r="WKC40" s="14"/>
      <c r="WKD40" s="14"/>
      <c r="WKE40" s="14"/>
      <c r="WKF40" s="14"/>
      <c r="WKG40" s="14"/>
      <c r="WKH40" s="14"/>
      <c r="WKI40" s="14"/>
      <c r="WKJ40" s="14"/>
      <c r="WKK40" s="14"/>
      <c r="WKL40" s="14"/>
      <c r="WKM40" s="14"/>
      <c r="WKN40" s="14"/>
      <c r="WKO40" s="14"/>
      <c r="WKP40" s="14"/>
      <c r="WKQ40" s="14"/>
      <c r="WKR40" s="14"/>
      <c r="WKS40" s="14"/>
      <c r="WKT40" s="14"/>
      <c r="WKU40" s="14"/>
      <c r="WKV40" s="14"/>
      <c r="WKW40" s="14"/>
      <c r="WKX40" s="14"/>
      <c r="WKY40" s="14"/>
      <c r="WKZ40" s="14"/>
      <c r="WLA40" s="14"/>
      <c r="WLB40" s="14"/>
      <c r="WLC40" s="14"/>
      <c r="WLD40" s="14"/>
      <c r="WLE40" s="14"/>
      <c r="WLF40" s="14"/>
      <c r="WLG40" s="14"/>
      <c r="WLH40" s="14"/>
      <c r="WLI40" s="14"/>
      <c r="WLJ40" s="14"/>
      <c r="WLK40" s="14"/>
      <c r="WLL40" s="14"/>
      <c r="WLM40" s="14"/>
      <c r="WLN40" s="14"/>
      <c r="WLO40" s="14"/>
      <c r="WLP40" s="14"/>
      <c r="WLQ40" s="14"/>
      <c r="WLR40" s="14"/>
      <c r="WLS40" s="14"/>
      <c r="WLT40" s="14"/>
      <c r="WLU40" s="14"/>
      <c r="WLV40" s="14"/>
      <c r="WLW40" s="14"/>
      <c r="WLX40" s="14"/>
      <c r="WLY40" s="14"/>
      <c r="WLZ40" s="14"/>
      <c r="WMA40" s="14"/>
      <c r="WMB40" s="14"/>
      <c r="WMC40" s="14"/>
      <c r="WMD40" s="14"/>
      <c r="WME40" s="14"/>
      <c r="WMF40" s="14"/>
      <c r="WMG40" s="14"/>
      <c r="WMH40" s="14"/>
      <c r="WMI40" s="14"/>
      <c r="WMJ40" s="14"/>
      <c r="WMK40" s="14"/>
      <c r="WML40" s="14"/>
      <c r="WMM40" s="14"/>
      <c r="WMN40" s="14"/>
      <c r="WMO40" s="14"/>
      <c r="WMP40" s="14"/>
      <c r="WMQ40" s="14"/>
      <c r="WMR40" s="14"/>
      <c r="WMS40" s="14"/>
      <c r="WMT40" s="14"/>
      <c r="WMU40" s="14"/>
      <c r="WMV40" s="14"/>
      <c r="WMW40" s="14"/>
      <c r="WMX40" s="14"/>
      <c r="WMY40" s="14"/>
      <c r="WMZ40" s="14"/>
      <c r="WNA40" s="14"/>
      <c r="WNB40" s="14"/>
      <c r="WNC40" s="14"/>
      <c r="WND40" s="14"/>
      <c r="WNE40" s="14"/>
      <c r="WNF40" s="14"/>
      <c r="WNG40" s="14"/>
      <c r="WNH40" s="14"/>
      <c r="WNI40" s="14"/>
      <c r="WNJ40" s="14"/>
      <c r="WNK40" s="14"/>
      <c r="WNL40" s="14"/>
      <c r="WNM40" s="14"/>
      <c r="WNN40" s="14"/>
      <c r="WNO40" s="14"/>
      <c r="WNP40" s="14"/>
      <c r="WNQ40" s="14"/>
      <c r="WNR40" s="14"/>
      <c r="WNS40" s="14"/>
      <c r="WNT40" s="14"/>
      <c r="WNU40" s="14"/>
      <c r="WNV40" s="14"/>
      <c r="WNW40" s="14"/>
      <c r="WNX40" s="14"/>
      <c r="WNY40" s="14"/>
      <c r="WNZ40" s="14"/>
      <c r="WOA40" s="14"/>
      <c r="WOB40" s="14"/>
      <c r="WOC40" s="14"/>
      <c r="WOD40" s="14"/>
      <c r="WOE40" s="14"/>
      <c r="WOF40" s="14"/>
      <c r="WOG40" s="14"/>
      <c r="WOH40" s="14"/>
      <c r="WOI40" s="14"/>
      <c r="WOJ40" s="14"/>
      <c r="WOK40" s="14"/>
      <c r="WOL40" s="14"/>
      <c r="WOM40" s="14"/>
      <c r="WON40" s="14"/>
      <c r="WOO40" s="14"/>
      <c r="WOP40" s="14"/>
      <c r="WOQ40" s="14"/>
      <c r="WOR40" s="14"/>
      <c r="WOS40" s="14"/>
      <c r="WOT40" s="14"/>
      <c r="WOU40" s="14"/>
      <c r="WOV40" s="14"/>
      <c r="WOW40" s="14"/>
      <c r="WOX40" s="14"/>
      <c r="WOY40" s="14"/>
      <c r="WOZ40" s="14"/>
      <c r="WPA40" s="14"/>
      <c r="WPB40" s="14"/>
      <c r="WPC40" s="14"/>
      <c r="WPD40" s="14"/>
      <c r="WPE40" s="14"/>
      <c r="WPF40" s="14"/>
      <c r="WPG40" s="14"/>
      <c r="WPH40" s="14"/>
      <c r="WPI40" s="14"/>
      <c r="WPJ40" s="14"/>
      <c r="WPK40" s="14"/>
      <c r="WPL40" s="14"/>
      <c r="WPM40" s="14"/>
      <c r="WPN40" s="14"/>
      <c r="WPO40" s="14"/>
      <c r="WPP40" s="14"/>
      <c r="WPQ40" s="14"/>
      <c r="WPR40" s="14"/>
      <c r="WPS40" s="14"/>
      <c r="WPT40" s="14"/>
      <c r="WPU40" s="14"/>
      <c r="WPV40" s="14"/>
      <c r="WPW40" s="14"/>
      <c r="WPX40" s="14"/>
      <c r="WPY40" s="14"/>
      <c r="WPZ40" s="14"/>
      <c r="WQA40" s="14"/>
      <c r="WQB40" s="14"/>
      <c r="WQC40" s="14"/>
      <c r="WQD40" s="14"/>
      <c r="WQE40" s="14"/>
      <c r="WQF40" s="14"/>
      <c r="WQG40" s="14"/>
      <c r="WQH40" s="14"/>
      <c r="WQI40" s="14"/>
      <c r="WQJ40" s="14"/>
      <c r="WQK40" s="14"/>
      <c r="WQL40" s="14"/>
      <c r="WQM40" s="14"/>
      <c r="WQN40" s="14"/>
      <c r="WQO40" s="14"/>
      <c r="WQP40" s="14"/>
      <c r="WQQ40" s="14"/>
      <c r="WQR40" s="14"/>
      <c r="WQS40" s="14"/>
      <c r="WQT40" s="14"/>
      <c r="WQU40" s="14"/>
      <c r="WQV40" s="14"/>
      <c r="WQW40" s="14"/>
      <c r="WQX40" s="14"/>
      <c r="WQY40" s="14"/>
      <c r="WQZ40" s="14"/>
      <c r="WRA40" s="14"/>
      <c r="WRB40" s="14"/>
      <c r="WRC40" s="14"/>
      <c r="WRD40" s="14"/>
      <c r="WRE40" s="14"/>
      <c r="WRF40" s="14"/>
      <c r="WRG40" s="14"/>
      <c r="WRH40" s="14"/>
      <c r="WRI40" s="14"/>
      <c r="WRJ40" s="14"/>
      <c r="WRK40" s="14"/>
      <c r="WRL40" s="14"/>
      <c r="WRM40" s="14"/>
      <c r="WRN40" s="14"/>
      <c r="WRO40" s="14"/>
      <c r="WRP40" s="14"/>
      <c r="WRQ40" s="14"/>
      <c r="WRR40" s="14"/>
      <c r="WRS40" s="14"/>
      <c r="WRT40" s="14"/>
      <c r="WRU40" s="14"/>
      <c r="WRV40" s="14"/>
      <c r="WRW40" s="14"/>
      <c r="WRX40" s="14"/>
      <c r="WRY40" s="14"/>
      <c r="WRZ40" s="14"/>
      <c r="WSA40" s="14"/>
      <c r="WSB40" s="14"/>
      <c r="WSC40" s="14"/>
      <c r="WSD40" s="14"/>
      <c r="WSE40" s="14"/>
      <c r="WSF40" s="14"/>
      <c r="WSG40" s="14"/>
      <c r="WSH40" s="14"/>
      <c r="WSI40" s="14"/>
      <c r="WSJ40" s="14"/>
      <c r="WSK40" s="14"/>
      <c r="WSL40" s="14"/>
      <c r="WSM40" s="14"/>
      <c r="WSN40" s="14"/>
      <c r="WSO40" s="14"/>
      <c r="WSP40" s="14"/>
      <c r="WSQ40" s="14"/>
      <c r="WSR40" s="14"/>
      <c r="WSS40" s="14"/>
      <c r="WST40" s="14"/>
      <c r="WSU40" s="14"/>
      <c r="WSV40" s="14"/>
      <c r="WSW40" s="14"/>
      <c r="WSX40" s="14"/>
      <c r="WSY40" s="14"/>
      <c r="WSZ40" s="14"/>
      <c r="WTA40" s="14"/>
      <c r="WTB40" s="14"/>
      <c r="WTC40" s="14"/>
      <c r="WTD40" s="14"/>
      <c r="WTE40" s="14"/>
      <c r="WTF40" s="14"/>
      <c r="WTG40" s="14"/>
      <c r="WTH40" s="14"/>
      <c r="WTI40" s="14"/>
      <c r="WTJ40" s="14"/>
      <c r="WTK40" s="14"/>
      <c r="WTL40" s="14"/>
      <c r="WTM40" s="14"/>
      <c r="WTN40" s="14"/>
      <c r="WTO40" s="14"/>
      <c r="WTP40" s="14"/>
      <c r="WTQ40" s="14"/>
      <c r="WTR40" s="14"/>
      <c r="WTS40" s="14"/>
      <c r="WTT40" s="14"/>
      <c r="WTU40" s="14"/>
      <c r="WTV40" s="14"/>
      <c r="WTW40" s="14"/>
      <c r="WTX40" s="14"/>
      <c r="WTY40" s="14"/>
      <c r="WTZ40" s="14"/>
      <c r="WUA40" s="14"/>
      <c r="WUB40" s="14"/>
      <c r="WUC40" s="14"/>
      <c r="WUD40" s="14"/>
      <c r="WUE40" s="14"/>
      <c r="WUF40" s="14"/>
      <c r="WUG40" s="14"/>
      <c r="WUH40" s="14"/>
      <c r="WUI40" s="14"/>
      <c r="WUJ40" s="14"/>
      <c r="WUK40" s="14"/>
      <c r="WUL40" s="14"/>
      <c r="WUM40" s="14"/>
      <c r="WUN40" s="14"/>
      <c r="WUO40" s="14"/>
      <c r="WUP40" s="14"/>
      <c r="WUQ40" s="14"/>
      <c r="WUR40" s="14"/>
      <c r="WUS40" s="14"/>
      <c r="WUT40" s="14"/>
      <c r="WUU40" s="14"/>
      <c r="WUV40" s="14"/>
      <c r="WUW40" s="14"/>
      <c r="WUX40" s="14"/>
      <c r="WUY40" s="14"/>
      <c r="WUZ40" s="14"/>
      <c r="WVA40" s="14"/>
      <c r="WVB40" s="14"/>
      <c r="WVC40" s="14"/>
      <c r="WVD40" s="14"/>
      <c r="WVE40" s="14"/>
      <c r="WVF40" s="14"/>
      <c r="WVG40" s="14"/>
      <c r="WVH40" s="14"/>
      <c r="WVI40" s="14"/>
      <c r="WVJ40" s="14"/>
      <c r="WVK40" s="14"/>
      <c r="WVL40" s="14"/>
      <c r="WVM40" s="14"/>
      <c r="WVN40" s="14"/>
      <c r="WVO40" s="14"/>
      <c r="WVP40" s="14"/>
      <c r="WVQ40" s="14"/>
      <c r="WVR40" s="14"/>
      <c r="WVS40" s="14"/>
      <c r="WVT40" s="14"/>
      <c r="WVU40" s="14"/>
      <c r="WVV40" s="14"/>
      <c r="WVW40" s="14"/>
      <c r="WVX40" s="14"/>
      <c r="WVY40" s="14"/>
      <c r="WVZ40" s="14"/>
      <c r="WWA40" s="14"/>
      <c r="WWB40" s="14"/>
      <c r="WWC40" s="14"/>
      <c r="WWD40" s="14"/>
      <c r="WWE40" s="14"/>
      <c r="WWF40" s="14"/>
      <c r="WWG40" s="14"/>
      <c r="WWH40" s="14"/>
      <c r="WWI40" s="14"/>
      <c r="WWJ40" s="14"/>
      <c r="WWK40" s="14"/>
      <c r="WWL40" s="14"/>
      <c r="WWM40" s="14"/>
      <c r="WWN40" s="14"/>
      <c r="WWO40" s="14"/>
      <c r="WWP40" s="14"/>
      <c r="WWQ40" s="14"/>
      <c r="WWR40" s="14"/>
      <c r="WWS40" s="14"/>
      <c r="WWT40" s="14"/>
      <c r="WWU40" s="14"/>
      <c r="WWV40" s="14"/>
      <c r="WWW40" s="14"/>
      <c r="WWX40" s="14"/>
      <c r="WWY40" s="14"/>
      <c r="WWZ40" s="14"/>
      <c r="WXA40" s="14"/>
      <c r="WXB40" s="14"/>
      <c r="WXC40" s="14"/>
      <c r="WXD40" s="14"/>
      <c r="WXE40" s="14"/>
      <c r="WXF40" s="14"/>
      <c r="WXG40" s="14"/>
      <c r="WXH40" s="14"/>
      <c r="WXI40" s="14"/>
      <c r="WXJ40" s="14"/>
      <c r="WXK40" s="14"/>
      <c r="WXL40" s="14"/>
      <c r="WXM40" s="14"/>
      <c r="WXN40" s="14"/>
      <c r="WXO40" s="14"/>
      <c r="WXP40" s="14"/>
      <c r="WXQ40" s="14"/>
      <c r="WXR40" s="14"/>
      <c r="WXS40" s="14"/>
      <c r="WXT40" s="14"/>
      <c r="WXU40" s="14"/>
      <c r="WXV40" s="14"/>
      <c r="WXW40" s="14"/>
      <c r="WXX40" s="14"/>
      <c r="WXY40" s="14"/>
      <c r="WXZ40" s="14"/>
      <c r="WYA40" s="14"/>
      <c r="WYB40" s="14"/>
      <c r="WYC40" s="14"/>
      <c r="WYD40" s="14"/>
      <c r="WYE40" s="14"/>
      <c r="WYF40" s="14"/>
      <c r="WYG40" s="14"/>
      <c r="WYH40" s="14"/>
      <c r="WYI40" s="14"/>
      <c r="WYJ40" s="14"/>
      <c r="WYK40" s="14"/>
      <c r="WYL40" s="14"/>
      <c r="WYM40" s="14"/>
      <c r="WYN40" s="14"/>
      <c r="WYO40" s="14"/>
      <c r="WYP40" s="14"/>
      <c r="WYQ40" s="14"/>
      <c r="WYR40" s="14"/>
      <c r="WYS40" s="14"/>
      <c r="WYT40" s="14"/>
      <c r="WYU40" s="14"/>
      <c r="WYV40" s="14"/>
      <c r="WYW40" s="14"/>
      <c r="WYX40" s="14"/>
      <c r="WYY40" s="14"/>
      <c r="WYZ40" s="14"/>
      <c r="WZA40" s="14"/>
      <c r="WZB40" s="14"/>
      <c r="WZC40" s="14"/>
      <c r="WZD40" s="14"/>
      <c r="WZE40" s="14"/>
      <c r="WZF40" s="14"/>
      <c r="WZG40" s="14"/>
      <c r="WZH40" s="14"/>
      <c r="WZI40" s="14"/>
      <c r="WZJ40" s="14"/>
      <c r="WZK40" s="14"/>
      <c r="WZL40" s="14"/>
      <c r="WZM40" s="14"/>
      <c r="WZN40" s="14"/>
      <c r="WZO40" s="14"/>
      <c r="WZP40" s="14"/>
      <c r="WZQ40" s="14"/>
      <c r="WZR40" s="14"/>
      <c r="WZS40" s="14"/>
      <c r="WZT40" s="14"/>
      <c r="WZU40" s="14"/>
      <c r="WZV40" s="14"/>
      <c r="WZW40" s="14"/>
      <c r="WZX40" s="14"/>
      <c r="WZY40" s="14"/>
      <c r="WZZ40" s="14"/>
      <c r="XAA40" s="14"/>
      <c r="XAB40" s="14"/>
      <c r="XAC40" s="14"/>
      <c r="XAD40" s="14"/>
      <c r="XAE40" s="14"/>
      <c r="XAF40" s="14"/>
      <c r="XAG40" s="14"/>
      <c r="XAH40" s="14"/>
      <c r="XAI40" s="14"/>
      <c r="XAJ40" s="14"/>
      <c r="XAK40" s="14"/>
      <c r="XAL40" s="14"/>
      <c r="XAM40" s="14"/>
      <c r="XAN40" s="14"/>
      <c r="XAO40" s="14"/>
      <c r="XAP40" s="14"/>
      <c r="XAQ40" s="14"/>
      <c r="XAR40" s="14"/>
      <c r="XAS40" s="14"/>
      <c r="XAT40" s="14"/>
      <c r="XAU40" s="14"/>
      <c r="XAV40" s="14"/>
      <c r="XAW40" s="14"/>
      <c r="XAX40" s="14"/>
      <c r="XAY40" s="14"/>
      <c r="XAZ40" s="14"/>
      <c r="XBA40" s="14"/>
      <c r="XBB40" s="14"/>
      <c r="XBC40" s="14"/>
      <c r="XBD40" s="14"/>
      <c r="XBE40" s="14"/>
      <c r="XBF40" s="14"/>
      <c r="XBG40" s="14"/>
      <c r="XBH40" s="14"/>
      <c r="XBI40" s="14"/>
      <c r="XBJ40" s="14"/>
      <c r="XBK40" s="14"/>
      <c r="XBL40" s="14"/>
      <c r="XBM40" s="14"/>
      <c r="XBN40" s="14"/>
      <c r="XBO40" s="14"/>
      <c r="XBP40" s="14"/>
      <c r="XBQ40" s="14"/>
      <c r="XBR40" s="14"/>
      <c r="XBS40" s="14"/>
      <c r="XBT40" s="14"/>
      <c r="XBU40" s="14"/>
      <c r="XBV40" s="14"/>
      <c r="XBW40" s="14"/>
      <c r="XBX40" s="14"/>
      <c r="XBY40" s="14"/>
      <c r="XBZ40" s="14"/>
      <c r="XCA40" s="14"/>
      <c r="XCB40" s="14"/>
      <c r="XCC40" s="14"/>
      <c r="XCD40" s="14"/>
      <c r="XCE40" s="14"/>
      <c r="XCF40" s="14"/>
      <c r="XCG40" s="14"/>
      <c r="XCH40" s="14"/>
      <c r="XCI40" s="14"/>
      <c r="XCJ40" s="14"/>
      <c r="XCK40" s="14"/>
      <c r="XCL40" s="14"/>
      <c r="XCM40" s="14"/>
      <c r="XCN40" s="14"/>
      <c r="XCO40" s="14"/>
      <c r="XCP40" s="14"/>
      <c r="XCQ40" s="14"/>
      <c r="XCR40" s="14"/>
      <c r="XCS40" s="14"/>
      <c r="XCT40" s="14"/>
      <c r="XCU40" s="14"/>
      <c r="XCV40" s="14"/>
      <c r="XCW40" s="14"/>
      <c r="XCX40" s="14"/>
      <c r="XCY40" s="14"/>
      <c r="XCZ40" s="14"/>
      <c r="XDA40" s="14"/>
      <c r="XDB40" s="14"/>
      <c r="XDC40" s="14"/>
      <c r="XDD40" s="14"/>
      <c r="XDE40" s="14"/>
      <c r="XDF40" s="14"/>
      <c r="XDG40" s="14"/>
      <c r="XDH40" s="14"/>
      <c r="XDI40" s="14"/>
      <c r="XDJ40" s="14"/>
      <c r="XDK40" s="14"/>
      <c r="XDL40" s="14"/>
      <c r="XDM40" s="14"/>
      <c r="XDN40" s="14"/>
      <c r="XDO40" s="14"/>
      <c r="XDP40" s="14"/>
      <c r="XDQ40" s="14"/>
      <c r="XDR40" s="14"/>
      <c r="XDS40" s="14"/>
      <c r="XDT40" s="14"/>
      <c r="XDU40" s="14"/>
      <c r="XDV40" s="14"/>
      <c r="XDW40" s="14"/>
      <c r="XDX40" s="14"/>
      <c r="XDY40" s="14"/>
      <c r="XDZ40" s="14"/>
      <c r="XEA40" s="14"/>
      <c r="XEB40" s="14"/>
      <c r="XEC40" s="14"/>
      <c r="XED40" s="14"/>
      <c r="XEE40" s="14"/>
      <c r="XEF40" s="14"/>
      <c r="XEG40" s="14"/>
      <c r="XEH40" s="14"/>
      <c r="XEI40" s="14"/>
      <c r="XEJ40" s="14"/>
      <c r="XEK40" s="14"/>
      <c r="XEL40" s="14"/>
      <c r="XEM40" s="14"/>
      <c r="XEN40" s="14"/>
      <c r="XEO40" s="14"/>
      <c r="XEP40" s="14"/>
      <c r="XEQ40" s="14"/>
      <c r="XER40" s="14"/>
      <c r="XES40" s="14"/>
      <c r="XET40" s="14"/>
      <c r="XEU40" s="14"/>
      <c r="XEV40" s="14"/>
      <c r="XEW40" s="14"/>
      <c r="XEX40" s="14"/>
      <c r="XEY40" s="14"/>
      <c r="XEZ40" s="14"/>
      <c r="XFA40" s="14"/>
      <c r="XFB40" s="14"/>
      <c r="XFC40" s="14"/>
    </row>
    <row r="41" spans="2:16383" s="14" customFormat="1">
      <c r="B41" s="63" t="s">
        <v>180</v>
      </c>
      <c r="C41" s="37"/>
      <c r="D41" s="39">
        <f ca="1">IFERROR(D40/C40-1,"na")</f>
        <v>0.28323546537057931</v>
      </c>
      <c r="E41" s="39">
        <f t="shared" ref="E41:M41" ca="1" si="4">IFERROR(E40/D40-1,"na")</f>
        <v>0.19540625042914805</v>
      </c>
      <c r="F41" s="39">
        <f ca="1">IFERROR(F40/E40-1,"na")</f>
        <v>0.1737325645607346</v>
      </c>
      <c r="G41" s="39">
        <f t="shared" ca="1" si="4"/>
        <v>0.15165057834197615</v>
      </c>
      <c r="H41" s="39">
        <f t="shared" ca="1" si="4"/>
        <v>0.13313011080902837</v>
      </c>
      <c r="I41" s="39">
        <f t="shared" ca="1" si="4"/>
        <v>0.11720734525692822</v>
      </c>
      <c r="J41" s="39">
        <f t="shared" ca="1" si="4"/>
        <v>0.10322607963186936</v>
      </c>
      <c r="K41" s="39">
        <f t="shared" ca="1" si="4"/>
        <v>9.0724497801633053E-2</v>
      </c>
      <c r="L41" s="39">
        <f t="shared" ca="1" si="4"/>
        <v>7.9368528405924454E-2</v>
      </c>
      <c r="M41" s="39">
        <f t="shared" ca="1" si="4"/>
        <v>2.4999999999999911E-2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  <c r="XFC41"/>
    </row>
    <row r="42" spans="2:16383" s="14" customFormat="1">
      <c r="B42" s="63" t="s">
        <v>177</v>
      </c>
      <c r="C42" s="39">
        <f ca="1">IFERROR(C40/C38,"na")</f>
        <v>0.12025243235294819</v>
      </c>
      <c r="D42" s="39">
        <f t="shared" ref="D42:M42" ca="1" si="5">IFERROR(D40/D38,"na")</f>
        <v>0.13276385377128766</v>
      </c>
      <c r="E42" s="39">
        <f t="shared" ca="1" si="5"/>
        <v>0.13782938954160021</v>
      </c>
      <c r="F42" s="39">
        <f t="shared" ca="1" si="5"/>
        <v>0.14190565207356343</v>
      </c>
      <c r="G42" s="39">
        <f t="shared" ca="1" si="5"/>
        <v>0.14517706729527</v>
      </c>
      <c r="H42" s="39">
        <f t="shared" ca="1" si="5"/>
        <v>0.14772440152709362</v>
      </c>
      <c r="I42" s="39">
        <f t="shared" ca="1" si="5"/>
        <v>0.14961963933529812</v>
      </c>
      <c r="J42" s="39">
        <f t="shared" ca="1" si="5"/>
        <v>0.15092477914905353</v>
      </c>
      <c r="K42" s="39">
        <f t="shared" ca="1" si="5"/>
        <v>0.15169216880951719</v>
      </c>
      <c r="L42" s="39">
        <f t="shared" ca="1" si="5"/>
        <v>0.15196543842581633</v>
      </c>
      <c r="M42" s="39">
        <f t="shared" ca="1" si="5"/>
        <v>0.15196543842581633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  <c r="XFB42"/>
      <c r="XFC42"/>
    </row>
    <row r="43" spans="2:16383">
      <c r="B43" t="s">
        <v>23</v>
      </c>
      <c r="C43" s="36">
        <f ca="1">+INDEX(Model!$A:$AD,MATCH("EPS",Model!$A:$A,0),MATCH(DCF!C$36,Model!$3:$3,0))</f>
        <v>2.5103170561607464</v>
      </c>
      <c r="D43" s="36">
        <f ca="1">+INDEX(Model!$A:$AD,MATCH("EPS",Model!$A:$A,0),MATCH(DCF!D$36,Model!$3:$3,0))</f>
        <v>3.1103276666794946</v>
      </c>
      <c r="E43" s="36">
        <f ca="1">+INDEX(Model!$A:$AD,MATCH("EPS",Model!$A:$A,0),MATCH(DCF!E$36,Model!$3:$3,0))</f>
        <v>3.6974232282727066</v>
      </c>
      <c r="F43" s="36">
        <f ca="1">+INDEX(Model!$A:$AD,MATCH("EPS",Model!$A:$A,0),MATCH(DCF!F$36,Model!$3:$3,0))</f>
        <v>4.5312244776292987</v>
      </c>
      <c r="G43" s="36">
        <f ca="1">+INDEX(Model!$A:$AD,MATCH("EPS",Model!$A:$A,0),MATCH(DCF!G$36,Model!$3:$3,0))</f>
        <v>5.5720284104000539</v>
      </c>
      <c r="H43" s="36">
        <f ca="1">+INDEX(Model!$A:$AD,MATCH("EPS",Model!$A:$A,0),MATCH(DCF!H$36,Model!$3:$3,0))</f>
        <v>6.881611712102055</v>
      </c>
      <c r="I43" s="36">
        <f ca="1">+INDEX(Model!$A:$AD,MATCH("EPS",Model!$A:$A,0),MATCH(DCF!I$36,Model!$3:$3,0))</f>
        <v>8.5442532498154673</v>
      </c>
      <c r="J43" s="36">
        <f ca="1">+INDEX(Model!$A:$AD,MATCH("EPS",Model!$A:$A,0),MATCH(DCF!J$36,Model!$3:$3,0))</f>
        <v>10.67898066903901</v>
      </c>
      <c r="K43" s="36">
        <f ca="1">+INDEX(Model!$A:$AD,MATCH("EPS",Model!$A:$A,0),MATCH(DCF!K$36,Model!$3:$3,0))</f>
        <v>13.45905493679841</v>
      </c>
      <c r="L43" s="36">
        <f ca="1">+INDEX(Model!$A:$AD,MATCH("EPS",Model!$A:$A,0),MATCH(DCF!L$36,Model!$3:$3,0))</f>
        <v>17.145440942031144</v>
      </c>
      <c r="M43" s="78">
        <f ca="1">+L43*(1+$K$18)</f>
        <v>17.57407696558192</v>
      </c>
      <c r="O43" s="124">
        <f ca="1">+(M43/C43)^(0.1)-1</f>
        <v>0.21482688531835326</v>
      </c>
      <c r="Q43" s="79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3"/>
      <c r="BC43" s="3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  <c r="XCF43" s="14"/>
      <c r="XCG43" s="14"/>
      <c r="XCH43" s="14"/>
      <c r="XCI43" s="14"/>
      <c r="XCJ43" s="14"/>
      <c r="XCK43" s="14"/>
      <c r="XCL43" s="14"/>
      <c r="XCM43" s="14"/>
      <c r="XCN43" s="14"/>
      <c r="XCO43" s="14"/>
      <c r="XCP43" s="14"/>
      <c r="XCQ43" s="14"/>
      <c r="XCR43" s="14"/>
      <c r="XCS43" s="14"/>
      <c r="XCT43" s="14"/>
      <c r="XCU43" s="14"/>
      <c r="XCV43" s="14"/>
      <c r="XCW43" s="14"/>
      <c r="XCX43" s="14"/>
      <c r="XCY43" s="14"/>
      <c r="XCZ43" s="14"/>
      <c r="XDA43" s="14"/>
      <c r="XDB43" s="14"/>
      <c r="XDC43" s="14"/>
      <c r="XDD43" s="14"/>
      <c r="XDE43" s="14"/>
      <c r="XDF43" s="14"/>
      <c r="XDG43" s="14"/>
      <c r="XDH43" s="14"/>
      <c r="XDI43" s="14"/>
      <c r="XDJ43" s="14"/>
      <c r="XDK43" s="14"/>
      <c r="XDL43" s="14"/>
      <c r="XDM43" s="14"/>
      <c r="XDN43" s="14"/>
      <c r="XDO43" s="14"/>
      <c r="XDP43" s="14"/>
      <c r="XDQ43" s="14"/>
      <c r="XDR43" s="14"/>
      <c r="XDS43" s="14"/>
      <c r="XDT43" s="14"/>
      <c r="XDU43" s="14"/>
      <c r="XDV43" s="14"/>
      <c r="XDW43" s="14"/>
      <c r="XDX43" s="14"/>
      <c r="XDY43" s="14"/>
      <c r="XDZ43" s="14"/>
      <c r="XEA43" s="14"/>
      <c r="XEB43" s="14"/>
      <c r="XEC43" s="14"/>
      <c r="XED43" s="14"/>
      <c r="XEE43" s="14"/>
      <c r="XEF43" s="14"/>
      <c r="XEG43" s="14"/>
      <c r="XEH43" s="14"/>
      <c r="XEI43" s="14"/>
      <c r="XEJ43" s="14"/>
      <c r="XEK43" s="14"/>
      <c r="XEL43" s="14"/>
      <c r="XEM43" s="14"/>
      <c r="XEN43" s="14"/>
      <c r="XEO43" s="14"/>
      <c r="XEP43" s="14"/>
      <c r="XEQ43" s="14"/>
      <c r="XER43" s="14"/>
      <c r="XES43" s="14"/>
      <c r="XET43" s="14"/>
      <c r="XEU43" s="14"/>
      <c r="XEV43" s="14"/>
      <c r="XEW43" s="14"/>
      <c r="XEX43" s="14"/>
      <c r="XEY43" s="14"/>
      <c r="XEZ43" s="14"/>
      <c r="XFA43" s="14"/>
      <c r="XFB43" s="14"/>
      <c r="XFC43" s="14"/>
    </row>
    <row r="44" spans="2:16383" s="14" customFormat="1">
      <c r="B44" s="63" t="s">
        <v>25</v>
      </c>
      <c r="C44" s="37"/>
      <c r="D44" s="39">
        <f ca="1">IFERROR(D43/C43-1,"na")</f>
        <v>0.23901785993375602</v>
      </c>
      <c r="E44" s="39">
        <f t="shared" ref="E44:M44" ca="1" si="6">IFERROR(E43/D43-1,"na")</f>
        <v>0.18875682066641564</v>
      </c>
      <c r="F44" s="39">
        <f ca="1">IFERROR(F43/E43-1,"na")</f>
        <v>0.22550873889168255</v>
      </c>
      <c r="G44" s="39">
        <f t="shared" ca="1" si="6"/>
        <v>0.22969595479306193</v>
      </c>
      <c r="H44" s="39">
        <f t="shared" ca="1" si="6"/>
        <v>0.2350281091994606</v>
      </c>
      <c r="I44" s="39">
        <f t="shared" ca="1" si="6"/>
        <v>0.24160641536770777</v>
      </c>
      <c r="J44" s="39">
        <f t="shared" ca="1" si="6"/>
        <v>0.2498436500895671</v>
      </c>
      <c r="K44" s="39">
        <f t="shared" ca="1" si="6"/>
        <v>0.26033142618372906</v>
      </c>
      <c r="L44" s="39">
        <f t="shared" ca="1" si="6"/>
        <v>0.27389634878105618</v>
      </c>
      <c r="M44" s="39">
        <f t="shared" ca="1" si="6"/>
        <v>2.4999999999999911E-2</v>
      </c>
      <c r="O44" s="91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  <c r="FVX44"/>
      <c r="FVY44"/>
      <c r="FVZ44"/>
      <c r="FWA44"/>
      <c r="FWB44"/>
      <c r="FWC44"/>
      <c r="FWD44"/>
      <c r="FWE44"/>
      <c r="FWF44"/>
      <c r="FWG44"/>
      <c r="FWH44"/>
      <c r="FWI44"/>
      <c r="FWJ44"/>
      <c r="FWK44"/>
      <c r="FWL44"/>
      <c r="FWM44"/>
      <c r="FWN44"/>
      <c r="FWO44"/>
      <c r="FWP44"/>
      <c r="FWQ44"/>
      <c r="FWR44"/>
      <c r="FWS44"/>
      <c r="FWT44"/>
      <c r="FWU44"/>
      <c r="FWV44"/>
      <c r="FWW44"/>
      <c r="FWX44"/>
      <c r="FWY44"/>
      <c r="FWZ44"/>
      <c r="FXA44"/>
      <c r="FXB44"/>
      <c r="FXC44"/>
      <c r="FXD44"/>
      <c r="FXE44"/>
      <c r="FXF44"/>
      <c r="FXG44"/>
      <c r="FXH44"/>
      <c r="FXI44"/>
      <c r="FXJ44"/>
      <c r="FXK44"/>
      <c r="FXL44"/>
      <c r="FXM44"/>
      <c r="FXN44"/>
      <c r="FXO44"/>
      <c r="FXP44"/>
      <c r="FXQ44"/>
      <c r="FXR44"/>
      <c r="FXS44"/>
      <c r="FXT44"/>
      <c r="FXU44"/>
      <c r="FXV44"/>
      <c r="FXW44"/>
      <c r="FXX44"/>
      <c r="FXY44"/>
      <c r="FXZ44"/>
      <c r="FYA44"/>
      <c r="FYB44"/>
      <c r="FYC44"/>
      <c r="FYD44"/>
      <c r="FYE44"/>
      <c r="FYF44"/>
      <c r="FYG44"/>
      <c r="FYH44"/>
      <c r="FYI44"/>
      <c r="FYJ44"/>
      <c r="FYK44"/>
      <c r="FYL44"/>
      <c r="FYM44"/>
      <c r="FYN44"/>
      <c r="FYO44"/>
      <c r="FYP44"/>
      <c r="FYQ44"/>
      <c r="FYR44"/>
      <c r="FYS44"/>
      <c r="FYT44"/>
      <c r="FYU44"/>
      <c r="FYV44"/>
      <c r="FYW44"/>
      <c r="FYX44"/>
      <c r="FYY44"/>
      <c r="FYZ44"/>
      <c r="FZA44"/>
      <c r="FZB44"/>
      <c r="FZC44"/>
      <c r="FZD44"/>
      <c r="FZE44"/>
      <c r="FZF44"/>
      <c r="FZG44"/>
      <c r="FZH44"/>
      <c r="FZI44"/>
      <c r="FZJ44"/>
      <c r="FZK44"/>
      <c r="FZL44"/>
      <c r="FZM44"/>
      <c r="FZN44"/>
      <c r="FZO44"/>
      <c r="FZP44"/>
      <c r="FZQ44"/>
      <c r="FZR44"/>
      <c r="FZS44"/>
      <c r="FZT44"/>
      <c r="FZU44"/>
      <c r="FZV44"/>
      <c r="FZW44"/>
      <c r="FZX44"/>
      <c r="FZY44"/>
      <c r="FZZ44"/>
      <c r="GAA44"/>
      <c r="GAB44"/>
      <c r="GAC44"/>
      <c r="GAD44"/>
      <c r="GAE44"/>
      <c r="GAF44"/>
      <c r="GAG44"/>
      <c r="GAH44"/>
      <c r="GAI44"/>
      <c r="GAJ44"/>
      <c r="GAK44"/>
      <c r="GAL44"/>
      <c r="GAM44"/>
      <c r="GAN44"/>
      <c r="GAO44"/>
      <c r="GAP44"/>
      <c r="GAQ44"/>
      <c r="GAR44"/>
      <c r="GAS44"/>
      <c r="GAT44"/>
      <c r="GAU44"/>
      <c r="GAV44"/>
      <c r="GAW44"/>
      <c r="GAX44"/>
      <c r="GAY44"/>
      <c r="GAZ44"/>
      <c r="GBA44"/>
      <c r="GBB44"/>
      <c r="GBC44"/>
      <c r="GBD44"/>
      <c r="GBE44"/>
      <c r="GBF44"/>
      <c r="GBG44"/>
      <c r="GBH44"/>
      <c r="GBI44"/>
      <c r="GBJ44"/>
      <c r="GBK44"/>
      <c r="GBL44"/>
      <c r="GBM44"/>
      <c r="GBN44"/>
      <c r="GBO44"/>
      <c r="GBP44"/>
      <c r="GBQ44"/>
      <c r="GBR44"/>
      <c r="GBS44"/>
      <c r="GBT44"/>
      <c r="GBU44"/>
      <c r="GBV44"/>
      <c r="GBW44"/>
      <c r="GBX44"/>
      <c r="GBY44"/>
      <c r="GBZ44"/>
      <c r="GCA44"/>
      <c r="GCB44"/>
      <c r="GCC44"/>
      <c r="GCD44"/>
      <c r="GCE44"/>
      <c r="GCF44"/>
      <c r="GCG44"/>
      <c r="GCH44"/>
      <c r="GCI44"/>
      <c r="GCJ44"/>
      <c r="GCK44"/>
      <c r="GCL44"/>
      <c r="GCM44"/>
      <c r="GCN44"/>
      <c r="GCO44"/>
      <c r="GCP44"/>
      <c r="GCQ44"/>
      <c r="GCR44"/>
      <c r="GCS44"/>
      <c r="GCT44"/>
      <c r="GCU44"/>
      <c r="GCV44"/>
      <c r="GCW44"/>
      <c r="GCX44"/>
      <c r="GCY44"/>
      <c r="GCZ44"/>
      <c r="GDA44"/>
      <c r="GDB44"/>
      <c r="GDC44"/>
      <c r="GDD44"/>
      <c r="GDE44"/>
      <c r="GDF44"/>
      <c r="GDG44"/>
      <c r="GDH44"/>
      <c r="GDI44"/>
      <c r="GDJ44"/>
      <c r="GDK44"/>
      <c r="GDL44"/>
      <c r="GDM44"/>
      <c r="GDN44"/>
      <c r="GDO44"/>
      <c r="GDP44"/>
      <c r="GDQ44"/>
      <c r="GDR44"/>
      <c r="GDS44"/>
      <c r="GDT44"/>
      <c r="GDU44"/>
      <c r="GDV44"/>
      <c r="GDW44"/>
      <c r="GDX44"/>
      <c r="GDY44"/>
      <c r="GDZ44"/>
      <c r="GEA44"/>
      <c r="GEB44"/>
      <c r="GEC44"/>
      <c r="GED44"/>
      <c r="GEE44"/>
      <c r="GEF44"/>
      <c r="GEG44"/>
      <c r="GEH44"/>
      <c r="GEI44"/>
      <c r="GEJ44"/>
      <c r="GEK44"/>
      <c r="GEL44"/>
      <c r="GEM44"/>
      <c r="GEN44"/>
      <c r="GEO44"/>
      <c r="GEP44"/>
      <c r="GEQ44"/>
      <c r="GER44"/>
      <c r="GES44"/>
      <c r="GET44"/>
      <c r="GEU44"/>
      <c r="GEV44"/>
      <c r="GEW44"/>
      <c r="GEX44"/>
      <c r="GEY44"/>
      <c r="GEZ44"/>
      <c r="GFA44"/>
      <c r="GFB44"/>
      <c r="GFC44"/>
      <c r="GFD44"/>
      <c r="GFE44"/>
      <c r="GFF44"/>
      <c r="GFG44"/>
      <c r="GFH44"/>
      <c r="GFI44"/>
      <c r="GFJ44"/>
      <c r="GFK44"/>
      <c r="GFL44"/>
      <c r="GFM44"/>
      <c r="GFN44"/>
      <c r="GFO44"/>
      <c r="GFP44"/>
      <c r="GFQ44"/>
      <c r="GFR44"/>
      <c r="GFS44"/>
      <c r="GFT44"/>
      <c r="GFU44"/>
      <c r="GFV44"/>
      <c r="GFW44"/>
      <c r="GFX44"/>
      <c r="GFY44"/>
      <c r="GFZ44"/>
      <c r="GGA44"/>
      <c r="GGB44"/>
      <c r="GGC44"/>
      <c r="GGD44"/>
      <c r="GGE44"/>
      <c r="GGF44"/>
      <c r="GGG44"/>
      <c r="GGH44"/>
      <c r="GGI44"/>
      <c r="GGJ44"/>
      <c r="GGK44"/>
      <c r="GGL44"/>
      <c r="GGM44"/>
      <c r="GGN44"/>
      <c r="GGO44"/>
      <c r="GGP44"/>
      <c r="GGQ44"/>
      <c r="GGR44"/>
      <c r="GGS44"/>
      <c r="GGT44"/>
      <c r="GGU44"/>
      <c r="GGV44"/>
      <c r="GGW44"/>
      <c r="GGX44"/>
      <c r="GGY44"/>
      <c r="GGZ44"/>
      <c r="GHA44"/>
      <c r="GHB44"/>
      <c r="GHC44"/>
      <c r="GHD44"/>
      <c r="GHE44"/>
      <c r="GHF44"/>
      <c r="GHG44"/>
      <c r="GHH44"/>
      <c r="GHI44"/>
      <c r="GHJ44"/>
      <c r="GHK44"/>
      <c r="GHL44"/>
      <c r="GHM44"/>
      <c r="GHN44"/>
      <c r="GHO44"/>
      <c r="GHP44"/>
      <c r="GHQ44"/>
      <c r="GHR44"/>
      <c r="GHS44"/>
      <c r="GHT44"/>
      <c r="GHU44"/>
      <c r="GHV44"/>
      <c r="GHW44"/>
      <c r="GHX44"/>
      <c r="GHY44"/>
      <c r="GHZ44"/>
      <c r="GIA44"/>
      <c r="GIB44"/>
      <c r="GIC44"/>
      <c r="GID44"/>
      <c r="GIE44"/>
      <c r="GIF44"/>
      <c r="GIG44"/>
      <c r="GIH44"/>
      <c r="GII44"/>
      <c r="GIJ44"/>
      <c r="GIK44"/>
      <c r="GIL44"/>
      <c r="GIM44"/>
      <c r="GIN44"/>
      <c r="GIO44"/>
      <c r="GIP44"/>
      <c r="GIQ44"/>
      <c r="GIR44"/>
      <c r="GIS44"/>
      <c r="GIT44"/>
      <c r="GIU44"/>
      <c r="GIV44"/>
      <c r="GIW44"/>
      <c r="GIX44"/>
      <c r="GIY44"/>
      <c r="GIZ44"/>
      <c r="GJA44"/>
      <c r="GJB44"/>
      <c r="GJC44"/>
      <c r="GJD44"/>
      <c r="GJE44"/>
      <c r="GJF44"/>
      <c r="GJG44"/>
      <c r="GJH44"/>
      <c r="GJI44"/>
      <c r="GJJ44"/>
      <c r="GJK44"/>
      <c r="GJL44"/>
      <c r="GJM44"/>
      <c r="GJN44"/>
      <c r="GJO44"/>
      <c r="GJP44"/>
      <c r="GJQ44"/>
      <c r="GJR44"/>
      <c r="GJS44"/>
      <c r="GJT44"/>
      <c r="GJU44"/>
      <c r="GJV44"/>
      <c r="GJW44"/>
      <c r="GJX44"/>
      <c r="GJY44"/>
      <c r="GJZ44"/>
      <c r="GKA44"/>
      <c r="GKB44"/>
      <c r="GKC44"/>
      <c r="GKD44"/>
      <c r="GKE44"/>
      <c r="GKF44"/>
      <c r="GKG44"/>
      <c r="GKH44"/>
      <c r="GKI44"/>
      <c r="GKJ44"/>
      <c r="GKK44"/>
      <c r="GKL44"/>
      <c r="GKM44"/>
      <c r="GKN44"/>
      <c r="GKO44"/>
      <c r="GKP44"/>
      <c r="GKQ44"/>
      <c r="GKR44"/>
      <c r="GKS44"/>
      <c r="GKT44"/>
      <c r="GKU44"/>
      <c r="GKV44"/>
      <c r="GKW44"/>
      <c r="GKX44"/>
      <c r="GKY44"/>
      <c r="GKZ44"/>
      <c r="GLA44"/>
      <c r="GLB44"/>
      <c r="GLC44"/>
      <c r="GLD44"/>
      <c r="GLE44"/>
      <c r="GLF44"/>
      <c r="GLG44"/>
      <c r="GLH44"/>
      <c r="GLI44"/>
      <c r="GLJ44"/>
      <c r="GLK44"/>
      <c r="GLL44"/>
      <c r="GLM44"/>
      <c r="GLN44"/>
      <c r="GLO44"/>
      <c r="GLP44"/>
      <c r="GLQ44"/>
      <c r="GLR44"/>
      <c r="GLS44"/>
      <c r="GLT44"/>
      <c r="GLU44"/>
      <c r="GLV44"/>
      <c r="GLW44"/>
      <c r="GLX44"/>
      <c r="GLY44"/>
      <c r="GLZ44"/>
      <c r="GMA44"/>
      <c r="GMB44"/>
      <c r="GMC44"/>
      <c r="GMD44"/>
      <c r="GME44"/>
      <c r="GMF44"/>
      <c r="GMG44"/>
      <c r="GMH44"/>
      <c r="GMI44"/>
      <c r="GMJ44"/>
      <c r="GMK44"/>
      <c r="GML44"/>
      <c r="GMM44"/>
      <c r="GMN44"/>
      <c r="GMO44"/>
      <c r="GMP44"/>
      <c r="GMQ44"/>
      <c r="GMR44"/>
      <c r="GMS44"/>
      <c r="GMT44"/>
      <c r="GMU44"/>
      <c r="GMV44"/>
      <c r="GMW44"/>
      <c r="GMX44"/>
      <c r="GMY44"/>
      <c r="GMZ44"/>
      <c r="GNA44"/>
      <c r="GNB44"/>
      <c r="GNC44"/>
      <c r="GND44"/>
      <c r="GNE44"/>
      <c r="GNF44"/>
      <c r="GNG44"/>
      <c r="GNH44"/>
      <c r="GNI44"/>
      <c r="GNJ44"/>
      <c r="GNK44"/>
      <c r="GNL44"/>
      <c r="GNM44"/>
      <c r="GNN44"/>
      <c r="GNO44"/>
      <c r="GNP44"/>
      <c r="GNQ44"/>
      <c r="GNR44"/>
      <c r="GNS44"/>
      <c r="GNT44"/>
      <c r="GNU44"/>
      <c r="GNV44"/>
      <c r="GNW44"/>
      <c r="GNX44"/>
      <c r="GNY44"/>
      <c r="GNZ44"/>
      <c r="GOA44"/>
      <c r="GOB44"/>
      <c r="GOC44"/>
      <c r="GOD44"/>
      <c r="GOE44"/>
      <c r="GOF44"/>
      <c r="GOG44"/>
      <c r="GOH44"/>
      <c r="GOI44"/>
      <c r="GOJ44"/>
      <c r="GOK44"/>
      <c r="GOL44"/>
      <c r="GOM44"/>
      <c r="GON44"/>
      <c r="GOO44"/>
      <c r="GOP44"/>
      <c r="GOQ44"/>
      <c r="GOR44"/>
      <c r="GOS44"/>
      <c r="GOT44"/>
      <c r="GOU44"/>
      <c r="GOV44"/>
      <c r="GOW44"/>
      <c r="GOX44"/>
      <c r="GOY44"/>
      <c r="GOZ44"/>
      <c r="GPA44"/>
      <c r="GPB44"/>
      <c r="GPC44"/>
      <c r="GPD44"/>
      <c r="GPE44"/>
      <c r="GPF44"/>
      <c r="GPG44"/>
      <c r="GPH44"/>
      <c r="GPI44"/>
      <c r="GPJ44"/>
      <c r="GPK44"/>
      <c r="GPL44"/>
      <c r="GPM44"/>
      <c r="GPN44"/>
      <c r="GPO44"/>
      <c r="GPP44"/>
      <c r="GPQ44"/>
      <c r="GPR44"/>
      <c r="GPS44"/>
      <c r="GPT44"/>
      <c r="GPU44"/>
      <c r="GPV44"/>
      <c r="GPW44"/>
      <c r="GPX44"/>
      <c r="GPY44"/>
      <c r="GPZ44"/>
      <c r="GQA44"/>
      <c r="GQB44"/>
      <c r="GQC44"/>
      <c r="GQD44"/>
      <c r="GQE44"/>
      <c r="GQF44"/>
      <c r="GQG44"/>
      <c r="GQH44"/>
      <c r="GQI44"/>
      <c r="GQJ44"/>
      <c r="GQK44"/>
      <c r="GQL44"/>
      <c r="GQM44"/>
      <c r="GQN44"/>
      <c r="GQO44"/>
      <c r="GQP44"/>
      <c r="GQQ44"/>
      <c r="GQR44"/>
      <c r="GQS44"/>
      <c r="GQT44"/>
      <c r="GQU44"/>
      <c r="GQV44"/>
      <c r="GQW44"/>
      <c r="GQX44"/>
      <c r="GQY44"/>
      <c r="GQZ44"/>
      <c r="GRA44"/>
      <c r="GRB44"/>
      <c r="GRC44"/>
      <c r="GRD44"/>
      <c r="GRE44"/>
      <c r="GRF44"/>
      <c r="GRG44"/>
      <c r="GRH44"/>
      <c r="GRI44"/>
      <c r="GRJ44"/>
      <c r="GRK44"/>
      <c r="GRL44"/>
      <c r="GRM44"/>
      <c r="GRN44"/>
      <c r="GRO44"/>
      <c r="GRP44"/>
      <c r="GRQ44"/>
      <c r="GRR44"/>
      <c r="GRS44"/>
      <c r="GRT44"/>
      <c r="GRU44"/>
      <c r="GRV44"/>
      <c r="GRW44"/>
      <c r="GRX44"/>
      <c r="GRY44"/>
      <c r="GRZ44"/>
      <c r="GSA44"/>
      <c r="GSB44"/>
      <c r="GSC44"/>
      <c r="GSD44"/>
      <c r="GSE44"/>
      <c r="GSF44"/>
      <c r="GSG44"/>
      <c r="GSH44"/>
      <c r="GSI44"/>
      <c r="GSJ44"/>
      <c r="GSK44"/>
      <c r="GSL44"/>
      <c r="GSM44"/>
      <c r="GSN44"/>
      <c r="GSO44"/>
      <c r="GSP44"/>
      <c r="GSQ44"/>
      <c r="GSR44"/>
      <c r="GSS44"/>
      <c r="GST44"/>
      <c r="GSU44"/>
      <c r="GSV44"/>
      <c r="GSW44"/>
      <c r="GSX44"/>
      <c r="GSY44"/>
      <c r="GSZ44"/>
      <c r="GTA44"/>
      <c r="GTB44"/>
      <c r="GTC44"/>
      <c r="GTD44"/>
      <c r="GTE44"/>
      <c r="GTF44"/>
      <c r="GTG44"/>
      <c r="GTH44"/>
      <c r="GTI44"/>
      <c r="GTJ44"/>
      <c r="GTK44"/>
      <c r="GTL44"/>
      <c r="GTM44"/>
      <c r="GTN44"/>
      <c r="GTO44"/>
      <c r="GTP44"/>
      <c r="GTQ44"/>
      <c r="GTR44"/>
      <c r="GTS44"/>
      <c r="GTT44"/>
      <c r="GTU44"/>
      <c r="GTV44"/>
      <c r="GTW44"/>
      <c r="GTX44"/>
      <c r="GTY44"/>
      <c r="GTZ44"/>
      <c r="GUA44"/>
      <c r="GUB44"/>
      <c r="GUC44"/>
      <c r="GUD44"/>
      <c r="GUE44"/>
      <c r="GUF44"/>
      <c r="GUG44"/>
      <c r="GUH44"/>
      <c r="GUI44"/>
      <c r="GUJ44"/>
      <c r="GUK44"/>
      <c r="GUL44"/>
      <c r="GUM44"/>
      <c r="GUN44"/>
      <c r="GUO44"/>
      <c r="GUP44"/>
      <c r="GUQ44"/>
      <c r="GUR44"/>
      <c r="GUS44"/>
      <c r="GUT44"/>
      <c r="GUU44"/>
      <c r="GUV44"/>
      <c r="GUW44"/>
      <c r="GUX44"/>
      <c r="GUY44"/>
      <c r="GUZ44"/>
      <c r="GVA44"/>
      <c r="GVB44"/>
      <c r="GVC44"/>
      <c r="GVD44"/>
      <c r="GVE44"/>
      <c r="GVF44"/>
      <c r="GVG44"/>
      <c r="GVH44"/>
      <c r="GVI44"/>
      <c r="GVJ44"/>
      <c r="GVK44"/>
      <c r="GVL44"/>
      <c r="GVM44"/>
      <c r="GVN44"/>
      <c r="GVO44"/>
      <c r="GVP44"/>
      <c r="GVQ44"/>
      <c r="GVR44"/>
      <c r="GVS44"/>
      <c r="GVT44"/>
      <c r="GVU44"/>
      <c r="GVV44"/>
      <c r="GVW44"/>
      <c r="GVX44"/>
      <c r="GVY44"/>
      <c r="GVZ44"/>
      <c r="GWA44"/>
      <c r="GWB44"/>
      <c r="GWC44"/>
      <c r="GWD44"/>
      <c r="GWE44"/>
      <c r="GWF44"/>
      <c r="GWG44"/>
      <c r="GWH44"/>
      <c r="GWI44"/>
      <c r="GWJ44"/>
      <c r="GWK44"/>
      <c r="GWL44"/>
      <c r="GWM44"/>
      <c r="GWN44"/>
      <c r="GWO44"/>
      <c r="GWP44"/>
      <c r="GWQ44"/>
      <c r="GWR44"/>
      <c r="GWS44"/>
      <c r="GWT44"/>
      <c r="GWU44"/>
      <c r="GWV44"/>
      <c r="GWW44"/>
      <c r="GWX44"/>
      <c r="GWY44"/>
      <c r="GWZ44"/>
      <c r="GXA44"/>
      <c r="GXB44"/>
      <c r="GXC44"/>
      <c r="GXD44"/>
      <c r="GXE44"/>
      <c r="GXF44"/>
      <c r="GXG44"/>
      <c r="GXH44"/>
      <c r="GXI44"/>
      <c r="GXJ44"/>
      <c r="GXK44"/>
      <c r="GXL44"/>
      <c r="GXM44"/>
      <c r="GXN44"/>
      <c r="GXO44"/>
      <c r="GXP44"/>
      <c r="GXQ44"/>
      <c r="GXR44"/>
      <c r="GXS44"/>
      <c r="GXT44"/>
      <c r="GXU44"/>
      <c r="GXV44"/>
      <c r="GXW44"/>
      <c r="GXX44"/>
      <c r="GXY44"/>
      <c r="GXZ44"/>
      <c r="GYA44"/>
      <c r="GYB44"/>
      <c r="GYC44"/>
      <c r="GYD44"/>
      <c r="GYE44"/>
      <c r="GYF44"/>
      <c r="GYG44"/>
      <c r="GYH44"/>
      <c r="GYI44"/>
      <c r="GYJ44"/>
      <c r="GYK44"/>
      <c r="GYL44"/>
      <c r="GYM44"/>
      <c r="GYN44"/>
      <c r="GYO44"/>
      <c r="GYP44"/>
      <c r="GYQ44"/>
      <c r="GYR44"/>
      <c r="GYS44"/>
      <c r="GYT44"/>
      <c r="GYU44"/>
      <c r="GYV44"/>
      <c r="GYW44"/>
      <c r="GYX44"/>
      <c r="GYY44"/>
      <c r="GYZ44"/>
      <c r="GZA44"/>
      <c r="GZB44"/>
      <c r="GZC44"/>
      <c r="GZD44"/>
      <c r="GZE44"/>
      <c r="GZF44"/>
      <c r="GZG44"/>
      <c r="GZH44"/>
      <c r="GZI44"/>
      <c r="GZJ44"/>
      <c r="GZK44"/>
      <c r="GZL44"/>
      <c r="GZM44"/>
      <c r="GZN44"/>
      <c r="GZO44"/>
      <c r="GZP44"/>
      <c r="GZQ44"/>
      <c r="GZR44"/>
      <c r="GZS44"/>
      <c r="GZT44"/>
      <c r="GZU44"/>
      <c r="GZV44"/>
      <c r="GZW44"/>
      <c r="GZX44"/>
      <c r="GZY44"/>
      <c r="GZZ44"/>
      <c r="HAA44"/>
      <c r="HAB44"/>
      <c r="HAC44"/>
      <c r="HAD44"/>
      <c r="HAE44"/>
      <c r="HAF44"/>
      <c r="HAG44"/>
      <c r="HAH44"/>
      <c r="HAI44"/>
      <c r="HAJ44"/>
      <c r="HAK44"/>
      <c r="HAL44"/>
      <c r="HAM44"/>
      <c r="HAN44"/>
      <c r="HAO44"/>
      <c r="HAP44"/>
      <c r="HAQ44"/>
      <c r="HAR44"/>
      <c r="HAS44"/>
      <c r="HAT44"/>
      <c r="HAU44"/>
      <c r="HAV44"/>
      <c r="HAW44"/>
      <c r="HAX44"/>
      <c r="HAY44"/>
      <c r="HAZ44"/>
      <c r="HBA44"/>
      <c r="HBB44"/>
      <c r="HBC44"/>
      <c r="HBD44"/>
      <c r="HBE44"/>
      <c r="HBF44"/>
      <c r="HBG44"/>
      <c r="HBH44"/>
      <c r="HBI44"/>
      <c r="HBJ44"/>
      <c r="HBK44"/>
      <c r="HBL44"/>
      <c r="HBM44"/>
      <c r="HBN44"/>
      <c r="HBO44"/>
      <c r="HBP44"/>
      <c r="HBQ44"/>
      <c r="HBR44"/>
      <c r="HBS44"/>
      <c r="HBT44"/>
      <c r="HBU44"/>
      <c r="HBV44"/>
      <c r="HBW44"/>
      <c r="HBX44"/>
      <c r="HBY44"/>
      <c r="HBZ44"/>
      <c r="HCA44"/>
      <c r="HCB44"/>
      <c r="HCC44"/>
      <c r="HCD44"/>
      <c r="HCE44"/>
      <c r="HCF44"/>
      <c r="HCG44"/>
      <c r="HCH44"/>
      <c r="HCI44"/>
      <c r="HCJ44"/>
      <c r="HCK44"/>
      <c r="HCL44"/>
      <c r="HCM44"/>
      <c r="HCN44"/>
      <c r="HCO44"/>
      <c r="HCP44"/>
      <c r="HCQ44"/>
      <c r="HCR44"/>
      <c r="HCS44"/>
      <c r="HCT44"/>
      <c r="HCU44"/>
      <c r="HCV44"/>
      <c r="HCW44"/>
      <c r="HCX44"/>
      <c r="HCY44"/>
      <c r="HCZ44"/>
      <c r="HDA44"/>
      <c r="HDB44"/>
      <c r="HDC44"/>
      <c r="HDD44"/>
      <c r="HDE44"/>
      <c r="HDF44"/>
      <c r="HDG44"/>
      <c r="HDH44"/>
      <c r="HDI44"/>
      <c r="HDJ44"/>
      <c r="HDK44"/>
      <c r="HDL44"/>
      <c r="HDM44"/>
      <c r="HDN44"/>
      <c r="HDO44"/>
      <c r="HDP44"/>
      <c r="HDQ44"/>
      <c r="HDR44"/>
      <c r="HDS44"/>
      <c r="HDT44"/>
      <c r="HDU44"/>
      <c r="HDV44"/>
      <c r="HDW44"/>
      <c r="HDX44"/>
      <c r="HDY44"/>
      <c r="HDZ44"/>
      <c r="HEA44"/>
      <c r="HEB44"/>
      <c r="HEC44"/>
      <c r="HED44"/>
      <c r="HEE44"/>
      <c r="HEF44"/>
      <c r="HEG44"/>
      <c r="HEH44"/>
      <c r="HEI44"/>
      <c r="HEJ44"/>
      <c r="HEK44"/>
      <c r="HEL44"/>
      <c r="HEM44"/>
      <c r="HEN44"/>
      <c r="HEO44"/>
      <c r="HEP44"/>
      <c r="HEQ44"/>
      <c r="HER44"/>
      <c r="HES44"/>
      <c r="HET44"/>
      <c r="HEU44"/>
      <c r="HEV44"/>
      <c r="HEW44"/>
      <c r="HEX44"/>
      <c r="HEY44"/>
      <c r="HEZ44"/>
      <c r="HFA44"/>
      <c r="HFB44"/>
      <c r="HFC44"/>
      <c r="HFD44"/>
      <c r="HFE44"/>
      <c r="HFF44"/>
      <c r="HFG44"/>
      <c r="HFH44"/>
      <c r="HFI44"/>
      <c r="HFJ44"/>
      <c r="HFK44"/>
      <c r="HFL44"/>
      <c r="HFM44"/>
      <c r="HFN44"/>
      <c r="HFO44"/>
      <c r="HFP44"/>
      <c r="HFQ44"/>
      <c r="HFR44"/>
      <c r="HFS44"/>
      <c r="HFT44"/>
      <c r="HFU44"/>
      <c r="HFV44"/>
      <c r="HFW44"/>
      <c r="HFX44"/>
      <c r="HFY44"/>
      <c r="HFZ44"/>
      <c r="HGA44"/>
      <c r="HGB44"/>
      <c r="HGC44"/>
      <c r="HGD44"/>
      <c r="HGE44"/>
      <c r="HGF44"/>
      <c r="HGG44"/>
      <c r="HGH44"/>
      <c r="HGI44"/>
      <c r="HGJ44"/>
      <c r="HGK44"/>
      <c r="HGL44"/>
      <c r="HGM44"/>
      <c r="HGN44"/>
      <c r="HGO44"/>
      <c r="HGP44"/>
      <c r="HGQ44"/>
      <c r="HGR44"/>
      <c r="HGS44"/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  <c r="RXA44"/>
      <c r="RXB44"/>
      <c r="RXC44"/>
      <c r="RXD44"/>
      <c r="RXE44"/>
      <c r="RXF44"/>
      <c r="RXG44"/>
      <c r="RXH44"/>
      <c r="RXI44"/>
      <c r="RXJ44"/>
      <c r="RXK44"/>
      <c r="RXL44"/>
      <c r="RXM44"/>
      <c r="RXN44"/>
      <c r="RXO44"/>
      <c r="RXP44"/>
      <c r="RXQ44"/>
      <c r="RXR44"/>
      <c r="RXS44"/>
      <c r="RXT44"/>
      <c r="RXU44"/>
      <c r="RXV44"/>
      <c r="RXW44"/>
      <c r="RXX44"/>
      <c r="RXY44"/>
      <c r="RXZ44"/>
      <c r="RYA44"/>
      <c r="RYB44"/>
      <c r="RYC44"/>
      <c r="RYD44"/>
      <c r="RYE44"/>
      <c r="RYF44"/>
      <c r="RYG44"/>
      <c r="RYH44"/>
      <c r="RYI44"/>
      <c r="RYJ44"/>
      <c r="RYK44"/>
      <c r="RYL44"/>
      <c r="RYM44"/>
      <c r="RYN44"/>
      <c r="RYO44"/>
      <c r="RYP44"/>
      <c r="RYQ44"/>
      <c r="RYR44"/>
      <c r="RYS44"/>
      <c r="RYT44"/>
      <c r="RYU44"/>
      <c r="RYV44"/>
      <c r="RYW44"/>
      <c r="RYX44"/>
      <c r="RYY44"/>
      <c r="RYZ44"/>
      <c r="RZA44"/>
      <c r="RZB44"/>
      <c r="RZC44"/>
      <c r="RZD44"/>
      <c r="RZE44"/>
      <c r="RZF44"/>
      <c r="RZG44"/>
      <c r="RZH44"/>
      <c r="RZI44"/>
      <c r="RZJ44"/>
      <c r="RZK44"/>
      <c r="RZL44"/>
      <c r="RZM44"/>
      <c r="RZN44"/>
      <c r="RZO44"/>
      <c r="RZP44"/>
      <c r="RZQ44"/>
      <c r="RZR44"/>
      <c r="RZS44"/>
      <c r="RZT44"/>
      <c r="RZU44"/>
      <c r="RZV44"/>
      <c r="RZW44"/>
      <c r="RZX44"/>
      <c r="RZY44"/>
      <c r="RZZ44"/>
      <c r="SAA44"/>
      <c r="SAB44"/>
      <c r="SAC44"/>
      <c r="SAD44"/>
      <c r="SAE44"/>
      <c r="SAF44"/>
      <c r="SAG44"/>
      <c r="SAH44"/>
      <c r="SAI44"/>
      <c r="SAJ44"/>
      <c r="SAK44"/>
      <c r="SAL44"/>
      <c r="SAM44"/>
      <c r="SAN44"/>
      <c r="SAO44"/>
      <c r="SAP44"/>
      <c r="SAQ44"/>
      <c r="SAR44"/>
      <c r="SAS44"/>
      <c r="SAT44"/>
      <c r="SAU44"/>
      <c r="SAV44"/>
      <c r="SAW44"/>
      <c r="SAX44"/>
      <c r="SAY44"/>
      <c r="SAZ44"/>
      <c r="SBA44"/>
      <c r="SBB44"/>
      <c r="SBC44"/>
      <c r="SBD44"/>
      <c r="SBE44"/>
      <c r="SBF44"/>
      <c r="SBG44"/>
      <c r="SBH44"/>
      <c r="SBI44"/>
      <c r="SBJ44"/>
      <c r="SBK44"/>
      <c r="SBL44"/>
      <c r="SBM44"/>
      <c r="SBN44"/>
      <c r="SBO44"/>
      <c r="SBP44"/>
      <c r="SBQ44"/>
      <c r="SBR44"/>
      <c r="SBS44"/>
      <c r="SBT44"/>
      <c r="SBU44"/>
      <c r="SBV44"/>
      <c r="SBW44"/>
      <c r="SBX44"/>
      <c r="SBY44"/>
      <c r="SBZ44"/>
      <c r="SCA44"/>
      <c r="SCB44"/>
      <c r="SCC44"/>
      <c r="SCD44"/>
      <c r="SCE44"/>
      <c r="SCF44"/>
      <c r="SCG44"/>
      <c r="SCH44"/>
      <c r="SCI44"/>
      <c r="SCJ44"/>
      <c r="SCK44"/>
      <c r="SCL44"/>
      <c r="SCM44"/>
      <c r="SCN44"/>
      <c r="SCO44"/>
      <c r="SCP44"/>
      <c r="SCQ44"/>
      <c r="SCR44"/>
      <c r="SCS44"/>
      <c r="SCT44"/>
      <c r="SCU44"/>
      <c r="SCV44"/>
      <c r="SCW44"/>
      <c r="SCX44"/>
      <c r="SCY44"/>
      <c r="SCZ44"/>
      <c r="SDA44"/>
      <c r="SDB44"/>
      <c r="SDC44"/>
      <c r="SDD44"/>
      <c r="SDE44"/>
      <c r="SDF44"/>
      <c r="SDG44"/>
      <c r="SDH44"/>
      <c r="SDI44"/>
      <c r="SDJ44"/>
      <c r="SDK44"/>
      <c r="SDL44"/>
      <c r="SDM44"/>
      <c r="SDN44"/>
      <c r="SDO44"/>
      <c r="SDP44"/>
      <c r="SDQ44"/>
      <c r="SDR44"/>
      <c r="SDS44"/>
      <c r="SDT44"/>
      <c r="SDU44"/>
      <c r="SDV44"/>
      <c r="SDW44"/>
      <c r="SDX44"/>
      <c r="SDY44"/>
      <c r="SDZ44"/>
      <c r="SEA44"/>
      <c r="SEB44"/>
      <c r="SEC44"/>
      <c r="SED44"/>
      <c r="SEE44"/>
      <c r="SEF44"/>
      <c r="SEG44"/>
      <c r="SEH44"/>
      <c r="SEI44"/>
      <c r="SEJ44"/>
      <c r="SEK44"/>
      <c r="SEL44"/>
      <c r="SEM44"/>
      <c r="SEN44"/>
      <c r="SEO44"/>
      <c r="SEP44"/>
      <c r="SEQ44"/>
      <c r="SER44"/>
      <c r="SES44"/>
      <c r="SET44"/>
      <c r="SEU44"/>
      <c r="SEV44"/>
      <c r="SEW44"/>
      <c r="SEX44"/>
      <c r="SEY44"/>
      <c r="SEZ44"/>
      <c r="SFA44"/>
      <c r="SFB44"/>
      <c r="SFC44"/>
      <c r="SFD44"/>
      <c r="SFE44"/>
      <c r="SFF44"/>
      <c r="SFG44"/>
      <c r="SFH44"/>
      <c r="SFI44"/>
      <c r="SFJ44"/>
      <c r="SFK44"/>
      <c r="SFL44"/>
      <c r="SFM44"/>
      <c r="SFN44"/>
      <c r="SFO44"/>
      <c r="SFP44"/>
      <c r="SFQ44"/>
      <c r="SFR44"/>
      <c r="SFS44"/>
      <c r="SFT44"/>
      <c r="SFU44"/>
      <c r="SFV44"/>
      <c r="SFW44"/>
      <c r="SFX44"/>
      <c r="SFY44"/>
      <c r="SFZ44"/>
      <c r="SGA44"/>
      <c r="SGB44"/>
      <c r="SGC44"/>
      <c r="SGD44"/>
      <c r="SGE44"/>
      <c r="SGF44"/>
      <c r="SGG44"/>
      <c r="SGH44"/>
      <c r="SGI44"/>
      <c r="SGJ44"/>
      <c r="SGK44"/>
      <c r="SGL44"/>
      <c r="SGM44"/>
      <c r="SGN44"/>
      <c r="SGO44"/>
      <c r="SGP44"/>
      <c r="SGQ44"/>
      <c r="SGR44"/>
      <c r="SGS44"/>
      <c r="SGT44"/>
      <c r="SGU44"/>
      <c r="SGV44"/>
      <c r="SGW44"/>
      <c r="SGX44"/>
      <c r="SGY44"/>
      <c r="SGZ44"/>
      <c r="SHA44"/>
      <c r="SHB44"/>
      <c r="SHC44"/>
      <c r="SHD44"/>
      <c r="SHE44"/>
      <c r="SHF44"/>
      <c r="SHG44"/>
      <c r="SHH44"/>
      <c r="SHI44"/>
      <c r="SHJ44"/>
      <c r="SHK44"/>
      <c r="SHL44"/>
      <c r="SHM44"/>
      <c r="SHN44"/>
      <c r="SHO44"/>
      <c r="SHP44"/>
      <c r="SHQ44"/>
      <c r="SHR44"/>
      <c r="SHS44"/>
      <c r="SHT44"/>
      <c r="SHU44"/>
      <c r="SHV44"/>
      <c r="SHW44"/>
      <c r="SHX44"/>
      <c r="SHY44"/>
      <c r="SHZ44"/>
      <c r="SIA44"/>
      <c r="SIB44"/>
      <c r="SIC44"/>
      <c r="SID44"/>
      <c r="SIE44"/>
      <c r="SIF44"/>
      <c r="SIG44"/>
      <c r="SIH44"/>
      <c r="SII44"/>
      <c r="SIJ44"/>
      <c r="SIK44"/>
      <c r="SIL44"/>
      <c r="SIM44"/>
      <c r="SIN44"/>
      <c r="SIO44"/>
      <c r="SIP44"/>
      <c r="SIQ44"/>
      <c r="SIR44"/>
      <c r="SIS44"/>
      <c r="SIT44"/>
      <c r="SIU44"/>
      <c r="SIV44"/>
      <c r="SIW44"/>
      <c r="SIX44"/>
      <c r="SIY44"/>
      <c r="SIZ44"/>
      <c r="SJA44"/>
      <c r="SJB44"/>
      <c r="SJC44"/>
      <c r="SJD44"/>
      <c r="SJE44"/>
      <c r="SJF44"/>
      <c r="SJG44"/>
      <c r="SJH44"/>
      <c r="SJI44"/>
      <c r="SJJ44"/>
      <c r="SJK44"/>
      <c r="SJL44"/>
      <c r="SJM44"/>
      <c r="SJN44"/>
      <c r="SJO44"/>
      <c r="SJP44"/>
      <c r="SJQ44"/>
      <c r="SJR44"/>
      <c r="SJS44"/>
      <c r="SJT44"/>
      <c r="SJU44"/>
      <c r="SJV44"/>
      <c r="SJW44"/>
      <c r="SJX44"/>
      <c r="SJY44"/>
      <c r="SJZ44"/>
      <c r="SKA44"/>
      <c r="SKB44"/>
      <c r="SKC44"/>
      <c r="SKD44"/>
      <c r="SKE44"/>
      <c r="SKF44"/>
      <c r="SKG44"/>
      <c r="SKH44"/>
      <c r="SKI44"/>
      <c r="SKJ44"/>
      <c r="SKK44"/>
      <c r="SKL44"/>
      <c r="SKM44"/>
      <c r="SKN44"/>
      <c r="SKO44"/>
      <c r="SKP44"/>
      <c r="SKQ44"/>
      <c r="SKR44"/>
      <c r="SKS44"/>
      <c r="SKT44"/>
      <c r="SKU44"/>
      <c r="SKV44"/>
      <c r="SKW44"/>
      <c r="SKX44"/>
      <c r="SKY44"/>
      <c r="SKZ44"/>
      <c r="SLA44"/>
      <c r="SLB44"/>
      <c r="SLC44"/>
      <c r="SLD44"/>
      <c r="SLE44"/>
      <c r="SLF44"/>
      <c r="SLG44"/>
      <c r="SLH44"/>
      <c r="SLI44"/>
      <c r="SLJ44"/>
      <c r="SLK44"/>
      <c r="SLL44"/>
      <c r="SLM44"/>
      <c r="SLN44"/>
      <c r="SLO44"/>
      <c r="SLP44"/>
      <c r="SLQ44"/>
      <c r="SLR44"/>
      <c r="SLS44"/>
      <c r="SLT44"/>
      <c r="SLU44"/>
      <c r="SLV44"/>
      <c r="SLW44"/>
      <c r="SLX44"/>
      <c r="SLY44"/>
      <c r="SLZ44"/>
      <c r="SMA44"/>
      <c r="SMB44"/>
      <c r="SMC44"/>
      <c r="SMD44"/>
      <c r="SME44"/>
      <c r="SMF44"/>
      <c r="SMG44"/>
      <c r="SMH44"/>
      <c r="SMI44"/>
      <c r="SMJ44"/>
      <c r="SMK44"/>
      <c r="SML44"/>
      <c r="SMM44"/>
      <c r="SMN44"/>
      <c r="SMO44"/>
      <c r="SMP44"/>
      <c r="SMQ44"/>
      <c r="SMR44"/>
      <c r="SMS44"/>
      <c r="SMT44"/>
      <c r="SMU44"/>
      <c r="SMV44"/>
      <c r="SMW44"/>
      <c r="SMX44"/>
      <c r="SMY44"/>
      <c r="SMZ44"/>
      <c r="SNA44"/>
      <c r="SNB44"/>
      <c r="SNC44"/>
      <c r="SND44"/>
      <c r="SNE44"/>
      <c r="SNF44"/>
      <c r="SNG44"/>
      <c r="SNH44"/>
      <c r="SNI44"/>
      <c r="SNJ44"/>
      <c r="SNK44"/>
      <c r="SNL44"/>
      <c r="SNM44"/>
      <c r="SNN44"/>
      <c r="SNO44"/>
      <c r="SNP44"/>
      <c r="SNQ44"/>
      <c r="SNR44"/>
      <c r="SNS44"/>
      <c r="SNT44"/>
      <c r="SNU44"/>
      <c r="SNV44"/>
      <c r="SNW44"/>
      <c r="SNX44"/>
      <c r="SNY44"/>
      <c r="SNZ44"/>
      <c r="SOA44"/>
      <c r="SOB44"/>
      <c r="SOC44"/>
      <c r="SOD44"/>
      <c r="SOE44"/>
      <c r="SOF44"/>
      <c r="SOG44"/>
      <c r="SOH44"/>
      <c r="SOI44"/>
      <c r="SOJ44"/>
      <c r="SOK44"/>
      <c r="SOL44"/>
      <c r="SOM44"/>
      <c r="SON44"/>
      <c r="SOO44"/>
      <c r="SOP44"/>
      <c r="SOQ44"/>
      <c r="SOR44"/>
      <c r="SOS44"/>
      <c r="SOT44"/>
      <c r="SOU44"/>
      <c r="SOV44"/>
      <c r="SOW44"/>
      <c r="SOX44"/>
      <c r="SOY44"/>
      <c r="SOZ44"/>
      <c r="SPA44"/>
      <c r="SPB44"/>
      <c r="SPC44"/>
      <c r="SPD44"/>
      <c r="SPE44"/>
      <c r="SPF44"/>
      <c r="SPG44"/>
      <c r="SPH44"/>
      <c r="SPI44"/>
      <c r="SPJ44"/>
      <c r="SPK44"/>
      <c r="SPL44"/>
      <c r="SPM44"/>
      <c r="SPN44"/>
      <c r="SPO44"/>
      <c r="SPP44"/>
      <c r="SPQ44"/>
      <c r="SPR44"/>
      <c r="SPS44"/>
      <c r="SPT44"/>
      <c r="SPU44"/>
      <c r="SPV44"/>
      <c r="SPW44"/>
      <c r="SPX44"/>
      <c r="SPY44"/>
      <c r="SPZ44"/>
      <c r="SQA44"/>
      <c r="SQB44"/>
      <c r="SQC44"/>
      <c r="SQD44"/>
      <c r="SQE44"/>
      <c r="SQF44"/>
      <c r="SQG44"/>
      <c r="SQH44"/>
      <c r="SQI44"/>
      <c r="SQJ44"/>
      <c r="SQK44"/>
      <c r="SQL44"/>
      <c r="SQM44"/>
      <c r="SQN44"/>
      <c r="SQO44"/>
      <c r="SQP44"/>
      <c r="SQQ44"/>
      <c r="SQR44"/>
      <c r="SQS44"/>
      <c r="SQT44"/>
      <c r="SQU44"/>
      <c r="SQV44"/>
      <c r="SQW44"/>
      <c r="SQX44"/>
      <c r="SQY44"/>
      <c r="SQZ44"/>
      <c r="SRA44"/>
      <c r="SRB44"/>
      <c r="SRC44"/>
      <c r="SRD44"/>
      <c r="SRE44"/>
      <c r="SRF44"/>
      <c r="SRG44"/>
      <c r="SRH44"/>
      <c r="SRI44"/>
      <c r="SRJ44"/>
      <c r="SRK44"/>
      <c r="SRL44"/>
      <c r="SRM44"/>
      <c r="SRN44"/>
      <c r="SRO44"/>
      <c r="SRP44"/>
      <c r="SRQ44"/>
      <c r="SRR44"/>
      <c r="SRS44"/>
      <c r="SRT44"/>
      <c r="SRU44"/>
      <c r="SRV44"/>
      <c r="SRW44"/>
      <c r="SRX44"/>
      <c r="SRY44"/>
      <c r="SRZ44"/>
      <c r="SSA44"/>
      <c r="SSB44"/>
      <c r="SSC44"/>
      <c r="SSD44"/>
      <c r="SSE44"/>
      <c r="SSF44"/>
      <c r="SSG44"/>
      <c r="SSH44"/>
      <c r="SSI44"/>
      <c r="SSJ44"/>
      <c r="SSK44"/>
      <c r="SSL44"/>
      <c r="SSM44"/>
      <c r="SSN44"/>
      <c r="SSO44"/>
      <c r="SSP44"/>
      <c r="SSQ44"/>
      <c r="SSR44"/>
      <c r="SSS44"/>
      <c r="SST44"/>
      <c r="SSU44"/>
      <c r="SSV44"/>
      <c r="SSW44"/>
      <c r="SSX44"/>
      <c r="SSY44"/>
      <c r="SSZ44"/>
      <c r="STA44"/>
      <c r="STB44"/>
      <c r="STC44"/>
      <c r="STD44"/>
      <c r="STE44"/>
      <c r="STF44"/>
      <c r="STG44"/>
      <c r="STH44"/>
      <c r="STI44"/>
      <c r="STJ44"/>
      <c r="STK44"/>
      <c r="STL44"/>
      <c r="STM44"/>
      <c r="STN44"/>
      <c r="STO44"/>
      <c r="STP44"/>
      <c r="STQ44"/>
      <c r="STR44"/>
      <c r="STS44"/>
      <c r="STT44"/>
      <c r="STU44"/>
      <c r="STV44"/>
      <c r="STW44"/>
      <c r="STX44"/>
      <c r="STY44"/>
      <c r="STZ44"/>
      <c r="SUA44"/>
      <c r="SUB44"/>
      <c r="SUC44"/>
      <c r="SUD44"/>
      <c r="SUE44"/>
      <c r="SUF44"/>
      <c r="SUG44"/>
      <c r="SUH44"/>
      <c r="SUI44"/>
      <c r="SUJ44"/>
      <c r="SUK44"/>
      <c r="SUL44"/>
      <c r="SUM44"/>
      <c r="SUN44"/>
      <c r="SUO44"/>
      <c r="SUP44"/>
      <c r="SUQ44"/>
      <c r="SUR44"/>
      <c r="SUS44"/>
      <c r="SUT44"/>
      <c r="SUU44"/>
      <c r="SUV44"/>
      <c r="SUW44"/>
      <c r="SUX44"/>
      <c r="SUY44"/>
      <c r="SUZ44"/>
      <c r="SVA44"/>
      <c r="SVB44"/>
      <c r="SVC44"/>
      <c r="SVD44"/>
      <c r="SVE44"/>
      <c r="SVF44"/>
      <c r="SVG44"/>
      <c r="SVH44"/>
      <c r="SVI44"/>
      <c r="SVJ44"/>
      <c r="SVK44"/>
      <c r="SVL44"/>
      <c r="SVM44"/>
      <c r="SVN44"/>
      <c r="SVO44"/>
      <c r="SVP44"/>
      <c r="SVQ44"/>
      <c r="SVR44"/>
      <c r="SVS44"/>
      <c r="SVT44"/>
      <c r="SVU44"/>
      <c r="SVV44"/>
      <c r="SVW44"/>
      <c r="SVX44"/>
      <c r="SVY44"/>
      <c r="SVZ44"/>
      <c r="SWA44"/>
      <c r="SWB44"/>
      <c r="SWC44"/>
      <c r="SWD44"/>
      <c r="SWE44"/>
      <c r="SWF44"/>
      <c r="SWG44"/>
      <c r="SWH44"/>
      <c r="SWI44"/>
      <c r="SWJ44"/>
      <c r="SWK44"/>
      <c r="SWL44"/>
      <c r="SWM44"/>
      <c r="SWN44"/>
      <c r="SWO44"/>
      <c r="SWP44"/>
      <c r="SWQ44"/>
      <c r="SWR44"/>
      <c r="SWS44"/>
      <c r="SWT44"/>
      <c r="SWU44"/>
      <c r="SWV44"/>
      <c r="SWW44"/>
      <c r="SWX44"/>
      <c r="SWY44"/>
      <c r="SWZ44"/>
      <c r="SXA44"/>
      <c r="SXB44"/>
      <c r="SXC44"/>
      <c r="SXD44"/>
      <c r="SXE44"/>
      <c r="SXF44"/>
      <c r="SXG44"/>
      <c r="SXH44"/>
      <c r="SXI44"/>
      <c r="SXJ44"/>
      <c r="SXK44"/>
      <c r="SXL44"/>
      <c r="SXM44"/>
      <c r="SXN44"/>
      <c r="SXO44"/>
      <c r="SXP44"/>
      <c r="SXQ44"/>
      <c r="SXR44"/>
      <c r="SXS44"/>
      <c r="SXT44"/>
      <c r="SXU44"/>
      <c r="SXV44"/>
      <c r="SXW44"/>
      <c r="SXX44"/>
      <c r="SXY44"/>
      <c r="SXZ44"/>
      <c r="SYA44"/>
      <c r="SYB44"/>
      <c r="SYC44"/>
      <c r="SYD44"/>
      <c r="SYE44"/>
      <c r="SYF44"/>
      <c r="SYG44"/>
      <c r="SYH44"/>
      <c r="SYI44"/>
      <c r="SYJ44"/>
      <c r="SYK44"/>
      <c r="SYL44"/>
      <c r="SYM44"/>
      <c r="SYN44"/>
      <c r="SYO44"/>
      <c r="SYP44"/>
      <c r="SYQ44"/>
      <c r="SYR44"/>
      <c r="SYS44"/>
      <c r="SYT44"/>
      <c r="SYU44"/>
      <c r="SYV44"/>
      <c r="SYW44"/>
      <c r="SYX44"/>
      <c r="SYY44"/>
      <c r="SYZ44"/>
      <c r="SZA44"/>
      <c r="SZB44"/>
      <c r="SZC44"/>
      <c r="SZD44"/>
      <c r="SZE44"/>
      <c r="SZF44"/>
      <c r="SZG44"/>
      <c r="SZH44"/>
      <c r="SZI44"/>
      <c r="SZJ44"/>
      <c r="SZK44"/>
      <c r="SZL44"/>
      <c r="SZM44"/>
      <c r="SZN44"/>
      <c r="SZO44"/>
      <c r="SZP44"/>
      <c r="SZQ44"/>
      <c r="SZR44"/>
      <c r="SZS44"/>
      <c r="SZT44"/>
      <c r="SZU44"/>
      <c r="SZV44"/>
      <c r="SZW44"/>
      <c r="SZX44"/>
      <c r="SZY44"/>
      <c r="SZZ44"/>
      <c r="TAA44"/>
      <c r="TAB44"/>
      <c r="TAC44"/>
      <c r="TAD44"/>
      <c r="TAE44"/>
      <c r="TAF44"/>
      <c r="TAG44"/>
      <c r="TAH44"/>
      <c r="TAI44"/>
      <c r="TAJ44"/>
      <c r="TAK44"/>
      <c r="TAL44"/>
      <c r="TAM44"/>
      <c r="TAN44"/>
      <c r="TAO44"/>
      <c r="TAP44"/>
      <c r="TAQ44"/>
      <c r="TAR44"/>
      <c r="TAS44"/>
      <c r="TAT44"/>
      <c r="TAU44"/>
      <c r="TAV44"/>
      <c r="TAW44"/>
      <c r="TAX44"/>
      <c r="TAY44"/>
      <c r="TAZ44"/>
      <c r="TBA44"/>
      <c r="TBB44"/>
      <c r="TBC44"/>
      <c r="TBD44"/>
      <c r="TBE44"/>
      <c r="TBF44"/>
      <c r="TBG44"/>
      <c r="TBH44"/>
      <c r="TBI44"/>
      <c r="TBJ44"/>
      <c r="TBK44"/>
      <c r="TBL44"/>
      <c r="TBM44"/>
      <c r="TBN44"/>
      <c r="TBO44"/>
      <c r="TBP44"/>
      <c r="TBQ44"/>
      <c r="TBR44"/>
      <c r="TBS44"/>
      <c r="TBT44"/>
      <c r="TBU44"/>
      <c r="TBV44"/>
      <c r="TBW44"/>
      <c r="TBX44"/>
      <c r="TBY44"/>
      <c r="TBZ44"/>
      <c r="TCA44"/>
      <c r="TCB44"/>
      <c r="TCC44"/>
      <c r="TCD44"/>
      <c r="TCE44"/>
      <c r="TCF44"/>
      <c r="TCG44"/>
      <c r="TCH44"/>
      <c r="TCI44"/>
      <c r="TCJ44"/>
      <c r="TCK44"/>
      <c r="TCL44"/>
      <c r="TCM44"/>
      <c r="TCN44"/>
      <c r="TCO44"/>
      <c r="TCP44"/>
      <c r="TCQ44"/>
      <c r="TCR44"/>
      <c r="TCS44"/>
      <c r="TCT44"/>
      <c r="TCU44"/>
      <c r="TCV44"/>
      <c r="TCW44"/>
      <c r="TCX44"/>
      <c r="TCY44"/>
      <c r="TCZ44"/>
      <c r="TDA44"/>
      <c r="TDB44"/>
      <c r="TDC44"/>
      <c r="TDD44"/>
      <c r="TDE44"/>
      <c r="TDF44"/>
      <c r="TDG44"/>
      <c r="TDH44"/>
      <c r="TDI44"/>
      <c r="TDJ44"/>
      <c r="TDK44"/>
      <c r="TDL44"/>
      <c r="TDM44"/>
      <c r="TDN44"/>
      <c r="TDO44"/>
      <c r="TDP44"/>
      <c r="TDQ44"/>
      <c r="TDR44"/>
      <c r="TDS44"/>
      <c r="TDT44"/>
      <c r="TDU44"/>
      <c r="TDV44"/>
      <c r="TDW44"/>
      <c r="TDX44"/>
      <c r="TDY44"/>
      <c r="TDZ44"/>
      <c r="TEA44"/>
      <c r="TEB44"/>
      <c r="TEC44"/>
      <c r="TED44"/>
      <c r="TEE44"/>
      <c r="TEF44"/>
      <c r="TEG44"/>
      <c r="TEH44"/>
      <c r="TEI44"/>
      <c r="TEJ44"/>
      <c r="TEK44"/>
      <c r="TEL44"/>
      <c r="TEM44"/>
      <c r="TEN44"/>
      <c r="TEO44"/>
      <c r="TEP44"/>
      <c r="TEQ44"/>
      <c r="TER44"/>
      <c r="TES44"/>
      <c r="TET44"/>
      <c r="TEU44"/>
      <c r="TEV44"/>
      <c r="TEW44"/>
      <c r="TEX44"/>
      <c r="TEY44"/>
      <c r="TEZ44"/>
      <c r="TFA44"/>
      <c r="TFB44"/>
      <c r="TFC44"/>
      <c r="TFD44"/>
      <c r="TFE44"/>
      <c r="TFF44"/>
      <c r="TFG44"/>
      <c r="TFH44"/>
      <c r="TFI44"/>
      <c r="TFJ44"/>
      <c r="TFK44"/>
      <c r="TFL44"/>
      <c r="TFM44"/>
      <c r="TFN44"/>
      <c r="TFO44"/>
      <c r="TFP44"/>
      <c r="TFQ44"/>
      <c r="TFR44"/>
      <c r="TFS44"/>
      <c r="TFT44"/>
      <c r="TFU44"/>
      <c r="TFV44"/>
      <c r="TFW44"/>
      <c r="TFX44"/>
      <c r="TFY44"/>
      <c r="TFZ44"/>
      <c r="TGA44"/>
      <c r="TGB44"/>
      <c r="TGC44"/>
      <c r="TGD44"/>
      <c r="TGE44"/>
      <c r="TGF44"/>
      <c r="TGG44"/>
      <c r="TGH44"/>
      <c r="TGI44"/>
      <c r="TGJ44"/>
      <c r="TGK44"/>
      <c r="TGL44"/>
      <c r="TGM44"/>
      <c r="TGN44"/>
      <c r="TGO44"/>
      <c r="TGP44"/>
      <c r="TGQ44"/>
      <c r="TGR44"/>
      <c r="TGS44"/>
      <c r="TGT44"/>
      <c r="TGU44"/>
      <c r="TGV44"/>
      <c r="TGW44"/>
      <c r="TGX44"/>
      <c r="TGY44"/>
      <c r="TGZ44"/>
      <c r="THA44"/>
      <c r="THB44"/>
      <c r="THC44"/>
      <c r="THD44"/>
      <c r="THE44"/>
      <c r="THF44"/>
      <c r="THG44"/>
      <c r="THH44"/>
      <c r="THI44"/>
      <c r="THJ44"/>
      <c r="THK44"/>
      <c r="THL44"/>
      <c r="THM44"/>
      <c r="THN44"/>
      <c r="THO44"/>
      <c r="THP44"/>
      <c r="THQ44"/>
      <c r="THR44"/>
      <c r="THS44"/>
      <c r="THT44"/>
      <c r="THU44"/>
      <c r="THV44"/>
      <c r="THW44"/>
      <c r="THX44"/>
      <c r="THY44"/>
      <c r="THZ44"/>
      <c r="TIA44"/>
      <c r="TIB44"/>
      <c r="TIC44"/>
      <c r="TID44"/>
      <c r="TIE44"/>
      <c r="TIF44"/>
      <c r="TIG44"/>
      <c r="TIH44"/>
      <c r="TII44"/>
      <c r="TIJ44"/>
      <c r="TIK44"/>
      <c r="TIL44"/>
      <c r="TIM44"/>
      <c r="TIN44"/>
      <c r="TIO44"/>
      <c r="TIP44"/>
      <c r="TIQ44"/>
      <c r="TIR44"/>
      <c r="TIS44"/>
      <c r="TIT44"/>
      <c r="TIU44"/>
      <c r="TIV44"/>
      <c r="TIW44"/>
      <c r="TIX44"/>
      <c r="TIY44"/>
      <c r="TIZ44"/>
      <c r="TJA44"/>
      <c r="TJB44"/>
      <c r="TJC44"/>
      <c r="TJD44"/>
      <c r="TJE44"/>
      <c r="TJF44"/>
      <c r="TJG44"/>
      <c r="TJH44"/>
      <c r="TJI44"/>
      <c r="TJJ44"/>
      <c r="TJK44"/>
      <c r="TJL44"/>
      <c r="TJM44"/>
      <c r="TJN44"/>
      <c r="TJO44"/>
      <c r="TJP44"/>
      <c r="TJQ44"/>
      <c r="TJR44"/>
      <c r="TJS44"/>
      <c r="TJT44"/>
      <c r="TJU44"/>
      <c r="TJV44"/>
      <c r="TJW44"/>
      <c r="TJX44"/>
      <c r="TJY44"/>
      <c r="TJZ44"/>
      <c r="TKA44"/>
      <c r="TKB44"/>
      <c r="TKC44"/>
      <c r="TKD44"/>
      <c r="TKE44"/>
      <c r="TKF44"/>
      <c r="TKG44"/>
      <c r="TKH44"/>
      <c r="TKI44"/>
      <c r="TKJ44"/>
      <c r="TKK44"/>
      <c r="TKL44"/>
      <c r="TKM44"/>
      <c r="TKN44"/>
      <c r="TKO44"/>
      <c r="TKP44"/>
      <c r="TKQ44"/>
      <c r="TKR44"/>
      <c r="TKS44"/>
      <c r="TKT44"/>
      <c r="TKU44"/>
      <c r="TKV44"/>
      <c r="TKW44"/>
      <c r="TKX44"/>
      <c r="TKY44"/>
      <c r="TKZ44"/>
      <c r="TLA44"/>
      <c r="TLB44"/>
      <c r="TLC44"/>
      <c r="TLD44"/>
      <c r="TLE44"/>
      <c r="TLF44"/>
      <c r="TLG44"/>
      <c r="TLH44"/>
      <c r="TLI44"/>
      <c r="TLJ44"/>
      <c r="TLK44"/>
      <c r="TLL44"/>
      <c r="TLM44"/>
      <c r="TLN44"/>
      <c r="TLO44"/>
      <c r="TLP44"/>
      <c r="TLQ44"/>
      <c r="TLR44"/>
      <c r="TLS44"/>
      <c r="TLT44"/>
      <c r="TLU44"/>
      <c r="TLV44"/>
      <c r="TLW44"/>
      <c r="TLX44"/>
      <c r="TLY44"/>
      <c r="TLZ44"/>
      <c r="TMA44"/>
      <c r="TMB44"/>
      <c r="TMC44"/>
      <c r="TMD44"/>
      <c r="TME44"/>
      <c r="TMF44"/>
      <c r="TMG44"/>
      <c r="TMH44"/>
      <c r="TMI44"/>
      <c r="TMJ44"/>
      <c r="TMK44"/>
      <c r="TML44"/>
      <c r="TMM44"/>
      <c r="TMN44"/>
      <c r="TMO44"/>
      <c r="TMP44"/>
      <c r="TMQ44"/>
      <c r="TMR44"/>
      <c r="TMS44"/>
      <c r="TMT44"/>
      <c r="TMU44"/>
      <c r="TMV44"/>
      <c r="TMW44"/>
      <c r="TMX44"/>
      <c r="TMY44"/>
      <c r="TMZ44"/>
      <c r="TNA44"/>
      <c r="TNB44"/>
      <c r="TNC44"/>
      <c r="TND44"/>
      <c r="TNE44"/>
      <c r="TNF44"/>
      <c r="TNG44"/>
      <c r="TNH44"/>
      <c r="TNI44"/>
      <c r="TNJ44"/>
      <c r="TNK44"/>
      <c r="TNL44"/>
      <c r="TNM44"/>
      <c r="TNN44"/>
      <c r="TNO44"/>
      <c r="TNP44"/>
      <c r="TNQ44"/>
      <c r="TNR44"/>
      <c r="TNS44"/>
      <c r="TNT44"/>
      <c r="TNU44"/>
      <c r="TNV44"/>
      <c r="TNW44"/>
      <c r="TNX44"/>
      <c r="TNY44"/>
      <c r="TNZ44"/>
      <c r="TOA44"/>
      <c r="TOB44"/>
      <c r="TOC44"/>
      <c r="TOD44"/>
      <c r="TOE44"/>
      <c r="TOF44"/>
      <c r="TOG44"/>
      <c r="TOH44"/>
      <c r="TOI44"/>
      <c r="TOJ44"/>
      <c r="TOK44"/>
      <c r="TOL44"/>
      <c r="TOM44"/>
      <c r="TON44"/>
      <c r="TOO44"/>
      <c r="TOP44"/>
      <c r="TOQ44"/>
      <c r="TOR44"/>
      <c r="TOS44"/>
      <c r="TOT44"/>
      <c r="TOU44"/>
      <c r="TOV44"/>
      <c r="TOW44"/>
      <c r="TOX44"/>
      <c r="TOY44"/>
      <c r="TOZ44"/>
      <c r="TPA44"/>
      <c r="TPB44"/>
      <c r="TPC44"/>
      <c r="TPD44"/>
      <c r="TPE44"/>
      <c r="TPF44"/>
      <c r="TPG44"/>
      <c r="TPH44"/>
      <c r="TPI44"/>
      <c r="TPJ44"/>
      <c r="TPK44"/>
      <c r="TPL44"/>
      <c r="TPM44"/>
      <c r="TPN44"/>
      <c r="TPO44"/>
      <c r="TPP44"/>
      <c r="TPQ44"/>
      <c r="TPR44"/>
      <c r="TPS44"/>
      <c r="TPT44"/>
      <c r="TPU44"/>
      <c r="TPV44"/>
      <c r="TPW44"/>
      <c r="TPX44"/>
      <c r="TPY44"/>
      <c r="TPZ44"/>
      <c r="TQA44"/>
      <c r="TQB44"/>
      <c r="TQC44"/>
      <c r="TQD44"/>
      <c r="TQE44"/>
      <c r="TQF44"/>
      <c r="TQG44"/>
      <c r="TQH44"/>
      <c r="TQI44"/>
      <c r="TQJ44"/>
      <c r="TQK44"/>
      <c r="TQL44"/>
      <c r="TQM44"/>
      <c r="TQN44"/>
      <c r="TQO44"/>
      <c r="TQP44"/>
      <c r="TQQ44"/>
      <c r="TQR44"/>
      <c r="TQS44"/>
      <c r="TQT44"/>
      <c r="TQU44"/>
      <c r="TQV44"/>
      <c r="TQW44"/>
      <c r="TQX44"/>
      <c r="TQY44"/>
      <c r="TQZ44"/>
      <c r="TRA44"/>
      <c r="TRB44"/>
      <c r="TRC44"/>
      <c r="TRD44"/>
      <c r="TRE44"/>
      <c r="TRF44"/>
      <c r="TRG44"/>
      <c r="TRH44"/>
      <c r="TRI44"/>
      <c r="TRJ44"/>
      <c r="TRK44"/>
      <c r="TRL44"/>
      <c r="TRM44"/>
      <c r="TRN44"/>
      <c r="TRO44"/>
      <c r="TRP44"/>
      <c r="TRQ44"/>
      <c r="TRR44"/>
      <c r="TRS44"/>
      <c r="TRT44"/>
      <c r="TRU44"/>
      <c r="TRV44"/>
      <c r="TRW44"/>
      <c r="TRX44"/>
      <c r="TRY44"/>
      <c r="TRZ44"/>
      <c r="TSA44"/>
      <c r="TSB44"/>
      <c r="TSC44"/>
      <c r="TSD44"/>
      <c r="TSE44"/>
      <c r="TSF44"/>
      <c r="TSG44"/>
      <c r="TSH44"/>
      <c r="TSI44"/>
      <c r="TSJ44"/>
      <c r="TSK44"/>
      <c r="TSL44"/>
      <c r="TSM44"/>
      <c r="TSN44"/>
      <c r="TSO44"/>
      <c r="TSP44"/>
      <c r="TSQ44"/>
      <c r="TSR44"/>
      <c r="TSS44"/>
      <c r="TST44"/>
      <c r="TSU44"/>
      <c r="TSV44"/>
      <c r="TSW44"/>
      <c r="TSX44"/>
      <c r="TSY44"/>
      <c r="TSZ44"/>
      <c r="TTA44"/>
      <c r="TTB44"/>
      <c r="TTC44"/>
      <c r="TTD44"/>
      <c r="TTE44"/>
      <c r="TTF44"/>
      <c r="TTG44"/>
      <c r="TTH44"/>
      <c r="TTI44"/>
      <c r="TTJ44"/>
      <c r="TTK44"/>
      <c r="TTL44"/>
      <c r="TTM44"/>
      <c r="TTN44"/>
      <c r="TTO44"/>
      <c r="TTP44"/>
      <c r="TTQ44"/>
      <c r="TTR44"/>
      <c r="TTS44"/>
      <c r="TTT44"/>
      <c r="TTU44"/>
      <c r="TTV44"/>
      <c r="TTW44"/>
      <c r="TTX44"/>
      <c r="TTY44"/>
      <c r="TTZ44"/>
      <c r="TUA44"/>
      <c r="TUB44"/>
      <c r="TUC44"/>
      <c r="TUD44"/>
      <c r="TUE44"/>
      <c r="TUF44"/>
      <c r="TUG44"/>
      <c r="TUH44"/>
      <c r="TUI44"/>
      <c r="TUJ44"/>
      <c r="TUK44"/>
      <c r="TUL44"/>
      <c r="TUM44"/>
      <c r="TUN44"/>
      <c r="TUO44"/>
      <c r="TUP44"/>
      <c r="TUQ44"/>
      <c r="TUR44"/>
      <c r="TUS44"/>
      <c r="TUT44"/>
      <c r="TUU44"/>
      <c r="TUV44"/>
      <c r="TUW44"/>
      <c r="TUX44"/>
      <c r="TUY44"/>
      <c r="TUZ44"/>
      <c r="TVA44"/>
      <c r="TVB44"/>
      <c r="TVC44"/>
      <c r="TVD44"/>
      <c r="TVE44"/>
      <c r="TVF44"/>
      <c r="TVG44"/>
      <c r="TVH44"/>
      <c r="TVI44"/>
      <c r="TVJ44"/>
      <c r="TVK44"/>
      <c r="TVL44"/>
      <c r="TVM44"/>
      <c r="TVN44"/>
      <c r="TVO44"/>
      <c r="TVP44"/>
      <c r="TVQ44"/>
      <c r="TVR44"/>
      <c r="TVS44"/>
      <c r="TVT44"/>
      <c r="TVU44"/>
      <c r="TVV44"/>
      <c r="TVW44"/>
      <c r="TVX44"/>
      <c r="TVY44"/>
      <c r="TVZ44"/>
      <c r="TWA44"/>
      <c r="TWB44"/>
      <c r="TWC44"/>
      <c r="TWD44"/>
      <c r="TWE44"/>
      <c r="TWF44"/>
      <c r="TWG44"/>
      <c r="TWH44"/>
      <c r="TWI44"/>
      <c r="TWJ44"/>
      <c r="TWK44"/>
      <c r="TWL44"/>
      <c r="TWM44"/>
      <c r="TWN44"/>
      <c r="TWO44"/>
      <c r="TWP44"/>
      <c r="TWQ44"/>
      <c r="TWR44"/>
      <c r="TWS44"/>
      <c r="TWT44"/>
      <c r="TWU44"/>
      <c r="TWV44"/>
      <c r="TWW44"/>
      <c r="TWX44"/>
      <c r="TWY44"/>
      <c r="TWZ44"/>
      <c r="TXA44"/>
      <c r="TXB44"/>
      <c r="TXC44"/>
      <c r="TXD44"/>
      <c r="TXE44"/>
      <c r="TXF44"/>
      <c r="TXG44"/>
      <c r="TXH44"/>
      <c r="TXI44"/>
      <c r="TXJ44"/>
      <c r="TXK44"/>
      <c r="TXL44"/>
      <c r="TXM44"/>
      <c r="TXN44"/>
      <c r="TXO44"/>
      <c r="TXP44"/>
      <c r="TXQ44"/>
      <c r="TXR44"/>
      <c r="TXS44"/>
      <c r="TXT44"/>
      <c r="TXU44"/>
      <c r="TXV44"/>
      <c r="TXW44"/>
      <c r="TXX44"/>
      <c r="TXY44"/>
      <c r="TXZ44"/>
      <c r="TYA44"/>
      <c r="TYB44"/>
      <c r="TYC44"/>
      <c r="TYD44"/>
      <c r="TYE44"/>
      <c r="TYF44"/>
      <c r="TYG44"/>
      <c r="TYH44"/>
      <c r="TYI44"/>
      <c r="TYJ44"/>
      <c r="TYK44"/>
      <c r="TYL44"/>
      <c r="TYM44"/>
      <c r="TYN44"/>
      <c r="TYO44"/>
      <c r="TYP44"/>
      <c r="TYQ44"/>
      <c r="TYR44"/>
      <c r="TYS44"/>
      <c r="TYT44"/>
      <c r="TYU44"/>
      <c r="TYV44"/>
      <c r="TYW44"/>
      <c r="TYX44"/>
      <c r="TYY44"/>
      <c r="TYZ44"/>
      <c r="TZA44"/>
      <c r="TZB44"/>
      <c r="TZC44"/>
      <c r="TZD44"/>
      <c r="TZE44"/>
      <c r="TZF44"/>
      <c r="TZG44"/>
      <c r="TZH44"/>
      <c r="TZI44"/>
      <c r="TZJ44"/>
      <c r="TZK44"/>
      <c r="TZL44"/>
      <c r="TZM44"/>
      <c r="TZN44"/>
      <c r="TZO44"/>
      <c r="TZP44"/>
      <c r="TZQ44"/>
      <c r="TZR44"/>
      <c r="TZS44"/>
      <c r="TZT44"/>
      <c r="TZU44"/>
      <c r="TZV44"/>
      <c r="TZW44"/>
      <c r="TZX44"/>
      <c r="TZY44"/>
      <c r="TZZ44"/>
      <c r="UAA44"/>
      <c r="UAB44"/>
      <c r="UAC44"/>
      <c r="UAD44"/>
      <c r="UAE44"/>
      <c r="UAF44"/>
      <c r="UAG44"/>
      <c r="UAH44"/>
      <c r="UAI44"/>
      <c r="UAJ44"/>
      <c r="UAK44"/>
      <c r="UAL44"/>
      <c r="UAM44"/>
      <c r="UAN44"/>
      <c r="UAO44"/>
      <c r="UAP44"/>
      <c r="UAQ44"/>
      <c r="UAR44"/>
      <c r="UAS44"/>
      <c r="UAT44"/>
      <c r="UAU44"/>
      <c r="UAV44"/>
      <c r="UAW44"/>
      <c r="UAX44"/>
      <c r="UAY44"/>
      <c r="UAZ44"/>
      <c r="UBA44"/>
      <c r="UBB44"/>
      <c r="UBC44"/>
      <c r="UBD44"/>
      <c r="UBE44"/>
      <c r="UBF44"/>
      <c r="UBG44"/>
      <c r="UBH44"/>
      <c r="UBI44"/>
      <c r="UBJ44"/>
      <c r="UBK44"/>
      <c r="UBL44"/>
      <c r="UBM44"/>
      <c r="UBN44"/>
      <c r="UBO44"/>
      <c r="UBP44"/>
      <c r="UBQ44"/>
      <c r="UBR44"/>
      <c r="UBS44"/>
      <c r="UBT44"/>
      <c r="UBU44"/>
      <c r="UBV44"/>
      <c r="UBW44"/>
      <c r="UBX44"/>
      <c r="UBY44"/>
      <c r="UBZ44"/>
      <c r="UCA44"/>
      <c r="UCB44"/>
      <c r="UCC44"/>
      <c r="UCD44"/>
      <c r="UCE44"/>
      <c r="UCF44"/>
      <c r="UCG44"/>
      <c r="UCH44"/>
      <c r="UCI44"/>
      <c r="UCJ44"/>
      <c r="UCK44"/>
      <c r="UCL44"/>
      <c r="UCM44"/>
      <c r="UCN44"/>
      <c r="UCO44"/>
      <c r="UCP44"/>
      <c r="UCQ44"/>
      <c r="UCR44"/>
      <c r="UCS44"/>
      <c r="UCT44"/>
      <c r="UCU44"/>
      <c r="UCV44"/>
      <c r="UCW44"/>
      <c r="UCX44"/>
      <c r="UCY44"/>
      <c r="UCZ44"/>
      <c r="UDA44"/>
      <c r="UDB44"/>
      <c r="UDC44"/>
      <c r="UDD44"/>
      <c r="UDE44"/>
      <c r="UDF44"/>
      <c r="UDG44"/>
      <c r="UDH44"/>
      <c r="UDI44"/>
      <c r="UDJ44"/>
      <c r="UDK44"/>
      <c r="UDL44"/>
      <c r="UDM44"/>
      <c r="UDN44"/>
      <c r="UDO44"/>
      <c r="UDP44"/>
      <c r="UDQ44"/>
      <c r="UDR44"/>
      <c r="UDS44"/>
      <c r="UDT44"/>
      <c r="UDU44"/>
      <c r="UDV44"/>
      <c r="UDW44"/>
      <c r="UDX44"/>
      <c r="UDY44"/>
      <c r="UDZ44"/>
      <c r="UEA44"/>
      <c r="UEB44"/>
      <c r="UEC44"/>
      <c r="UED44"/>
      <c r="UEE44"/>
      <c r="UEF44"/>
      <c r="UEG44"/>
      <c r="UEH44"/>
      <c r="UEI44"/>
      <c r="UEJ44"/>
      <c r="UEK44"/>
      <c r="UEL44"/>
      <c r="UEM44"/>
      <c r="UEN44"/>
      <c r="UEO44"/>
      <c r="UEP44"/>
      <c r="UEQ44"/>
      <c r="UER44"/>
      <c r="UES44"/>
      <c r="UET44"/>
      <c r="UEU44"/>
      <c r="UEV44"/>
      <c r="UEW44"/>
      <c r="UEX44"/>
      <c r="UEY44"/>
      <c r="UEZ44"/>
      <c r="UFA44"/>
      <c r="UFB44"/>
      <c r="UFC44"/>
      <c r="UFD44"/>
      <c r="UFE44"/>
      <c r="UFF44"/>
      <c r="UFG44"/>
      <c r="UFH44"/>
      <c r="UFI44"/>
      <c r="UFJ44"/>
      <c r="UFK44"/>
      <c r="UFL44"/>
      <c r="UFM44"/>
      <c r="UFN44"/>
      <c r="UFO44"/>
      <c r="UFP44"/>
      <c r="UFQ44"/>
      <c r="UFR44"/>
      <c r="UFS44"/>
      <c r="UFT44"/>
      <c r="UFU44"/>
      <c r="UFV44"/>
      <c r="UFW44"/>
      <c r="UFX44"/>
      <c r="UFY44"/>
      <c r="UFZ44"/>
      <c r="UGA44"/>
      <c r="UGB44"/>
      <c r="UGC44"/>
      <c r="UGD44"/>
      <c r="UGE44"/>
      <c r="UGF44"/>
      <c r="UGG44"/>
      <c r="UGH44"/>
      <c r="UGI44"/>
      <c r="UGJ44"/>
      <c r="UGK44"/>
      <c r="UGL44"/>
      <c r="UGM44"/>
      <c r="UGN44"/>
      <c r="UGO44"/>
      <c r="UGP44"/>
      <c r="UGQ44"/>
      <c r="UGR44"/>
      <c r="UGS44"/>
      <c r="UGT44"/>
      <c r="UGU44"/>
      <c r="UGV44"/>
      <c r="UGW44"/>
      <c r="UGX44"/>
      <c r="UGY44"/>
      <c r="UGZ44"/>
      <c r="UHA44"/>
      <c r="UHB44"/>
      <c r="UHC44"/>
      <c r="UHD44"/>
      <c r="UHE44"/>
      <c r="UHF44"/>
      <c r="UHG44"/>
      <c r="UHH44"/>
      <c r="UHI44"/>
      <c r="UHJ44"/>
      <c r="UHK44"/>
      <c r="UHL44"/>
      <c r="UHM44"/>
      <c r="UHN44"/>
      <c r="UHO44"/>
      <c r="UHP44"/>
      <c r="UHQ44"/>
      <c r="UHR44"/>
      <c r="UHS44"/>
      <c r="UHT44"/>
      <c r="UHU44"/>
      <c r="UHV44"/>
      <c r="UHW44"/>
      <c r="UHX44"/>
      <c r="UHY44"/>
      <c r="UHZ44"/>
      <c r="UIA44"/>
      <c r="UIB44"/>
      <c r="UIC44"/>
      <c r="UID44"/>
      <c r="UIE44"/>
      <c r="UIF44"/>
      <c r="UIG44"/>
      <c r="UIH44"/>
      <c r="UII44"/>
      <c r="UIJ44"/>
      <c r="UIK44"/>
      <c r="UIL44"/>
      <c r="UIM44"/>
      <c r="UIN44"/>
      <c r="UIO44"/>
      <c r="UIP44"/>
      <c r="UIQ44"/>
      <c r="UIR44"/>
      <c r="UIS44"/>
      <c r="UIT44"/>
      <c r="UIU44"/>
      <c r="UIV44"/>
      <c r="UIW44"/>
      <c r="UIX44"/>
      <c r="UIY44"/>
      <c r="UIZ44"/>
      <c r="UJA44"/>
      <c r="UJB44"/>
      <c r="UJC44"/>
      <c r="UJD44"/>
      <c r="UJE44"/>
      <c r="UJF44"/>
      <c r="UJG44"/>
      <c r="UJH44"/>
      <c r="UJI44"/>
      <c r="UJJ44"/>
      <c r="UJK44"/>
      <c r="UJL44"/>
      <c r="UJM44"/>
      <c r="UJN44"/>
      <c r="UJO44"/>
      <c r="UJP44"/>
      <c r="UJQ44"/>
      <c r="UJR44"/>
      <c r="UJS44"/>
      <c r="UJT44"/>
      <c r="UJU44"/>
      <c r="UJV44"/>
      <c r="UJW44"/>
      <c r="UJX44"/>
      <c r="UJY44"/>
      <c r="UJZ44"/>
      <c r="UKA44"/>
      <c r="UKB44"/>
      <c r="UKC44"/>
      <c r="UKD44"/>
      <c r="UKE44"/>
      <c r="UKF44"/>
      <c r="UKG44"/>
      <c r="UKH44"/>
      <c r="UKI44"/>
      <c r="UKJ44"/>
      <c r="UKK44"/>
      <c r="UKL44"/>
      <c r="UKM44"/>
      <c r="UKN44"/>
      <c r="UKO44"/>
      <c r="UKP44"/>
      <c r="UKQ44"/>
      <c r="UKR44"/>
      <c r="UKS44"/>
      <c r="UKT44"/>
      <c r="UKU44"/>
      <c r="UKV44"/>
      <c r="UKW44"/>
      <c r="UKX44"/>
      <c r="UKY44"/>
      <c r="UKZ44"/>
      <c r="ULA44"/>
      <c r="ULB44"/>
      <c r="ULC44"/>
      <c r="ULD44"/>
      <c r="ULE44"/>
      <c r="ULF44"/>
      <c r="ULG44"/>
      <c r="ULH44"/>
      <c r="ULI44"/>
      <c r="ULJ44"/>
      <c r="ULK44"/>
      <c r="ULL44"/>
      <c r="ULM44"/>
      <c r="ULN44"/>
      <c r="ULO44"/>
      <c r="ULP44"/>
      <c r="ULQ44"/>
      <c r="ULR44"/>
      <c r="ULS44"/>
      <c r="ULT44"/>
      <c r="ULU44"/>
      <c r="ULV44"/>
      <c r="ULW44"/>
      <c r="ULX44"/>
      <c r="ULY44"/>
      <c r="ULZ44"/>
      <c r="UMA44"/>
      <c r="UMB44"/>
      <c r="UMC44"/>
      <c r="UMD44"/>
      <c r="UME44"/>
      <c r="UMF44"/>
      <c r="UMG44"/>
      <c r="UMH44"/>
      <c r="UMI44"/>
      <c r="UMJ44"/>
      <c r="UMK44"/>
      <c r="UML44"/>
      <c r="UMM44"/>
      <c r="UMN44"/>
      <c r="UMO44"/>
      <c r="UMP44"/>
      <c r="UMQ44"/>
      <c r="UMR44"/>
      <c r="UMS44"/>
      <c r="UMT44"/>
      <c r="UMU44"/>
      <c r="UMV44"/>
      <c r="UMW44"/>
      <c r="UMX44"/>
      <c r="UMY44"/>
      <c r="UMZ44"/>
      <c r="UNA44"/>
      <c r="UNB44"/>
      <c r="UNC44"/>
      <c r="UND44"/>
      <c r="UNE44"/>
      <c r="UNF44"/>
      <c r="UNG44"/>
      <c r="UNH44"/>
      <c r="UNI44"/>
      <c r="UNJ44"/>
      <c r="UNK44"/>
      <c r="UNL44"/>
      <c r="UNM44"/>
      <c r="UNN44"/>
      <c r="UNO44"/>
      <c r="UNP44"/>
      <c r="UNQ44"/>
      <c r="UNR44"/>
      <c r="UNS44"/>
      <c r="UNT44"/>
      <c r="UNU44"/>
      <c r="UNV44"/>
      <c r="UNW44"/>
      <c r="UNX44"/>
      <c r="UNY44"/>
      <c r="UNZ44"/>
      <c r="UOA44"/>
      <c r="UOB44"/>
      <c r="UOC44"/>
      <c r="UOD44"/>
      <c r="UOE44"/>
      <c r="UOF44"/>
      <c r="UOG44"/>
      <c r="UOH44"/>
      <c r="UOI44"/>
      <c r="UOJ44"/>
      <c r="UOK44"/>
      <c r="UOL44"/>
      <c r="UOM44"/>
      <c r="UON44"/>
      <c r="UOO44"/>
      <c r="UOP44"/>
      <c r="UOQ44"/>
      <c r="UOR44"/>
      <c r="UOS44"/>
      <c r="UOT44"/>
      <c r="UOU44"/>
      <c r="UOV44"/>
      <c r="UOW44"/>
      <c r="UOX44"/>
      <c r="UOY44"/>
      <c r="UOZ44"/>
      <c r="UPA44"/>
      <c r="UPB44"/>
      <c r="UPC44"/>
      <c r="UPD44"/>
      <c r="UPE44"/>
      <c r="UPF44"/>
      <c r="UPG44"/>
      <c r="UPH44"/>
      <c r="UPI44"/>
      <c r="UPJ44"/>
      <c r="UPK44"/>
      <c r="UPL44"/>
      <c r="UPM44"/>
      <c r="UPN44"/>
      <c r="UPO44"/>
      <c r="UPP44"/>
      <c r="UPQ44"/>
      <c r="UPR44"/>
      <c r="UPS44"/>
      <c r="UPT44"/>
      <c r="UPU44"/>
      <c r="UPV44"/>
      <c r="UPW44"/>
      <c r="UPX44"/>
      <c r="UPY44"/>
      <c r="UPZ44"/>
      <c r="UQA44"/>
      <c r="UQB44"/>
      <c r="UQC44"/>
      <c r="UQD44"/>
      <c r="UQE44"/>
      <c r="UQF44"/>
      <c r="UQG44"/>
      <c r="UQH44"/>
      <c r="UQI44"/>
      <c r="UQJ44"/>
      <c r="UQK44"/>
      <c r="UQL44"/>
      <c r="UQM44"/>
      <c r="UQN44"/>
      <c r="UQO44"/>
      <c r="UQP44"/>
      <c r="UQQ44"/>
      <c r="UQR44"/>
      <c r="UQS44"/>
      <c r="UQT44"/>
      <c r="UQU44"/>
      <c r="UQV44"/>
      <c r="UQW44"/>
      <c r="UQX44"/>
      <c r="UQY44"/>
      <c r="UQZ44"/>
      <c r="URA44"/>
      <c r="URB44"/>
      <c r="URC44"/>
      <c r="URD44"/>
      <c r="URE44"/>
      <c r="URF44"/>
      <c r="URG44"/>
      <c r="URH44"/>
      <c r="URI44"/>
      <c r="URJ44"/>
      <c r="URK44"/>
      <c r="URL44"/>
      <c r="URM44"/>
      <c r="URN44"/>
      <c r="URO44"/>
      <c r="URP44"/>
      <c r="URQ44"/>
      <c r="URR44"/>
      <c r="URS44"/>
      <c r="URT44"/>
      <c r="URU44"/>
      <c r="URV44"/>
      <c r="URW44"/>
      <c r="URX44"/>
      <c r="URY44"/>
      <c r="URZ44"/>
      <c r="USA44"/>
      <c r="USB44"/>
      <c r="USC44"/>
      <c r="USD44"/>
      <c r="USE44"/>
      <c r="USF44"/>
      <c r="USG44"/>
      <c r="USH44"/>
      <c r="USI44"/>
      <c r="USJ44"/>
      <c r="USK44"/>
      <c r="USL44"/>
      <c r="USM44"/>
      <c r="USN44"/>
      <c r="USO44"/>
      <c r="USP44"/>
      <c r="USQ44"/>
      <c r="USR44"/>
      <c r="USS44"/>
      <c r="UST44"/>
      <c r="USU44"/>
      <c r="USV44"/>
      <c r="USW44"/>
      <c r="USX44"/>
      <c r="USY44"/>
      <c r="USZ44"/>
      <c r="UTA44"/>
      <c r="UTB44"/>
      <c r="UTC44"/>
      <c r="UTD44"/>
      <c r="UTE44"/>
      <c r="UTF44"/>
      <c r="UTG44"/>
      <c r="UTH44"/>
      <c r="UTI44"/>
      <c r="UTJ44"/>
      <c r="UTK44"/>
      <c r="UTL44"/>
      <c r="UTM44"/>
      <c r="UTN44"/>
      <c r="UTO44"/>
      <c r="UTP44"/>
      <c r="UTQ44"/>
      <c r="UTR44"/>
      <c r="UTS44"/>
      <c r="UTT44"/>
      <c r="UTU44"/>
      <c r="UTV44"/>
      <c r="UTW44"/>
      <c r="UTX44"/>
      <c r="UTY44"/>
      <c r="UTZ44"/>
      <c r="UUA44"/>
      <c r="UUB44"/>
      <c r="UUC44"/>
      <c r="UUD44"/>
      <c r="UUE44"/>
      <c r="UUF44"/>
      <c r="UUG44"/>
      <c r="UUH44"/>
      <c r="UUI44"/>
      <c r="UUJ44"/>
      <c r="UUK44"/>
      <c r="UUL44"/>
      <c r="UUM44"/>
      <c r="UUN44"/>
      <c r="UUO44"/>
      <c r="UUP44"/>
      <c r="UUQ44"/>
      <c r="UUR44"/>
      <c r="UUS44"/>
      <c r="UUT44"/>
      <c r="UUU44"/>
      <c r="UUV44"/>
      <c r="UUW44"/>
      <c r="UUX44"/>
      <c r="UUY44"/>
      <c r="UUZ44"/>
      <c r="UVA44"/>
      <c r="UVB44"/>
      <c r="UVC44"/>
      <c r="UVD44"/>
      <c r="UVE44"/>
      <c r="UVF44"/>
      <c r="UVG44"/>
      <c r="UVH44"/>
      <c r="UVI44"/>
      <c r="UVJ44"/>
      <c r="UVK44"/>
      <c r="UVL44"/>
      <c r="UVM44"/>
      <c r="UVN44"/>
      <c r="UVO44"/>
      <c r="UVP44"/>
      <c r="UVQ44"/>
      <c r="UVR44"/>
      <c r="UVS44"/>
      <c r="UVT44"/>
      <c r="UVU44"/>
      <c r="UVV44"/>
      <c r="UVW44"/>
      <c r="UVX44"/>
      <c r="UVY44"/>
      <c r="UVZ44"/>
      <c r="UWA44"/>
      <c r="UWB44"/>
      <c r="UWC44"/>
      <c r="UWD44"/>
      <c r="UWE44"/>
      <c r="UWF44"/>
      <c r="UWG44"/>
      <c r="UWH44"/>
      <c r="UWI44"/>
      <c r="UWJ44"/>
      <c r="UWK44"/>
      <c r="UWL44"/>
      <c r="UWM44"/>
      <c r="UWN44"/>
      <c r="UWO44"/>
      <c r="UWP44"/>
      <c r="UWQ44"/>
      <c r="UWR44"/>
      <c r="UWS44"/>
      <c r="UWT44"/>
      <c r="UWU44"/>
      <c r="UWV44"/>
      <c r="UWW44"/>
      <c r="UWX44"/>
      <c r="UWY44"/>
      <c r="UWZ44"/>
      <c r="UXA44"/>
      <c r="UXB44"/>
      <c r="UXC44"/>
      <c r="UXD44"/>
      <c r="UXE44"/>
      <c r="UXF44"/>
      <c r="UXG44"/>
      <c r="UXH44"/>
      <c r="UXI44"/>
      <c r="UXJ44"/>
      <c r="UXK44"/>
      <c r="UXL44"/>
      <c r="UXM44"/>
      <c r="UXN44"/>
      <c r="UXO44"/>
      <c r="UXP44"/>
      <c r="UXQ44"/>
      <c r="UXR44"/>
      <c r="UXS44"/>
      <c r="UXT44"/>
      <c r="UXU44"/>
      <c r="UXV44"/>
      <c r="UXW44"/>
      <c r="UXX44"/>
      <c r="UXY44"/>
      <c r="UXZ44"/>
      <c r="UYA44"/>
      <c r="UYB44"/>
      <c r="UYC44"/>
      <c r="UYD44"/>
      <c r="UYE44"/>
      <c r="UYF44"/>
      <c r="UYG44"/>
      <c r="UYH44"/>
      <c r="UYI44"/>
      <c r="UYJ44"/>
      <c r="UYK44"/>
      <c r="UYL44"/>
      <c r="UYM44"/>
      <c r="UYN44"/>
      <c r="UYO44"/>
      <c r="UYP44"/>
      <c r="UYQ44"/>
      <c r="UYR44"/>
      <c r="UYS44"/>
      <c r="UYT44"/>
      <c r="UYU44"/>
      <c r="UYV44"/>
      <c r="UYW44"/>
      <c r="UYX44"/>
      <c r="UYY44"/>
      <c r="UYZ44"/>
      <c r="UZA44"/>
      <c r="UZB44"/>
      <c r="UZC44"/>
      <c r="UZD44"/>
      <c r="UZE44"/>
      <c r="UZF44"/>
      <c r="UZG44"/>
      <c r="UZH44"/>
      <c r="UZI44"/>
      <c r="UZJ44"/>
      <c r="UZK44"/>
      <c r="UZL44"/>
      <c r="UZM44"/>
      <c r="UZN44"/>
      <c r="UZO44"/>
      <c r="UZP44"/>
      <c r="UZQ44"/>
      <c r="UZR44"/>
      <c r="UZS44"/>
      <c r="UZT44"/>
      <c r="UZU44"/>
      <c r="UZV44"/>
      <c r="UZW44"/>
      <c r="UZX44"/>
      <c r="UZY44"/>
      <c r="UZZ44"/>
      <c r="VAA44"/>
      <c r="VAB44"/>
      <c r="VAC44"/>
      <c r="VAD44"/>
      <c r="VAE44"/>
      <c r="VAF44"/>
      <c r="VAG44"/>
      <c r="VAH44"/>
      <c r="VAI44"/>
      <c r="VAJ44"/>
      <c r="VAK44"/>
      <c r="VAL44"/>
      <c r="VAM44"/>
      <c r="VAN44"/>
      <c r="VAO44"/>
      <c r="VAP44"/>
      <c r="VAQ44"/>
      <c r="VAR44"/>
      <c r="VAS44"/>
      <c r="VAT44"/>
      <c r="VAU44"/>
      <c r="VAV44"/>
      <c r="VAW44"/>
      <c r="VAX44"/>
      <c r="VAY44"/>
      <c r="VAZ44"/>
      <c r="VBA44"/>
      <c r="VBB44"/>
      <c r="VBC44"/>
      <c r="VBD44"/>
      <c r="VBE44"/>
      <c r="VBF44"/>
      <c r="VBG44"/>
      <c r="VBH44"/>
      <c r="VBI44"/>
      <c r="VBJ44"/>
      <c r="VBK44"/>
      <c r="VBL44"/>
      <c r="VBM44"/>
      <c r="VBN44"/>
      <c r="VBO44"/>
      <c r="VBP44"/>
      <c r="VBQ44"/>
      <c r="VBR44"/>
      <c r="VBS44"/>
      <c r="VBT44"/>
      <c r="VBU44"/>
      <c r="VBV44"/>
      <c r="VBW44"/>
      <c r="VBX44"/>
      <c r="VBY44"/>
      <c r="VBZ44"/>
      <c r="VCA44"/>
      <c r="VCB44"/>
      <c r="VCC44"/>
      <c r="VCD44"/>
      <c r="VCE44"/>
      <c r="VCF44"/>
      <c r="VCG44"/>
      <c r="VCH44"/>
      <c r="VCI44"/>
      <c r="VCJ44"/>
      <c r="VCK44"/>
      <c r="VCL44"/>
      <c r="VCM44"/>
      <c r="VCN44"/>
      <c r="VCO44"/>
      <c r="VCP44"/>
      <c r="VCQ44"/>
      <c r="VCR44"/>
      <c r="VCS44"/>
      <c r="VCT44"/>
      <c r="VCU44"/>
      <c r="VCV44"/>
      <c r="VCW44"/>
      <c r="VCX44"/>
      <c r="VCY44"/>
      <c r="VCZ44"/>
      <c r="VDA44"/>
      <c r="VDB44"/>
      <c r="VDC44"/>
      <c r="VDD44"/>
      <c r="VDE44"/>
      <c r="VDF44"/>
      <c r="VDG44"/>
      <c r="VDH44"/>
      <c r="VDI44"/>
      <c r="VDJ44"/>
      <c r="VDK44"/>
      <c r="VDL44"/>
      <c r="VDM44"/>
      <c r="VDN44"/>
      <c r="VDO44"/>
      <c r="VDP44"/>
      <c r="VDQ44"/>
      <c r="VDR44"/>
      <c r="VDS44"/>
      <c r="VDT44"/>
      <c r="VDU44"/>
      <c r="VDV44"/>
      <c r="VDW44"/>
      <c r="VDX44"/>
      <c r="VDY44"/>
      <c r="VDZ44"/>
      <c r="VEA44"/>
      <c r="VEB44"/>
      <c r="VEC44"/>
      <c r="VED44"/>
      <c r="VEE44"/>
      <c r="VEF44"/>
      <c r="VEG44"/>
      <c r="VEH44"/>
      <c r="VEI44"/>
      <c r="VEJ44"/>
      <c r="VEK44"/>
      <c r="VEL44"/>
      <c r="VEM44"/>
      <c r="VEN44"/>
      <c r="VEO44"/>
      <c r="VEP44"/>
      <c r="VEQ44"/>
      <c r="VER44"/>
      <c r="VES44"/>
      <c r="VET44"/>
      <c r="VEU44"/>
      <c r="VEV44"/>
      <c r="VEW44"/>
      <c r="VEX44"/>
      <c r="VEY44"/>
      <c r="VEZ44"/>
      <c r="VFA44"/>
      <c r="VFB44"/>
      <c r="VFC44"/>
      <c r="VFD44"/>
      <c r="VFE44"/>
      <c r="VFF44"/>
      <c r="VFG44"/>
      <c r="VFH44"/>
      <c r="VFI44"/>
      <c r="VFJ44"/>
      <c r="VFK44"/>
      <c r="VFL44"/>
      <c r="VFM44"/>
      <c r="VFN44"/>
      <c r="VFO44"/>
      <c r="VFP44"/>
      <c r="VFQ44"/>
      <c r="VFR44"/>
      <c r="VFS44"/>
      <c r="VFT44"/>
      <c r="VFU44"/>
      <c r="VFV44"/>
      <c r="VFW44"/>
      <c r="VFX44"/>
      <c r="VFY44"/>
      <c r="VFZ44"/>
      <c r="VGA44"/>
      <c r="VGB44"/>
      <c r="VGC44"/>
      <c r="VGD44"/>
      <c r="VGE44"/>
      <c r="VGF44"/>
      <c r="VGG44"/>
      <c r="VGH44"/>
      <c r="VGI44"/>
      <c r="VGJ44"/>
      <c r="VGK44"/>
      <c r="VGL44"/>
      <c r="VGM44"/>
      <c r="VGN44"/>
      <c r="VGO44"/>
      <c r="VGP44"/>
      <c r="VGQ44"/>
      <c r="VGR44"/>
      <c r="VGS44"/>
      <c r="VGT44"/>
      <c r="VGU44"/>
      <c r="VGV44"/>
      <c r="VGW44"/>
      <c r="VGX44"/>
      <c r="VGY44"/>
      <c r="VGZ44"/>
      <c r="VHA44"/>
      <c r="VHB44"/>
      <c r="VHC44"/>
      <c r="VHD44"/>
      <c r="VHE44"/>
      <c r="VHF44"/>
      <c r="VHG44"/>
      <c r="VHH44"/>
      <c r="VHI44"/>
      <c r="VHJ44"/>
      <c r="VHK44"/>
      <c r="VHL44"/>
      <c r="VHM44"/>
      <c r="VHN44"/>
      <c r="VHO44"/>
      <c r="VHP44"/>
      <c r="VHQ44"/>
      <c r="VHR44"/>
      <c r="VHS44"/>
      <c r="VHT44"/>
      <c r="VHU44"/>
      <c r="VHV44"/>
      <c r="VHW44"/>
      <c r="VHX44"/>
      <c r="VHY44"/>
      <c r="VHZ44"/>
      <c r="VIA44"/>
      <c r="VIB44"/>
      <c r="VIC44"/>
      <c r="VID44"/>
      <c r="VIE44"/>
      <c r="VIF44"/>
      <c r="VIG44"/>
      <c r="VIH44"/>
      <c r="VII44"/>
      <c r="VIJ44"/>
      <c r="VIK44"/>
      <c r="VIL44"/>
      <c r="VIM44"/>
      <c r="VIN44"/>
      <c r="VIO44"/>
      <c r="VIP44"/>
      <c r="VIQ44"/>
      <c r="VIR44"/>
      <c r="VIS44"/>
      <c r="VIT44"/>
      <c r="VIU44"/>
      <c r="VIV44"/>
      <c r="VIW44"/>
      <c r="VIX44"/>
      <c r="VIY44"/>
      <c r="VIZ44"/>
      <c r="VJA44"/>
      <c r="VJB44"/>
      <c r="VJC44"/>
      <c r="VJD44"/>
      <c r="VJE44"/>
      <c r="VJF44"/>
      <c r="VJG44"/>
      <c r="VJH44"/>
      <c r="VJI44"/>
      <c r="VJJ44"/>
      <c r="VJK44"/>
      <c r="VJL44"/>
      <c r="VJM44"/>
      <c r="VJN44"/>
      <c r="VJO44"/>
      <c r="VJP44"/>
      <c r="VJQ44"/>
      <c r="VJR44"/>
      <c r="VJS44"/>
      <c r="VJT44"/>
      <c r="VJU44"/>
      <c r="VJV44"/>
      <c r="VJW44"/>
      <c r="VJX44"/>
      <c r="VJY44"/>
      <c r="VJZ44"/>
      <c r="VKA44"/>
      <c r="VKB44"/>
      <c r="VKC44"/>
      <c r="VKD44"/>
      <c r="VKE44"/>
      <c r="VKF44"/>
      <c r="VKG44"/>
      <c r="VKH44"/>
      <c r="VKI44"/>
      <c r="VKJ44"/>
      <c r="VKK44"/>
      <c r="VKL44"/>
      <c r="VKM44"/>
      <c r="VKN44"/>
      <c r="VKO44"/>
      <c r="VKP44"/>
      <c r="VKQ44"/>
      <c r="VKR44"/>
      <c r="VKS44"/>
      <c r="VKT44"/>
      <c r="VKU44"/>
      <c r="VKV44"/>
      <c r="VKW44"/>
      <c r="VKX44"/>
      <c r="VKY44"/>
      <c r="VKZ44"/>
      <c r="VLA44"/>
      <c r="VLB44"/>
      <c r="VLC44"/>
      <c r="VLD44"/>
      <c r="VLE44"/>
      <c r="VLF44"/>
      <c r="VLG44"/>
      <c r="VLH44"/>
      <c r="VLI44"/>
      <c r="VLJ44"/>
      <c r="VLK44"/>
      <c r="VLL44"/>
      <c r="VLM44"/>
      <c r="VLN44"/>
      <c r="VLO44"/>
      <c r="VLP44"/>
      <c r="VLQ44"/>
      <c r="VLR44"/>
      <c r="VLS44"/>
      <c r="VLT44"/>
      <c r="VLU44"/>
      <c r="VLV44"/>
      <c r="VLW44"/>
      <c r="VLX44"/>
      <c r="VLY44"/>
      <c r="VLZ44"/>
      <c r="VMA44"/>
      <c r="VMB44"/>
      <c r="VMC44"/>
      <c r="VMD44"/>
      <c r="VME44"/>
      <c r="VMF44"/>
      <c r="VMG44"/>
      <c r="VMH44"/>
      <c r="VMI44"/>
      <c r="VMJ44"/>
      <c r="VMK44"/>
      <c r="VML44"/>
      <c r="VMM44"/>
      <c r="VMN44"/>
      <c r="VMO44"/>
      <c r="VMP44"/>
      <c r="VMQ44"/>
      <c r="VMR44"/>
      <c r="VMS44"/>
      <c r="VMT44"/>
      <c r="VMU44"/>
      <c r="VMV44"/>
      <c r="VMW44"/>
      <c r="VMX44"/>
      <c r="VMY44"/>
      <c r="VMZ44"/>
      <c r="VNA44"/>
      <c r="VNB44"/>
      <c r="VNC44"/>
      <c r="VND44"/>
      <c r="VNE44"/>
      <c r="VNF44"/>
      <c r="VNG44"/>
      <c r="VNH44"/>
      <c r="VNI44"/>
      <c r="VNJ44"/>
      <c r="VNK44"/>
      <c r="VNL44"/>
      <c r="VNM44"/>
      <c r="VNN44"/>
      <c r="VNO44"/>
      <c r="VNP44"/>
      <c r="VNQ44"/>
      <c r="VNR44"/>
      <c r="VNS44"/>
      <c r="VNT44"/>
      <c r="VNU44"/>
      <c r="VNV44"/>
      <c r="VNW44"/>
      <c r="VNX44"/>
      <c r="VNY44"/>
      <c r="VNZ44"/>
      <c r="VOA44"/>
      <c r="VOB44"/>
      <c r="VOC44"/>
      <c r="VOD44"/>
      <c r="VOE44"/>
      <c r="VOF44"/>
      <c r="VOG44"/>
      <c r="VOH44"/>
      <c r="VOI44"/>
      <c r="VOJ44"/>
      <c r="VOK44"/>
      <c r="VOL44"/>
      <c r="VOM44"/>
      <c r="VON44"/>
      <c r="VOO44"/>
      <c r="VOP44"/>
      <c r="VOQ44"/>
      <c r="VOR44"/>
      <c r="VOS44"/>
      <c r="VOT44"/>
      <c r="VOU44"/>
      <c r="VOV44"/>
      <c r="VOW44"/>
      <c r="VOX44"/>
      <c r="VOY44"/>
      <c r="VOZ44"/>
      <c r="VPA44"/>
      <c r="VPB44"/>
      <c r="VPC44"/>
      <c r="VPD44"/>
      <c r="VPE44"/>
      <c r="VPF44"/>
      <c r="VPG44"/>
      <c r="VPH44"/>
      <c r="VPI44"/>
      <c r="VPJ44"/>
      <c r="VPK44"/>
      <c r="VPL44"/>
      <c r="VPM44"/>
      <c r="VPN44"/>
      <c r="VPO44"/>
      <c r="VPP44"/>
      <c r="VPQ44"/>
      <c r="VPR44"/>
      <c r="VPS44"/>
      <c r="VPT44"/>
      <c r="VPU44"/>
      <c r="VPV44"/>
      <c r="VPW44"/>
      <c r="VPX44"/>
      <c r="VPY44"/>
      <c r="VPZ44"/>
      <c r="VQA44"/>
      <c r="VQB44"/>
      <c r="VQC44"/>
      <c r="VQD44"/>
      <c r="VQE44"/>
      <c r="VQF44"/>
      <c r="VQG44"/>
      <c r="VQH44"/>
      <c r="VQI44"/>
      <c r="VQJ44"/>
      <c r="VQK44"/>
      <c r="VQL44"/>
      <c r="VQM44"/>
      <c r="VQN44"/>
      <c r="VQO44"/>
      <c r="VQP44"/>
      <c r="VQQ44"/>
      <c r="VQR44"/>
      <c r="VQS44"/>
      <c r="VQT44"/>
      <c r="VQU44"/>
      <c r="VQV44"/>
      <c r="VQW44"/>
      <c r="VQX44"/>
      <c r="VQY44"/>
      <c r="VQZ44"/>
      <c r="VRA44"/>
      <c r="VRB44"/>
      <c r="VRC44"/>
      <c r="VRD44"/>
      <c r="VRE44"/>
      <c r="VRF44"/>
      <c r="VRG44"/>
      <c r="VRH44"/>
      <c r="VRI44"/>
      <c r="VRJ44"/>
      <c r="VRK44"/>
      <c r="VRL44"/>
      <c r="VRM44"/>
      <c r="VRN44"/>
      <c r="VRO44"/>
      <c r="VRP44"/>
      <c r="VRQ44"/>
      <c r="VRR44"/>
      <c r="VRS44"/>
      <c r="VRT44"/>
      <c r="VRU44"/>
      <c r="VRV44"/>
      <c r="VRW44"/>
      <c r="VRX44"/>
      <c r="VRY44"/>
      <c r="VRZ44"/>
      <c r="VSA44"/>
      <c r="VSB44"/>
      <c r="VSC44"/>
      <c r="VSD44"/>
      <c r="VSE44"/>
      <c r="VSF44"/>
      <c r="VSG44"/>
      <c r="VSH44"/>
      <c r="VSI44"/>
      <c r="VSJ44"/>
      <c r="VSK44"/>
      <c r="VSL44"/>
      <c r="VSM44"/>
      <c r="VSN44"/>
      <c r="VSO44"/>
      <c r="VSP44"/>
      <c r="VSQ44"/>
      <c r="VSR44"/>
      <c r="VSS44"/>
      <c r="VST44"/>
      <c r="VSU44"/>
      <c r="VSV44"/>
      <c r="VSW44"/>
      <c r="VSX44"/>
      <c r="VSY44"/>
      <c r="VSZ44"/>
      <c r="VTA44"/>
      <c r="VTB44"/>
      <c r="VTC44"/>
      <c r="VTD44"/>
      <c r="VTE44"/>
      <c r="VTF44"/>
      <c r="VTG44"/>
      <c r="VTH44"/>
      <c r="VTI44"/>
      <c r="VTJ44"/>
      <c r="VTK44"/>
      <c r="VTL44"/>
      <c r="VTM44"/>
      <c r="VTN44"/>
      <c r="VTO44"/>
      <c r="VTP44"/>
      <c r="VTQ44"/>
      <c r="VTR44"/>
      <c r="VTS44"/>
      <c r="VTT44"/>
      <c r="VTU44"/>
      <c r="VTV44"/>
      <c r="VTW44"/>
      <c r="VTX44"/>
      <c r="VTY44"/>
      <c r="VTZ44"/>
      <c r="VUA44"/>
      <c r="VUB44"/>
      <c r="VUC44"/>
      <c r="VUD44"/>
      <c r="VUE44"/>
      <c r="VUF44"/>
      <c r="VUG44"/>
      <c r="VUH44"/>
      <c r="VUI44"/>
      <c r="VUJ44"/>
      <c r="VUK44"/>
      <c r="VUL44"/>
      <c r="VUM44"/>
      <c r="VUN44"/>
      <c r="VUO44"/>
      <c r="VUP44"/>
      <c r="VUQ44"/>
      <c r="VUR44"/>
      <c r="VUS44"/>
      <c r="VUT44"/>
      <c r="VUU44"/>
      <c r="VUV44"/>
      <c r="VUW44"/>
      <c r="VUX44"/>
      <c r="VUY44"/>
      <c r="VUZ44"/>
      <c r="VVA44"/>
      <c r="VVB44"/>
      <c r="VVC44"/>
      <c r="VVD44"/>
      <c r="VVE44"/>
      <c r="VVF44"/>
      <c r="VVG44"/>
      <c r="VVH44"/>
      <c r="VVI44"/>
      <c r="VVJ44"/>
      <c r="VVK44"/>
      <c r="VVL44"/>
      <c r="VVM44"/>
      <c r="VVN44"/>
      <c r="VVO44"/>
      <c r="VVP44"/>
      <c r="VVQ44"/>
      <c r="VVR44"/>
      <c r="VVS44"/>
      <c r="VVT44"/>
      <c r="VVU44"/>
      <c r="VVV44"/>
      <c r="VVW44"/>
      <c r="VVX44"/>
      <c r="VVY44"/>
      <c r="VVZ44"/>
      <c r="VWA44"/>
      <c r="VWB44"/>
      <c r="VWC44"/>
      <c r="VWD44"/>
      <c r="VWE44"/>
      <c r="VWF44"/>
      <c r="VWG44"/>
      <c r="VWH44"/>
      <c r="VWI44"/>
      <c r="VWJ44"/>
      <c r="VWK44"/>
      <c r="VWL44"/>
      <c r="VWM44"/>
      <c r="VWN44"/>
      <c r="VWO44"/>
      <c r="VWP44"/>
      <c r="VWQ44"/>
      <c r="VWR44"/>
      <c r="VWS44"/>
      <c r="VWT44"/>
      <c r="VWU44"/>
      <c r="VWV44"/>
      <c r="VWW44"/>
      <c r="VWX44"/>
      <c r="VWY44"/>
      <c r="VWZ44"/>
      <c r="VXA44"/>
      <c r="VXB44"/>
      <c r="VXC44"/>
      <c r="VXD44"/>
      <c r="VXE44"/>
      <c r="VXF44"/>
      <c r="VXG44"/>
      <c r="VXH44"/>
      <c r="VXI44"/>
      <c r="VXJ44"/>
      <c r="VXK44"/>
      <c r="VXL44"/>
      <c r="VXM44"/>
      <c r="VXN44"/>
      <c r="VXO44"/>
      <c r="VXP44"/>
      <c r="VXQ44"/>
      <c r="VXR44"/>
      <c r="VXS44"/>
      <c r="VXT44"/>
      <c r="VXU44"/>
      <c r="VXV44"/>
      <c r="VXW44"/>
      <c r="VXX44"/>
      <c r="VXY44"/>
      <c r="VXZ44"/>
      <c r="VYA44"/>
      <c r="VYB44"/>
      <c r="VYC44"/>
      <c r="VYD44"/>
      <c r="VYE44"/>
      <c r="VYF44"/>
      <c r="VYG44"/>
      <c r="VYH44"/>
      <c r="VYI44"/>
      <c r="VYJ44"/>
      <c r="VYK44"/>
      <c r="VYL44"/>
      <c r="VYM44"/>
      <c r="VYN44"/>
      <c r="VYO44"/>
      <c r="VYP44"/>
      <c r="VYQ44"/>
      <c r="VYR44"/>
      <c r="VYS44"/>
      <c r="VYT44"/>
      <c r="VYU44"/>
      <c r="VYV44"/>
      <c r="VYW44"/>
      <c r="VYX44"/>
      <c r="VYY44"/>
      <c r="VYZ44"/>
      <c r="VZA44"/>
      <c r="VZB44"/>
      <c r="VZC44"/>
      <c r="VZD44"/>
      <c r="VZE44"/>
      <c r="VZF44"/>
      <c r="VZG44"/>
      <c r="VZH44"/>
      <c r="VZI44"/>
      <c r="VZJ44"/>
      <c r="VZK44"/>
      <c r="VZL44"/>
      <c r="VZM44"/>
      <c r="VZN44"/>
      <c r="VZO44"/>
      <c r="VZP44"/>
      <c r="VZQ44"/>
      <c r="VZR44"/>
      <c r="VZS44"/>
      <c r="VZT44"/>
      <c r="VZU44"/>
      <c r="VZV44"/>
      <c r="VZW44"/>
      <c r="VZX44"/>
      <c r="VZY44"/>
      <c r="VZZ44"/>
      <c r="WAA44"/>
      <c r="WAB44"/>
      <c r="WAC44"/>
      <c r="WAD44"/>
      <c r="WAE44"/>
      <c r="WAF44"/>
      <c r="WAG44"/>
      <c r="WAH44"/>
      <c r="WAI44"/>
      <c r="WAJ44"/>
      <c r="WAK44"/>
      <c r="WAL44"/>
      <c r="WAM44"/>
      <c r="WAN44"/>
      <c r="WAO44"/>
      <c r="WAP44"/>
      <c r="WAQ44"/>
      <c r="WAR44"/>
      <c r="WAS44"/>
      <c r="WAT44"/>
      <c r="WAU44"/>
      <c r="WAV44"/>
      <c r="WAW44"/>
      <c r="WAX44"/>
      <c r="WAY44"/>
      <c r="WAZ44"/>
      <c r="WBA44"/>
      <c r="WBB44"/>
      <c r="WBC44"/>
      <c r="WBD44"/>
      <c r="WBE44"/>
      <c r="WBF44"/>
      <c r="WBG44"/>
      <c r="WBH44"/>
      <c r="WBI44"/>
      <c r="WBJ44"/>
      <c r="WBK44"/>
      <c r="WBL44"/>
      <c r="WBM44"/>
      <c r="WBN44"/>
      <c r="WBO44"/>
      <c r="WBP44"/>
      <c r="WBQ44"/>
      <c r="WBR44"/>
      <c r="WBS44"/>
      <c r="WBT44"/>
      <c r="WBU44"/>
      <c r="WBV44"/>
      <c r="WBW44"/>
      <c r="WBX44"/>
      <c r="WBY44"/>
      <c r="WBZ44"/>
      <c r="WCA44"/>
      <c r="WCB44"/>
      <c r="WCC44"/>
      <c r="WCD44"/>
      <c r="WCE44"/>
      <c r="WCF44"/>
      <c r="WCG44"/>
      <c r="WCH44"/>
      <c r="WCI44"/>
      <c r="WCJ44"/>
      <c r="WCK44"/>
      <c r="WCL44"/>
      <c r="WCM44"/>
      <c r="WCN44"/>
      <c r="WCO44"/>
      <c r="WCP44"/>
      <c r="WCQ44"/>
      <c r="WCR44"/>
      <c r="WCS44"/>
      <c r="WCT44"/>
      <c r="WCU44"/>
      <c r="WCV44"/>
      <c r="WCW44"/>
      <c r="WCX44"/>
      <c r="WCY44"/>
      <c r="WCZ44"/>
      <c r="WDA44"/>
      <c r="WDB44"/>
      <c r="WDC44"/>
      <c r="WDD44"/>
      <c r="WDE44"/>
      <c r="WDF44"/>
      <c r="WDG44"/>
      <c r="WDH44"/>
      <c r="WDI44"/>
      <c r="WDJ44"/>
      <c r="WDK44"/>
      <c r="WDL44"/>
      <c r="WDM44"/>
      <c r="WDN44"/>
      <c r="WDO44"/>
      <c r="WDP44"/>
      <c r="WDQ44"/>
      <c r="WDR44"/>
      <c r="WDS44"/>
      <c r="WDT44"/>
      <c r="WDU44"/>
      <c r="WDV44"/>
      <c r="WDW44"/>
      <c r="WDX44"/>
      <c r="WDY44"/>
      <c r="WDZ44"/>
      <c r="WEA44"/>
      <c r="WEB44"/>
      <c r="WEC44"/>
      <c r="WED44"/>
      <c r="WEE44"/>
      <c r="WEF44"/>
      <c r="WEG44"/>
      <c r="WEH44"/>
      <c r="WEI44"/>
      <c r="WEJ44"/>
      <c r="WEK44"/>
      <c r="WEL44"/>
      <c r="WEM44"/>
      <c r="WEN44"/>
      <c r="WEO44"/>
      <c r="WEP44"/>
      <c r="WEQ44"/>
      <c r="WER44"/>
      <c r="WES44"/>
      <c r="WET44"/>
      <c r="WEU44"/>
      <c r="WEV44"/>
      <c r="WEW44"/>
      <c r="WEX44"/>
      <c r="WEY44"/>
      <c r="WEZ44"/>
      <c r="WFA44"/>
      <c r="WFB44"/>
      <c r="WFC44"/>
      <c r="WFD44"/>
      <c r="WFE44"/>
      <c r="WFF44"/>
      <c r="WFG44"/>
      <c r="WFH44"/>
      <c r="WFI44"/>
      <c r="WFJ44"/>
      <c r="WFK44"/>
      <c r="WFL44"/>
      <c r="WFM44"/>
      <c r="WFN44"/>
      <c r="WFO44"/>
      <c r="WFP44"/>
      <c r="WFQ44"/>
      <c r="WFR44"/>
      <c r="WFS44"/>
      <c r="WFT44"/>
      <c r="WFU44"/>
      <c r="WFV44"/>
      <c r="WFW44"/>
      <c r="WFX44"/>
      <c r="WFY44"/>
      <c r="WFZ44"/>
      <c r="WGA44"/>
      <c r="WGB44"/>
      <c r="WGC44"/>
      <c r="WGD44"/>
      <c r="WGE44"/>
      <c r="WGF44"/>
      <c r="WGG44"/>
      <c r="WGH44"/>
      <c r="WGI44"/>
      <c r="WGJ44"/>
      <c r="WGK44"/>
      <c r="WGL44"/>
      <c r="WGM44"/>
      <c r="WGN44"/>
      <c r="WGO44"/>
      <c r="WGP44"/>
      <c r="WGQ44"/>
      <c r="WGR44"/>
      <c r="WGS44"/>
      <c r="WGT44"/>
      <c r="WGU44"/>
      <c r="WGV44"/>
      <c r="WGW44"/>
      <c r="WGX44"/>
      <c r="WGY44"/>
      <c r="WGZ44"/>
      <c r="WHA44"/>
      <c r="WHB44"/>
      <c r="WHC44"/>
      <c r="WHD44"/>
      <c r="WHE44"/>
      <c r="WHF44"/>
      <c r="WHG44"/>
      <c r="WHH44"/>
      <c r="WHI44"/>
      <c r="WHJ44"/>
      <c r="WHK44"/>
      <c r="WHL44"/>
      <c r="WHM44"/>
      <c r="WHN44"/>
      <c r="WHO44"/>
      <c r="WHP44"/>
      <c r="WHQ44"/>
      <c r="WHR44"/>
      <c r="WHS44"/>
      <c r="WHT44"/>
      <c r="WHU44"/>
      <c r="WHV44"/>
      <c r="WHW44"/>
      <c r="WHX44"/>
      <c r="WHY44"/>
      <c r="WHZ44"/>
      <c r="WIA44"/>
      <c r="WIB44"/>
      <c r="WIC44"/>
      <c r="WID44"/>
      <c r="WIE44"/>
      <c r="WIF44"/>
      <c r="WIG44"/>
      <c r="WIH44"/>
      <c r="WII44"/>
      <c r="WIJ44"/>
      <c r="WIK44"/>
      <c r="WIL44"/>
      <c r="WIM44"/>
      <c r="WIN44"/>
      <c r="WIO44"/>
      <c r="WIP44"/>
      <c r="WIQ44"/>
      <c r="WIR44"/>
      <c r="WIS44"/>
      <c r="WIT44"/>
      <c r="WIU44"/>
      <c r="WIV44"/>
      <c r="WIW44"/>
      <c r="WIX44"/>
      <c r="WIY44"/>
      <c r="WIZ44"/>
      <c r="WJA44"/>
      <c r="WJB44"/>
      <c r="WJC44"/>
      <c r="WJD44"/>
      <c r="WJE44"/>
      <c r="WJF44"/>
      <c r="WJG44"/>
      <c r="WJH44"/>
      <c r="WJI44"/>
      <c r="WJJ44"/>
      <c r="WJK44"/>
      <c r="WJL44"/>
      <c r="WJM44"/>
      <c r="WJN44"/>
      <c r="WJO44"/>
      <c r="WJP44"/>
      <c r="WJQ44"/>
      <c r="WJR44"/>
      <c r="WJS44"/>
      <c r="WJT44"/>
      <c r="WJU44"/>
      <c r="WJV44"/>
      <c r="WJW44"/>
      <c r="WJX44"/>
      <c r="WJY44"/>
      <c r="WJZ44"/>
      <c r="WKA44"/>
      <c r="WKB44"/>
      <c r="WKC44"/>
      <c r="WKD44"/>
      <c r="WKE44"/>
      <c r="WKF44"/>
      <c r="WKG44"/>
      <c r="WKH44"/>
      <c r="WKI44"/>
      <c r="WKJ44"/>
      <c r="WKK44"/>
      <c r="WKL44"/>
      <c r="WKM44"/>
      <c r="WKN44"/>
      <c r="WKO44"/>
      <c r="WKP44"/>
      <c r="WKQ44"/>
      <c r="WKR44"/>
      <c r="WKS44"/>
      <c r="WKT44"/>
      <c r="WKU44"/>
      <c r="WKV44"/>
      <c r="WKW44"/>
      <c r="WKX44"/>
      <c r="WKY44"/>
      <c r="WKZ44"/>
      <c r="WLA44"/>
      <c r="WLB44"/>
      <c r="WLC44"/>
      <c r="WLD44"/>
      <c r="WLE44"/>
      <c r="WLF44"/>
      <c r="WLG44"/>
      <c r="WLH44"/>
      <c r="WLI44"/>
      <c r="WLJ44"/>
      <c r="WLK44"/>
      <c r="WLL44"/>
      <c r="WLM44"/>
      <c r="WLN44"/>
      <c r="WLO44"/>
      <c r="WLP44"/>
      <c r="WLQ44"/>
      <c r="WLR44"/>
      <c r="WLS44"/>
      <c r="WLT44"/>
      <c r="WLU44"/>
      <c r="WLV44"/>
      <c r="WLW44"/>
      <c r="WLX44"/>
      <c r="WLY44"/>
      <c r="WLZ44"/>
      <c r="WMA44"/>
      <c r="WMB44"/>
      <c r="WMC44"/>
      <c r="WMD44"/>
      <c r="WME44"/>
      <c r="WMF44"/>
      <c r="WMG44"/>
      <c r="WMH44"/>
      <c r="WMI44"/>
      <c r="WMJ44"/>
      <c r="WMK44"/>
      <c r="WML44"/>
      <c r="WMM44"/>
      <c r="WMN44"/>
      <c r="WMO44"/>
      <c r="WMP44"/>
      <c r="WMQ44"/>
      <c r="WMR44"/>
      <c r="WMS44"/>
      <c r="WMT44"/>
      <c r="WMU44"/>
      <c r="WMV44"/>
      <c r="WMW44"/>
      <c r="WMX44"/>
      <c r="WMY44"/>
      <c r="WMZ44"/>
      <c r="WNA44"/>
      <c r="WNB44"/>
      <c r="WNC44"/>
      <c r="WND44"/>
      <c r="WNE44"/>
      <c r="WNF44"/>
      <c r="WNG44"/>
      <c r="WNH44"/>
      <c r="WNI44"/>
      <c r="WNJ44"/>
      <c r="WNK44"/>
      <c r="WNL44"/>
      <c r="WNM44"/>
      <c r="WNN44"/>
      <c r="WNO44"/>
      <c r="WNP44"/>
      <c r="WNQ44"/>
      <c r="WNR44"/>
      <c r="WNS44"/>
      <c r="WNT44"/>
      <c r="WNU44"/>
      <c r="WNV44"/>
      <c r="WNW44"/>
      <c r="WNX44"/>
      <c r="WNY44"/>
      <c r="WNZ44"/>
      <c r="WOA44"/>
      <c r="WOB44"/>
      <c r="WOC44"/>
      <c r="WOD44"/>
      <c r="WOE44"/>
      <c r="WOF44"/>
      <c r="WOG44"/>
      <c r="WOH44"/>
      <c r="WOI44"/>
      <c r="WOJ44"/>
      <c r="WOK44"/>
      <c r="WOL44"/>
      <c r="WOM44"/>
      <c r="WON44"/>
      <c r="WOO44"/>
      <c r="WOP44"/>
      <c r="WOQ44"/>
      <c r="WOR44"/>
      <c r="WOS44"/>
      <c r="WOT44"/>
      <c r="WOU44"/>
      <c r="WOV44"/>
      <c r="WOW44"/>
      <c r="WOX44"/>
      <c r="WOY44"/>
      <c r="WOZ44"/>
      <c r="WPA44"/>
      <c r="WPB44"/>
      <c r="WPC44"/>
      <c r="WPD44"/>
      <c r="WPE44"/>
      <c r="WPF44"/>
      <c r="WPG44"/>
      <c r="WPH44"/>
      <c r="WPI44"/>
      <c r="WPJ44"/>
      <c r="WPK44"/>
      <c r="WPL44"/>
      <c r="WPM44"/>
      <c r="WPN44"/>
      <c r="WPO44"/>
      <c r="WPP44"/>
      <c r="WPQ44"/>
      <c r="WPR44"/>
      <c r="WPS44"/>
      <c r="WPT44"/>
      <c r="WPU44"/>
      <c r="WPV44"/>
      <c r="WPW44"/>
      <c r="WPX44"/>
      <c r="WPY44"/>
      <c r="WPZ44"/>
      <c r="WQA44"/>
      <c r="WQB44"/>
      <c r="WQC44"/>
      <c r="WQD44"/>
      <c r="WQE44"/>
      <c r="WQF44"/>
      <c r="WQG44"/>
      <c r="WQH44"/>
      <c r="WQI44"/>
      <c r="WQJ44"/>
      <c r="WQK44"/>
      <c r="WQL44"/>
      <c r="WQM44"/>
      <c r="WQN44"/>
      <c r="WQO44"/>
      <c r="WQP44"/>
      <c r="WQQ44"/>
      <c r="WQR44"/>
      <c r="WQS44"/>
      <c r="WQT44"/>
      <c r="WQU44"/>
      <c r="WQV44"/>
      <c r="WQW44"/>
      <c r="WQX44"/>
      <c r="WQY44"/>
      <c r="WQZ44"/>
      <c r="WRA44"/>
      <c r="WRB44"/>
      <c r="WRC44"/>
      <c r="WRD44"/>
      <c r="WRE44"/>
      <c r="WRF44"/>
      <c r="WRG44"/>
      <c r="WRH44"/>
      <c r="WRI44"/>
      <c r="WRJ44"/>
      <c r="WRK44"/>
      <c r="WRL44"/>
      <c r="WRM44"/>
      <c r="WRN44"/>
      <c r="WRO44"/>
      <c r="WRP44"/>
      <c r="WRQ44"/>
      <c r="WRR44"/>
      <c r="WRS44"/>
      <c r="WRT44"/>
      <c r="WRU44"/>
      <c r="WRV44"/>
      <c r="WRW44"/>
      <c r="WRX44"/>
      <c r="WRY44"/>
      <c r="WRZ44"/>
      <c r="WSA44"/>
      <c r="WSB44"/>
      <c r="WSC44"/>
      <c r="WSD44"/>
      <c r="WSE44"/>
      <c r="WSF44"/>
      <c r="WSG44"/>
      <c r="WSH44"/>
      <c r="WSI44"/>
      <c r="WSJ44"/>
      <c r="WSK44"/>
      <c r="WSL44"/>
      <c r="WSM44"/>
      <c r="WSN44"/>
      <c r="WSO44"/>
      <c r="WSP44"/>
      <c r="WSQ44"/>
      <c r="WSR44"/>
      <c r="WSS44"/>
      <c r="WST44"/>
      <c r="WSU44"/>
      <c r="WSV44"/>
      <c r="WSW44"/>
      <c r="WSX44"/>
      <c r="WSY44"/>
      <c r="WSZ44"/>
      <c r="WTA44"/>
      <c r="WTB44"/>
      <c r="WTC44"/>
      <c r="WTD44"/>
      <c r="WTE44"/>
      <c r="WTF44"/>
      <c r="WTG44"/>
      <c r="WTH44"/>
      <c r="WTI44"/>
      <c r="WTJ44"/>
      <c r="WTK44"/>
      <c r="WTL44"/>
      <c r="WTM44"/>
      <c r="WTN44"/>
      <c r="WTO44"/>
      <c r="WTP44"/>
      <c r="WTQ44"/>
      <c r="WTR44"/>
      <c r="WTS44"/>
      <c r="WTT44"/>
      <c r="WTU44"/>
      <c r="WTV44"/>
      <c r="WTW44"/>
      <c r="WTX44"/>
      <c r="WTY44"/>
      <c r="WTZ44"/>
      <c r="WUA44"/>
      <c r="WUB44"/>
      <c r="WUC44"/>
      <c r="WUD44"/>
      <c r="WUE44"/>
      <c r="WUF44"/>
      <c r="WUG44"/>
      <c r="WUH44"/>
      <c r="WUI44"/>
      <c r="WUJ44"/>
      <c r="WUK44"/>
      <c r="WUL44"/>
      <c r="WUM44"/>
      <c r="WUN44"/>
      <c r="WUO44"/>
      <c r="WUP44"/>
      <c r="WUQ44"/>
      <c r="WUR44"/>
      <c r="WUS44"/>
      <c r="WUT44"/>
      <c r="WUU44"/>
      <c r="WUV44"/>
      <c r="WUW44"/>
      <c r="WUX44"/>
      <c r="WUY44"/>
      <c r="WUZ44"/>
      <c r="WVA44"/>
      <c r="WVB44"/>
      <c r="WVC44"/>
      <c r="WVD44"/>
      <c r="WVE44"/>
      <c r="WVF44"/>
      <c r="WVG44"/>
      <c r="WVH44"/>
      <c r="WVI44"/>
      <c r="WVJ44"/>
      <c r="WVK44"/>
      <c r="WVL44"/>
      <c r="WVM44"/>
      <c r="WVN44"/>
      <c r="WVO44"/>
      <c r="WVP44"/>
      <c r="WVQ44"/>
      <c r="WVR44"/>
      <c r="WVS44"/>
      <c r="WVT44"/>
      <c r="WVU44"/>
      <c r="WVV44"/>
      <c r="WVW44"/>
      <c r="WVX44"/>
      <c r="WVY44"/>
      <c r="WVZ44"/>
      <c r="WWA44"/>
      <c r="WWB44"/>
      <c r="WWC44"/>
      <c r="WWD44"/>
      <c r="WWE44"/>
      <c r="WWF44"/>
      <c r="WWG44"/>
      <c r="WWH44"/>
      <c r="WWI44"/>
      <c r="WWJ44"/>
      <c r="WWK44"/>
      <c r="WWL44"/>
      <c r="WWM44"/>
      <c r="WWN44"/>
      <c r="WWO44"/>
      <c r="WWP44"/>
      <c r="WWQ44"/>
      <c r="WWR44"/>
      <c r="WWS44"/>
      <c r="WWT44"/>
      <c r="WWU44"/>
      <c r="WWV44"/>
      <c r="WWW44"/>
      <c r="WWX44"/>
      <c r="WWY44"/>
      <c r="WWZ44"/>
      <c r="WXA44"/>
      <c r="WXB44"/>
      <c r="WXC44"/>
      <c r="WXD44"/>
      <c r="WXE44"/>
      <c r="WXF44"/>
      <c r="WXG44"/>
      <c r="WXH44"/>
      <c r="WXI44"/>
      <c r="WXJ44"/>
      <c r="WXK44"/>
      <c r="WXL44"/>
      <c r="WXM44"/>
      <c r="WXN44"/>
      <c r="WXO44"/>
      <c r="WXP44"/>
      <c r="WXQ44"/>
      <c r="WXR44"/>
      <c r="WXS44"/>
      <c r="WXT44"/>
      <c r="WXU44"/>
      <c r="WXV44"/>
      <c r="WXW44"/>
      <c r="WXX44"/>
      <c r="WXY44"/>
      <c r="WXZ44"/>
      <c r="WYA44"/>
      <c r="WYB44"/>
      <c r="WYC44"/>
      <c r="WYD44"/>
      <c r="WYE44"/>
      <c r="WYF44"/>
      <c r="WYG44"/>
      <c r="WYH44"/>
      <c r="WYI44"/>
      <c r="WYJ44"/>
      <c r="WYK44"/>
      <c r="WYL44"/>
      <c r="WYM44"/>
      <c r="WYN44"/>
      <c r="WYO44"/>
      <c r="WYP44"/>
      <c r="WYQ44"/>
      <c r="WYR44"/>
      <c r="WYS44"/>
      <c r="WYT44"/>
      <c r="WYU44"/>
      <c r="WYV44"/>
      <c r="WYW44"/>
      <c r="WYX44"/>
      <c r="WYY44"/>
      <c r="WYZ44"/>
      <c r="WZA44"/>
      <c r="WZB44"/>
      <c r="WZC44"/>
      <c r="WZD44"/>
      <c r="WZE44"/>
      <c r="WZF44"/>
      <c r="WZG44"/>
      <c r="WZH44"/>
      <c r="WZI44"/>
      <c r="WZJ44"/>
      <c r="WZK44"/>
      <c r="WZL44"/>
      <c r="WZM44"/>
      <c r="WZN44"/>
      <c r="WZO44"/>
      <c r="WZP44"/>
      <c r="WZQ44"/>
      <c r="WZR44"/>
      <c r="WZS44"/>
      <c r="WZT44"/>
      <c r="WZU44"/>
      <c r="WZV44"/>
      <c r="WZW44"/>
      <c r="WZX44"/>
      <c r="WZY44"/>
      <c r="WZZ44"/>
      <c r="XAA44"/>
      <c r="XAB44"/>
      <c r="XAC44"/>
      <c r="XAD44"/>
      <c r="XAE44"/>
      <c r="XAF44"/>
      <c r="XAG44"/>
      <c r="XAH44"/>
      <c r="XAI44"/>
      <c r="XAJ44"/>
      <c r="XAK44"/>
      <c r="XAL44"/>
      <c r="XAM44"/>
      <c r="XAN44"/>
      <c r="XAO44"/>
      <c r="XAP44"/>
      <c r="XAQ44"/>
      <c r="XAR44"/>
      <c r="XAS44"/>
      <c r="XAT44"/>
      <c r="XAU44"/>
      <c r="XAV44"/>
      <c r="XAW44"/>
      <c r="XAX44"/>
      <c r="XAY44"/>
      <c r="XAZ44"/>
      <c r="XBA44"/>
      <c r="XBB44"/>
      <c r="XBC44"/>
      <c r="XBD44"/>
      <c r="XBE44"/>
      <c r="XBF44"/>
      <c r="XBG44"/>
      <c r="XBH44"/>
      <c r="XBI44"/>
      <c r="XBJ44"/>
      <c r="XBK44"/>
      <c r="XBL44"/>
      <c r="XBM44"/>
      <c r="XBN44"/>
      <c r="XBO44"/>
      <c r="XBP44"/>
      <c r="XBQ44"/>
      <c r="XBR44"/>
      <c r="XBS44"/>
      <c r="XBT44"/>
      <c r="XBU44"/>
      <c r="XBV44"/>
      <c r="XBW44"/>
      <c r="XBX44"/>
      <c r="XBY44"/>
      <c r="XBZ44"/>
      <c r="XCA44"/>
      <c r="XCB44"/>
      <c r="XCC44"/>
      <c r="XCD44"/>
      <c r="XCE44"/>
      <c r="XCF44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  <c r="XFB44"/>
      <c r="XFC44"/>
    </row>
    <row r="45" spans="2:16383" ht="5.0999999999999996" customHeight="1">
      <c r="B45" s="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6383">
      <c r="B46" t="s">
        <v>3</v>
      </c>
      <c r="C46" s="38">
        <f ca="1">+INDEX(Model!$A:$AD,MATCH("EBIT",Model!$A:$A,0),MATCH(DCF!C$36,Model!$3:$3,0))</f>
        <v>375.0486610184613</v>
      </c>
      <c r="D46" s="38">
        <f ca="1">+INDEX(Model!$A:$AD,MATCH("EBIT",Model!$A:$A,0),MATCH(DCF!D$36,Model!$3:$3,0))</f>
        <v>465.77995640200885</v>
      </c>
      <c r="E46" s="38">
        <f ca="1">+INDEX(Model!$A:$AD,MATCH("EBIT",Model!$A:$A,0),MATCH(DCF!E$36,Model!$3:$3,0))</f>
        <v>556.88260790828417</v>
      </c>
      <c r="F46" s="38">
        <f ca="1">+INDEX(Model!$A:$AD,MATCH("EBIT",Model!$A:$A,0),MATCH(DCF!F$36,Model!$3:$3,0))</f>
        <v>658.09652679234205</v>
      </c>
      <c r="G46" s="38">
        <f ca="1">+INDEX(Model!$A:$AD,MATCH("EBIT",Model!$A:$A,0),MATCH(DCF!G$36,Model!$3:$3,0))</f>
        <v>765.2020519358332</v>
      </c>
      <c r="H46" s="38">
        <f ca="1">+INDEX(Model!$A:$AD,MATCH("EBIT",Model!$A:$A,0),MATCH(DCF!H$36,Model!$3:$3,0))</f>
        <v>877.81312408308736</v>
      </c>
      <c r="I46" s="38">
        <f ca="1">+INDEX(Model!$A:$AD,MATCH("EBIT",Model!$A:$A,0),MATCH(DCF!I$36,Model!$3:$3,0))</f>
        <v>995.39356345289627</v>
      </c>
      <c r="J46" s="38">
        <f ca="1">+INDEX(Model!$A:$AD,MATCH("EBIT",Model!$A:$A,0),MATCH(DCF!J$36,Model!$3:$3,0))</f>
        <v>1117.2701110621963</v>
      </c>
      <c r="K46" s="38">
        <f ca="1">+INDEX(Model!$A:$AD,MATCH("EBIT",Model!$A:$A,0),MATCH(DCF!K$36,Model!$3:$3,0))</f>
        <v>1242.6451480951278</v>
      </c>
      <c r="L46" s="38">
        <f ca="1">+INDEX(Model!$A:$AD,MATCH("EBIT",Model!$A:$A,0),MATCH(DCF!L$36,Model!$3:$3,0))</f>
        <v>1370.6107833528365</v>
      </c>
      <c r="M46" s="75">
        <f ca="1">+L46*(1+$K$18)</f>
        <v>1404.8760529366573</v>
      </c>
    </row>
    <row r="47" spans="2:16383" s="14" customFormat="1">
      <c r="B47" s="63" t="s">
        <v>4</v>
      </c>
      <c r="C47" s="39">
        <f>-IFERROR(-INDEX(Model!$A:$AD,MATCH("Current Tax Rate",Model!$A:$A,0),MATCH(DCF!C$36,Model!$3:$3,0))-INDEX(Model!$A:$AD,MATCH("Deferred Tax Rate",Model!$A:$A,0),MATCH(DCF!C$36,Model!$3:$3,0)),"na")</f>
        <v>-0.24</v>
      </c>
      <c r="D47" s="39">
        <f>-IFERROR(-INDEX(Model!$A:$AD,MATCH("Current Tax Rate",Model!$A:$A,0),MATCH(DCF!D$36,Model!$3:$3,0))-INDEX(Model!$A:$AD,MATCH("Deferred Tax Rate",Model!$A:$A,0),MATCH(DCF!D$36,Model!$3:$3,0)),"na")</f>
        <v>-0.24</v>
      </c>
      <c r="E47" s="39">
        <f>-IFERROR(-INDEX(Model!$A:$AD,MATCH("Current Tax Rate",Model!$A:$A,0),MATCH(DCF!E$36,Model!$3:$3,0))-INDEX(Model!$A:$AD,MATCH("Deferred Tax Rate",Model!$A:$A,0),MATCH(DCF!E$36,Model!$3:$3,0)),"na")</f>
        <v>-0.24</v>
      </c>
      <c r="F47" s="39">
        <f>-IFERROR(-INDEX(Model!$A:$AD,MATCH("Current Tax Rate",Model!$A:$A,0),MATCH(DCF!F$36,Model!$3:$3,0))-INDEX(Model!$A:$AD,MATCH("Deferred Tax Rate",Model!$A:$A,0),MATCH(DCF!F$36,Model!$3:$3,0)),"na")</f>
        <v>-0.24</v>
      </c>
      <c r="G47" s="39">
        <f>-IFERROR(-INDEX(Model!$A:$AD,MATCH("Current Tax Rate",Model!$A:$A,0),MATCH(DCF!G$36,Model!$3:$3,0))-INDEX(Model!$A:$AD,MATCH("Deferred Tax Rate",Model!$A:$A,0),MATCH(DCF!G$36,Model!$3:$3,0)),"na")</f>
        <v>-0.24</v>
      </c>
      <c r="H47" s="39">
        <f>-IFERROR(-INDEX(Model!$A:$AD,MATCH("Current Tax Rate",Model!$A:$A,0),MATCH(DCF!H$36,Model!$3:$3,0))-INDEX(Model!$A:$AD,MATCH("Deferred Tax Rate",Model!$A:$A,0),MATCH(DCF!H$36,Model!$3:$3,0)),"na")</f>
        <v>-0.24</v>
      </c>
      <c r="I47" s="39">
        <f>-IFERROR(-INDEX(Model!$A:$AD,MATCH("Current Tax Rate",Model!$A:$A,0),MATCH(DCF!I$36,Model!$3:$3,0))-INDEX(Model!$A:$AD,MATCH("Deferred Tax Rate",Model!$A:$A,0),MATCH(DCF!I$36,Model!$3:$3,0)),"na")</f>
        <v>-0.24</v>
      </c>
      <c r="J47" s="39">
        <f>-IFERROR(-INDEX(Model!$A:$AD,MATCH("Current Tax Rate",Model!$A:$A,0),MATCH(DCF!J$36,Model!$3:$3,0))-INDEX(Model!$A:$AD,MATCH("Deferred Tax Rate",Model!$A:$A,0),MATCH(DCF!J$36,Model!$3:$3,0)),"na")</f>
        <v>-0.24</v>
      </c>
      <c r="K47" s="39">
        <f>-IFERROR(-INDEX(Model!$A:$AD,MATCH("Current Tax Rate",Model!$A:$A,0),MATCH(DCF!K$36,Model!$3:$3,0))-INDEX(Model!$A:$AD,MATCH("Deferred Tax Rate",Model!$A:$A,0),MATCH(DCF!K$36,Model!$3:$3,0)),"na")</f>
        <v>-0.24</v>
      </c>
      <c r="L47" s="39">
        <f>-IFERROR(-INDEX(Model!$A:$AD,MATCH("Current Tax Rate",Model!$A:$A,0),MATCH(DCF!L$36,Model!$3:$3,0))-INDEX(Model!$A:$AD,MATCH("Deferred Tax Rate",Model!$A:$A,0),MATCH(DCF!L$36,Model!$3:$3,0)),"na")</f>
        <v>-0.24</v>
      </c>
      <c r="M47" s="39">
        <f>-IFERROR(-INDEX(Model!$A:$AD,MATCH("Current Tax Rate",Model!$A:$A,0),MATCH(DCF!M$36,Model!$3:$3,0))-INDEX(Model!$A:$AD,MATCH("Deferred Tax Rate",Model!$A:$A,0),MATCH(DCF!M$36,Model!$3:$3,0)),"na")</f>
        <v>-0.24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  <c r="XFC47"/>
    </row>
    <row r="48" spans="2:16383">
      <c r="B48" t="s">
        <v>5</v>
      </c>
      <c r="C48" s="69">
        <f ca="1">IFERROR(C46*(1+C47),0)</f>
        <v>285.03698237403057</v>
      </c>
      <c r="D48" s="69">
        <f t="shared" ref="D48:M48" ca="1" si="7">IFERROR(D46*(1+D47),0)</f>
        <v>353.99276686552673</v>
      </c>
      <c r="E48" s="69">
        <f t="shared" ca="1" si="7"/>
        <v>423.23078201029597</v>
      </c>
      <c r="F48" s="69">
        <f t="shared" ca="1" si="7"/>
        <v>500.15336036217997</v>
      </c>
      <c r="G48" s="69">
        <f t="shared" ca="1" si="7"/>
        <v>581.55355947123326</v>
      </c>
      <c r="H48" s="69">
        <f t="shared" ca="1" si="7"/>
        <v>667.13797430314639</v>
      </c>
      <c r="I48" s="69">
        <f t="shared" ca="1" si="7"/>
        <v>756.49910822420122</v>
      </c>
      <c r="J48" s="69">
        <f t="shared" ca="1" si="7"/>
        <v>849.12528440726919</v>
      </c>
      <c r="K48" s="69">
        <f t="shared" ca="1" si="7"/>
        <v>944.41031255229711</v>
      </c>
      <c r="L48" s="69">
        <f t="shared" ca="1" si="7"/>
        <v>1041.6641953481558</v>
      </c>
      <c r="M48" s="69">
        <f t="shared" ca="1" si="7"/>
        <v>1067.7058002318595</v>
      </c>
    </row>
    <row r="49" spans="2:16383">
      <c r="B49" s="21" t="s">
        <v>6</v>
      </c>
      <c r="C49" s="38">
        <f>-INDEX(Model!$A:$AD,MATCH("DD&amp;A",Model!$A:$A,0),MATCH(DCF!C$36,Model!$3:$3,0))</f>
        <v>206.23868852459017</v>
      </c>
      <c r="D49" s="38">
        <f>-INDEX(Model!$A:$AD,MATCH("DD&amp;A",Model!$A:$A,0),MATCH(DCF!D$36,Model!$3:$3,0))</f>
        <v>280.14858610289951</v>
      </c>
      <c r="E49" s="38">
        <f>-INDEX(Model!$A:$AD,MATCH("DD&amp;A",Model!$A:$A,0),MATCH(DCF!E$36,Model!$3:$3,0))</f>
        <v>334.80503417558771</v>
      </c>
      <c r="F49" s="38">
        <f ca="1">-INDEX(Model!$A:$AD,MATCH("DD&amp;A",Model!$A:$A,0),MATCH(DCF!F$36,Model!$3:$3,0))</f>
        <v>388.50629613787538</v>
      </c>
      <c r="G49" s="38">
        <f ca="1">-INDEX(Model!$A:$AD,MATCH("DD&amp;A",Model!$A:$A,0),MATCH(DCF!G$36,Model!$3:$3,0))</f>
        <v>440.11869438609642</v>
      </c>
      <c r="H49" s="38">
        <f ca="1">-INDEX(Model!$A:$AD,MATCH("DD&amp;A",Model!$A:$A,0),MATCH(DCF!H$36,Model!$3:$3,0))</f>
        <v>487.97210675710153</v>
      </c>
      <c r="I49" s="38">
        <f ca="1">-INDEX(Model!$A:$AD,MATCH("DD&amp;A",Model!$A:$A,0),MATCH(DCF!I$36,Model!$3:$3,0))</f>
        <v>530.4717284851921</v>
      </c>
      <c r="J49" s="38">
        <f ca="1">-INDEX(Model!$A:$AD,MATCH("DD&amp;A",Model!$A:$A,0),MATCH(DCF!J$36,Model!$3:$3,0))</f>
        <v>566.10427300899869</v>
      </c>
      <c r="K49" s="38">
        <f ca="1">-INDEX(Model!$A:$AD,MATCH("DD&amp;A",Model!$A:$A,0),MATCH(DCF!K$36,Model!$3:$3,0))</f>
        <v>593.45253158305968</v>
      </c>
      <c r="L49" s="38">
        <f ca="1">-INDEX(Model!$A:$AD,MATCH("DD&amp;A",Model!$A:$A,0),MATCH(DCF!L$36,Model!$3:$3,0))</f>
        <v>611.21526717094116</v>
      </c>
      <c r="M49" s="38">
        <f ca="1">-INDEX(Model!$A:$AD,MATCH("DD&amp;A",Model!$A:$A,0),MATCH(DCF!M$36,Model!$3:$3,0))</f>
        <v>618.23015110724577</v>
      </c>
    </row>
    <row r="50" spans="2:16383">
      <c r="B50" s="21" t="s">
        <v>178</v>
      </c>
      <c r="C50" s="38">
        <f>+INDEX(Model!$A:$AD,MATCH("Capex",Model!$A:$A,0),MATCH(DCF!C$36,Model!$3:$3,0))+INDEX(Model!$A:$AD,MATCH("M&amp;A",Model!$A:$A,0),MATCH(DCF!C$36,Model!$3:$3,0))</f>
        <v>-640</v>
      </c>
      <c r="D50" s="38">
        <f>+INDEX(Model!$A:$AD,MATCH("Capex",Model!$A:$A,0),MATCH(DCF!D$36,Model!$3:$3,0))+INDEX(Model!$A:$AD,MATCH("M&amp;A",Model!$A:$A,0),MATCH(DCF!D$36,Model!$3:$3,0))</f>
        <v>-590</v>
      </c>
      <c r="E50" s="38">
        <f ca="1">+INDEX(Model!$A:$AD,MATCH("Capex",Model!$A:$A,0),MATCH(DCF!E$36,Model!$3:$3,0))+INDEX(Model!$A:$AD,MATCH("M&amp;A",Model!$A:$A,0),MATCH(DCF!E$36,Model!$3:$3,0))</f>
        <v>-632.6366596844116</v>
      </c>
      <c r="F50" s="38">
        <f ca="1">+INDEX(Model!$A:$AD,MATCH("Capex",Model!$A:$A,0),MATCH(DCF!F$36,Model!$3:$3,0))+INDEX(Model!$A:$AD,MATCH("M&amp;A",Model!$A:$A,0),MATCH(DCF!F$36,Model!$3:$3,0))</f>
        <v>-667.94114195407212</v>
      </c>
      <c r="G50" s="38">
        <f ca="1">+INDEX(Model!$A:$AD,MATCH("Capex",Model!$A:$A,0),MATCH(DCF!G$36,Model!$3:$3,0))+INDEX(Model!$A:$AD,MATCH("M&amp;A",Model!$A:$A,0),MATCH(DCF!G$36,Model!$3:$3,0))</f>
        <v>-691.92886843250449</v>
      </c>
      <c r="H50" s="38">
        <f ca="1">+INDEX(Model!$A:$AD,MATCH("Capex",Model!$A:$A,0),MATCH(DCF!H$36,Model!$3:$3,0))+INDEX(Model!$A:$AD,MATCH("M&amp;A",Model!$A:$A,0),MATCH(DCF!H$36,Model!$3:$3,0))</f>
        <v>-703.74120935535927</v>
      </c>
      <c r="I50" s="38">
        <f ca="1">+INDEX(Model!$A:$AD,MATCH("Capex",Model!$A:$A,0),MATCH(DCF!I$36,Model!$3:$3,0))+INDEX(Model!$A:$AD,MATCH("M&amp;A",Model!$A:$A,0),MATCH(DCF!I$36,Model!$3:$3,0))</f>
        <v>-702.5989298029682</v>
      </c>
      <c r="J50" s="38">
        <f ca="1">+INDEX(Model!$A:$AD,MATCH("Capex",Model!$A:$A,0),MATCH(DCF!J$36,Model!$3:$3,0))+INDEX(Model!$A:$AD,MATCH("M&amp;A",Model!$A:$A,0),MATCH(DCF!J$36,Model!$3:$3,0))</f>
        <v>-687.85416531885085</v>
      </c>
      <c r="K50" s="38">
        <f ca="1">+INDEX(Model!$A:$AD,MATCH("Capex",Model!$A:$A,0),MATCH(DCF!K$36,Model!$3:$3,0))+INDEX(Model!$A:$AD,MATCH("M&amp;A",Model!$A:$A,0),MATCH(DCF!K$36,Model!$3:$3,0))</f>
        <v>-659.03066437769064</v>
      </c>
      <c r="L50" s="38">
        <f ca="1">+INDEX(Model!$A:$AD,MATCH("Capex",Model!$A:$A,0),MATCH(DCF!L$36,Model!$3:$3,0))+INDEX(Model!$A:$AD,MATCH("M&amp;A",Model!$A:$A,0),MATCH(DCF!L$36,Model!$3:$3,0))</f>
        <v>-615.85479544388841</v>
      </c>
      <c r="M50" s="65">
        <f ca="1">(M48*-INDEX($J$19:$L$19,MATCH($L$70,$J$18:$L$18,0)))-M49-M51</f>
        <v>-835.88113689191403</v>
      </c>
    </row>
    <row r="51" spans="2:16383">
      <c r="B51" s="21" t="s">
        <v>92</v>
      </c>
      <c r="C51" s="38">
        <f ca="1">+INDEX(Model!$A:$AD,MATCH("Change in NWC",Model!$A:$A,0),MATCH(DCF!C$36,Model!$3:$3,0))</f>
        <v>108.31545336800843</v>
      </c>
      <c r="D51" s="38">
        <f ca="1">+INDEX(Model!$A:$AD,MATCH("Change in NWC",Model!$A:$A,0),MATCH(DCF!D$36,Model!$3:$3,0))</f>
        <v>-74.240061721567486</v>
      </c>
      <c r="E51" s="38">
        <f ca="1">+INDEX(Model!$A:$AD,MATCH("Change in NWC",Model!$A:$A,0),MATCH(DCF!E$36,Model!$3:$3,0))</f>
        <v>-77.389046494194872</v>
      </c>
      <c r="F51" s="38">
        <f ca="1">+INDEX(Model!$A:$AD,MATCH("Change in NWC",Model!$A:$A,0),MATCH(DCF!F$36,Model!$3:$3,0))</f>
        <v>-72.986813175702537</v>
      </c>
      <c r="G51" s="38">
        <f ca="1">+INDEX(Model!$A:$AD,MATCH("Change in NWC",Model!$A:$A,0),MATCH(DCF!G$36,Model!$3:$3,0))</f>
        <v>-63.172540340998694</v>
      </c>
      <c r="H51" s="38">
        <f ca="1">+INDEX(Model!$A:$AD,MATCH("Change in NWC",Model!$A:$A,0),MATCH(DCF!H$36,Model!$3:$3,0))</f>
        <v>-51.877029256168044</v>
      </c>
      <c r="I51" s="38">
        <f ca="1">+INDEX(Model!$A:$AD,MATCH("Change in NWC",Model!$A:$A,0),MATCH(DCF!I$36,Model!$3:$3,0))</f>
        <v>-39.086674160640541</v>
      </c>
      <c r="J51" s="38">
        <f ca="1">+INDEX(Model!$A:$AD,MATCH("Change in NWC",Model!$A:$A,0),MATCH(DCF!J$36,Model!$3:$3,0))</f>
        <v>-24.853263542712284</v>
      </c>
      <c r="K51" s="38">
        <f ca="1">+INDEX(Model!$A:$AD,MATCH("Change in NWC",Model!$A:$A,0),MATCH(DCF!K$36,Model!$3:$3,0))</f>
        <v>-9.2849410591084052</v>
      </c>
      <c r="L51" s="38">
        <f ca="1">+INDEX(Model!$A:$AD,MATCH("Change in NWC",Model!$A:$A,0),MATCH(DCF!L$36,Model!$3:$3,0))</f>
        <v>7.4603337578100763</v>
      </c>
      <c r="M51" s="38">
        <f ca="1">+INDEX(Model!$A:$AD,MATCH("Change in NWC",Model!$A:$A,0),MATCH(DCF!M$36,Model!$3:$3,0))</f>
        <v>24.185842636988582</v>
      </c>
      <c r="O51" s="14"/>
      <c r="P51" s="14"/>
      <c r="Q51" s="14"/>
      <c r="R51" s="14"/>
      <c r="S51" s="14"/>
      <c r="T51" s="14"/>
      <c r="U51" s="14"/>
      <c r="V51" s="14"/>
    </row>
    <row r="52" spans="2:16383">
      <c r="B52" s="21" t="s">
        <v>74</v>
      </c>
      <c r="C52" s="38">
        <f ca="1">+INDEX(Model!$A:$AD,MATCH("Deferred taxes",Model!$A:$A,0),MATCH(DCF!C$36,Model!$3:$3,0))</f>
        <v>0</v>
      </c>
      <c r="D52" s="38">
        <f ca="1">+INDEX(Model!$A:$AD,MATCH("Deferred taxes",Model!$A:$A,0),MATCH(DCF!D$36,Model!$3:$3,0))</f>
        <v>0</v>
      </c>
      <c r="E52" s="38">
        <f ca="1">+INDEX(Model!$A:$AD,MATCH("Deferred taxes",Model!$A:$A,0),MATCH(DCF!E$36,Model!$3:$3,0))</f>
        <v>0</v>
      </c>
      <c r="F52" s="38">
        <f ca="1">+INDEX(Model!$A:$AD,MATCH("Deferred taxes",Model!$A:$A,0),MATCH(DCF!F$36,Model!$3:$3,0))</f>
        <v>0</v>
      </c>
      <c r="G52" s="38">
        <f ca="1">+INDEX(Model!$A:$AD,MATCH("Deferred taxes",Model!$A:$A,0),MATCH(DCF!G$36,Model!$3:$3,0))</f>
        <v>0</v>
      </c>
      <c r="H52" s="38">
        <f ca="1">+INDEX(Model!$A:$AD,MATCH("Deferred taxes",Model!$A:$A,0),MATCH(DCF!H$36,Model!$3:$3,0))</f>
        <v>0</v>
      </c>
      <c r="I52" s="38">
        <f ca="1">+INDEX(Model!$A:$AD,MATCH("Deferred taxes",Model!$A:$A,0),MATCH(DCF!I$36,Model!$3:$3,0))</f>
        <v>0</v>
      </c>
      <c r="J52" s="38">
        <f ca="1">+INDEX(Model!$A:$AD,MATCH("Deferred taxes",Model!$A:$A,0),MATCH(DCF!J$36,Model!$3:$3,0))</f>
        <v>0</v>
      </c>
      <c r="K52" s="38">
        <f ca="1">+INDEX(Model!$A:$AD,MATCH("Deferred taxes",Model!$A:$A,0),MATCH(DCF!K$36,Model!$3:$3,0))</f>
        <v>0</v>
      </c>
      <c r="L52" s="38">
        <f ca="1">+INDEX(Model!$A:$AD,MATCH("Deferred taxes",Model!$A:$A,0),MATCH(DCF!L$36,Model!$3:$3,0))</f>
        <v>0</v>
      </c>
      <c r="M52" s="38">
        <f ca="1">+INDEX(Model!$A:$AD,MATCH("Deferred taxes",Model!$A:$A,0),MATCH(DCF!M$36,Model!$3:$3,0))</f>
        <v>0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16383">
      <c r="B53" s="2" t="s">
        <v>9</v>
      </c>
      <c r="C53" s="8">
        <f ca="1">SUM(C48:C52)</f>
        <v>-40.408875733370792</v>
      </c>
      <c r="D53" s="8">
        <f t="shared" ref="D53:K53" ca="1" si="8">SUM(D48:D52)</f>
        <v>-30.098708753141295</v>
      </c>
      <c r="E53" s="8">
        <f t="shared" ca="1" si="8"/>
        <v>48.010110007277262</v>
      </c>
      <c r="F53" s="8">
        <f t="shared" ca="1" si="8"/>
        <v>147.73170137028069</v>
      </c>
      <c r="G53" s="8">
        <f t="shared" ca="1" si="8"/>
        <v>266.5708450838265</v>
      </c>
      <c r="H53" s="8">
        <f t="shared" ca="1" si="8"/>
        <v>399.4918424487206</v>
      </c>
      <c r="I53" s="8">
        <f t="shared" ca="1" si="8"/>
        <v>545.28523274578458</v>
      </c>
      <c r="J53" s="8">
        <f t="shared" ca="1" si="8"/>
        <v>702.52212855470475</v>
      </c>
      <c r="K53" s="8">
        <f t="shared" ca="1" si="8"/>
        <v>869.54723869855763</v>
      </c>
      <c r="L53" s="8">
        <f ca="1">SUM(L48:L52)</f>
        <v>1044.4850008330186</v>
      </c>
      <c r="M53" s="8">
        <f ca="1">SUM(M48:M52)</f>
        <v>874.24065708417982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  <c r="ALV53" s="14"/>
      <c r="ALW53" s="14"/>
      <c r="ALX53" s="14"/>
      <c r="ALY53" s="14"/>
      <c r="ALZ53" s="14"/>
      <c r="AMA53" s="14"/>
      <c r="AMB53" s="14"/>
      <c r="AMC53" s="14"/>
      <c r="AMD53" s="14"/>
      <c r="AME53" s="14"/>
      <c r="AMF53" s="14"/>
      <c r="AMG53" s="14"/>
      <c r="AMH53" s="14"/>
      <c r="AMI53" s="14"/>
      <c r="AMJ53" s="14"/>
      <c r="AMK53" s="14"/>
      <c r="AML53" s="14"/>
      <c r="AMM53" s="14"/>
      <c r="AMN53" s="14"/>
      <c r="AMO53" s="14"/>
      <c r="AMP53" s="14"/>
      <c r="AMQ53" s="14"/>
      <c r="AMR53" s="14"/>
      <c r="AMS53" s="14"/>
      <c r="AMT53" s="14"/>
      <c r="AMU53" s="14"/>
      <c r="AMV53" s="14"/>
      <c r="AMW53" s="14"/>
      <c r="AMX53" s="14"/>
      <c r="AMY53" s="14"/>
      <c r="AMZ53" s="14"/>
      <c r="ANA53" s="14"/>
      <c r="ANB53" s="14"/>
      <c r="ANC53" s="14"/>
      <c r="AND53" s="14"/>
      <c r="ANE53" s="14"/>
      <c r="ANF53" s="14"/>
      <c r="ANG53" s="14"/>
      <c r="ANH53" s="14"/>
      <c r="ANI53" s="14"/>
      <c r="ANJ53" s="14"/>
      <c r="ANK53" s="14"/>
      <c r="ANL53" s="14"/>
      <c r="ANM53" s="14"/>
      <c r="ANN53" s="14"/>
      <c r="ANO53" s="14"/>
      <c r="ANP53" s="14"/>
      <c r="ANQ53" s="14"/>
      <c r="ANR53" s="14"/>
      <c r="ANS53" s="14"/>
      <c r="ANT53" s="14"/>
      <c r="ANU53" s="14"/>
      <c r="ANV53" s="14"/>
      <c r="ANW53" s="14"/>
      <c r="ANX53" s="14"/>
      <c r="ANY53" s="14"/>
      <c r="ANZ53" s="14"/>
      <c r="AOA53" s="14"/>
      <c r="AOB53" s="14"/>
      <c r="AOC53" s="14"/>
      <c r="AOD53" s="14"/>
      <c r="AOE53" s="14"/>
      <c r="AOF53" s="14"/>
      <c r="AOG53" s="14"/>
      <c r="AOH53" s="14"/>
      <c r="AOI53" s="14"/>
      <c r="AOJ53" s="14"/>
      <c r="AOK53" s="14"/>
      <c r="AOL53" s="14"/>
      <c r="AOM53" s="14"/>
      <c r="AON53" s="14"/>
      <c r="AOO53" s="14"/>
      <c r="AOP53" s="14"/>
      <c r="AOQ53" s="14"/>
      <c r="AOR53" s="14"/>
      <c r="AOS53" s="14"/>
      <c r="AOT53" s="14"/>
      <c r="AOU53" s="14"/>
      <c r="AOV53" s="14"/>
      <c r="AOW53" s="14"/>
      <c r="AOX53" s="14"/>
      <c r="AOY53" s="14"/>
      <c r="AOZ53" s="14"/>
      <c r="APA53" s="14"/>
      <c r="APB53" s="14"/>
      <c r="APC53" s="14"/>
      <c r="APD53" s="14"/>
      <c r="APE53" s="14"/>
      <c r="APF53" s="14"/>
      <c r="APG53" s="14"/>
      <c r="APH53" s="14"/>
      <c r="API53" s="14"/>
      <c r="APJ53" s="14"/>
      <c r="APK53" s="14"/>
      <c r="APL53" s="14"/>
      <c r="APM53" s="14"/>
      <c r="APN53" s="14"/>
      <c r="APO53" s="14"/>
      <c r="APP53" s="14"/>
      <c r="APQ53" s="14"/>
      <c r="APR53" s="14"/>
      <c r="APS53" s="14"/>
      <c r="APT53" s="14"/>
      <c r="APU53" s="14"/>
      <c r="APV53" s="14"/>
      <c r="APW53" s="14"/>
      <c r="APX53" s="14"/>
      <c r="APY53" s="14"/>
      <c r="APZ53" s="14"/>
      <c r="AQA53" s="14"/>
      <c r="AQB53" s="14"/>
      <c r="AQC53" s="14"/>
      <c r="AQD53" s="14"/>
      <c r="AQE53" s="14"/>
      <c r="AQF53" s="14"/>
      <c r="AQG53" s="14"/>
      <c r="AQH53" s="14"/>
      <c r="AQI53" s="14"/>
      <c r="AQJ53" s="14"/>
      <c r="AQK53" s="14"/>
      <c r="AQL53" s="14"/>
      <c r="AQM53" s="14"/>
      <c r="AQN53" s="14"/>
      <c r="AQO53" s="14"/>
      <c r="AQP53" s="14"/>
      <c r="AQQ53" s="14"/>
      <c r="AQR53" s="14"/>
      <c r="AQS53" s="14"/>
      <c r="AQT53" s="14"/>
      <c r="AQU53" s="14"/>
      <c r="AQV53" s="14"/>
      <c r="AQW53" s="14"/>
      <c r="AQX53" s="14"/>
      <c r="AQY53" s="14"/>
      <c r="AQZ53" s="14"/>
      <c r="ARA53" s="14"/>
      <c r="ARB53" s="14"/>
      <c r="ARC53" s="14"/>
      <c r="ARD53" s="14"/>
      <c r="ARE53" s="14"/>
      <c r="ARF53" s="14"/>
      <c r="ARG53" s="14"/>
      <c r="ARH53" s="14"/>
      <c r="ARI53" s="14"/>
      <c r="ARJ53" s="14"/>
      <c r="ARK53" s="14"/>
      <c r="ARL53" s="14"/>
      <c r="ARM53" s="14"/>
      <c r="ARN53" s="14"/>
      <c r="ARO53" s="14"/>
      <c r="ARP53" s="14"/>
      <c r="ARQ53" s="14"/>
      <c r="ARR53" s="14"/>
      <c r="ARS53" s="14"/>
      <c r="ART53" s="14"/>
      <c r="ARU53" s="14"/>
      <c r="ARV53" s="14"/>
      <c r="ARW53" s="14"/>
      <c r="ARX53" s="14"/>
      <c r="ARY53" s="14"/>
      <c r="ARZ53" s="14"/>
      <c r="ASA53" s="14"/>
      <c r="ASB53" s="14"/>
      <c r="ASC53" s="14"/>
      <c r="ASD53" s="14"/>
      <c r="ASE53" s="14"/>
      <c r="ASF53" s="14"/>
      <c r="ASG53" s="14"/>
      <c r="ASH53" s="14"/>
      <c r="ASI53" s="14"/>
      <c r="ASJ53" s="14"/>
      <c r="ASK53" s="14"/>
      <c r="ASL53" s="14"/>
      <c r="ASM53" s="14"/>
      <c r="ASN53" s="14"/>
      <c r="ASO53" s="14"/>
      <c r="ASP53" s="14"/>
      <c r="ASQ53" s="14"/>
      <c r="ASR53" s="14"/>
      <c r="ASS53" s="14"/>
      <c r="AST53" s="14"/>
      <c r="ASU53" s="14"/>
      <c r="ASV53" s="14"/>
      <c r="ASW53" s="14"/>
      <c r="ASX53" s="14"/>
      <c r="ASY53" s="14"/>
      <c r="ASZ53" s="14"/>
      <c r="ATA53" s="14"/>
      <c r="ATB53" s="14"/>
      <c r="ATC53" s="14"/>
      <c r="ATD53" s="14"/>
      <c r="ATE53" s="14"/>
      <c r="ATF53" s="14"/>
      <c r="ATG53" s="14"/>
      <c r="ATH53" s="14"/>
      <c r="ATI53" s="14"/>
      <c r="ATJ53" s="14"/>
      <c r="ATK53" s="14"/>
      <c r="ATL53" s="14"/>
      <c r="ATM53" s="14"/>
      <c r="ATN53" s="14"/>
      <c r="ATO53" s="14"/>
      <c r="ATP53" s="14"/>
      <c r="ATQ53" s="14"/>
      <c r="ATR53" s="14"/>
      <c r="ATS53" s="14"/>
      <c r="ATT53" s="14"/>
      <c r="ATU53" s="14"/>
      <c r="ATV53" s="14"/>
      <c r="ATW53" s="14"/>
      <c r="ATX53" s="14"/>
      <c r="ATY53" s="14"/>
      <c r="ATZ53" s="14"/>
      <c r="AUA53" s="14"/>
      <c r="AUB53" s="14"/>
      <c r="AUC53" s="14"/>
      <c r="AUD53" s="14"/>
      <c r="AUE53" s="14"/>
      <c r="AUF53" s="14"/>
      <c r="AUG53" s="14"/>
      <c r="AUH53" s="14"/>
      <c r="AUI53" s="14"/>
      <c r="AUJ53" s="14"/>
      <c r="AUK53" s="14"/>
      <c r="AUL53" s="14"/>
      <c r="AUM53" s="14"/>
      <c r="AUN53" s="14"/>
      <c r="AUO53" s="14"/>
      <c r="AUP53" s="14"/>
      <c r="AUQ53" s="14"/>
      <c r="AUR53" s="14"/>
      <c r="AUS53" s="14"/>
      <c r="AUT53" s="14"/>
      <c r="AUU53" s="14"/>
      <c r="AUV53" s="14"/>
      <c r="AUW53" s="14"/>
      <c r="AUX53" s="14"/>
      <c r="AUY53" s="14"/>
      <c r="AUZ53" s="14"/>
      <c r="AVA53" s="14"/>
      <c r="AVB53" s="14"/>
      <c r="AVC53" s="14"/>
      <c r="AVD53" s="14"/>
      <c r="AVE53" s="14"/>
      <c r="AVF53" s="14"/>
      <c r="AVG53" s="14"/>
      <c r="AVH53" s="14"/>
      <c r="AVI53" s="14"/>
      <c r="AVJ53" s="14"/>
      <c r="AVK53" s="14"/>
      <c r="AVL53" s="14"/>
      <c r="AVM53" s="14"/>
      <c r="AVN53" s="14"/>
      <c r="AVO53" s="14"/>
      <c r="AVP53" s="14"/>
      <c r="AVQ53" s="14"/>
      <c r="AVR53" s="14"/>
      <c r="AVS53" s="14"/>
      <c r="AVT53" s="14"/>
      <c r="AVU53" s="14"/>
      <c r="AVV53" s="14"/>
      <c r="AVW53" s="14"/>
      <c r="AVX53" s="14"/>
      <c r="AVY53" s="14"/>
      <c r="AVZ53" s="14"/>
      <c r="AWA53" s="14"/>
      <c r="AWB53" s="14"/>
      <c r="AWC53" s="14"/>
      <c r="AWD53" s="14"/>
      <c r="AWE53" s="14"/>
      <c r="AWF53" s="14"/>
      <c r="AWG53" s="14"/>
      <c r="AWH53" s="14"/>
      <c r="AWI53" s="14"/>
      <c r="AWJ53" s="14"/>
      <c r="AWK53" s="14"/>
      <c r="AWL53" s="14"/>
      <c r="AWM53" s="14"/>
      <c r="AWN53" s="14"/>
      <c r="AWO53" s="14"/>
      <c r="AWP53" s="14"/>
      <c r="AWQ53" s="14"/>
      <c r="AWR53" s="14"/>
      <c r="AWS53" s="14"/>
      <c r="AWT53" s="14"/>
      <c r="AWU53" s="14"/>
      <c r="AWV53" s="14"/>
      <c r="AWW53" s="14"/>
      <c r="AWX53" s="14"/>
      <c r="AWY53" s="14"/>
      <c r="AWZ53" s="14"/>
      <c r="AXA53" s="14"/>
      <c r="AXB53" s="14"/>
      <c r="AXC53" s="14"/>
      <c r="AXD53" s="14"/>
      <c r="AXE53" s="14"/>
      <c r="AXF53" s="14"/>
      <c r="AXG53" s="14"/>
      <c r="AXH53" s="14"/>
      <c r="AXI53" s="14"/>
      <c r="AXJ53" s="14"/>
      <c r="AXK53" s="14"/>
      <c r="AXL53" s="14"/>
      <c r="AXM53" s="14"/>
      <c r="AXN53" s="14"/>
      <c r="AXO53" s="14"/>
      <c r="AXP53" s="14"/>
      <c r="AXQ53" s="14"/>
      <c r="AXR53" s="14"/>
      <c r="AXS53" s="14"/>
      <c r="AXT53" s="14"/>
      <c r="AXU53" s="14"/>
      <c r="AXV53" s="14"/>
      <c r="AXW53" s="14"/>
      <c r="AXX53" s="14"/>
      <c r="AXY53" s="14"/>
      <c r="AXZ53" s="14"/>
      <c r="AYA53" s="14"/>
      <c r="AYB53" s="14"/>
      <c r="AYC53" s="14"/>
      <c r="AYD53" s="14"/>
      <c r="AYE53" s="14"/>
      <c r="AYF53" s="14"/>
      <c r="AYG53" s="14"/>
      <c r="AYH53" s="14"/>
      <c r="AYI53" s="14"/>
      <c r="AYJ53" s="14"/>
      <c r="AYK53" s="14"/>
      <c r="AYL53" s="14"/>
      <c r="AYM53" s="14"/>
      <c r="AYN53" s="14"/>
      <c r="AYO53" s="14"/>
      <c r="AYP53" s="14"/>
      <c r="AYQ53" s="14"/>
      <c r="AYR53" s="14"/>
      <c r="AYS53" s="14"/>
      <c r="AYT53" s="14"/>
      <c r="AYU53" s="14"/>
      <c r="AYV53" s="14"/>
      <c r="AYW53" s="14"/>
      <c r="AYX53" s="14"/>
      <c r="AYY53" s="14"/>
      <c r="AYZ53" s="14"/>
      <c r="AZA53" s="14"/>
      <c r="AZB53" s="14"/>
      <c r="AZC53" s="14"/>
      <c r="AZD53" s="14"/>
      <c r="AZE53" s="14"/>
      <c r="AZF53" s="14"/>
      <c r="AZG53" s="14"/>
      <c r="AZH53" s="14"/>
      <c r="AZI53" s="14"/>
      <c r="AZJ53" s="14"/>
      <c r="AZK53" s="14"/>
      <c r="AZL53" s="14"/>
      <c r="AZM53" s="14"/>
      <c r="AZN53" s="14"/>
      <c r="AZO53" s="14"/>
      <c r="AZP53" s="14"/>
      <c r="AZQ53" s="14"/>
      <c r="AZR53" s="14"/>
      <c r="AZS53" s="14"/>
      <c r="AZT53" s="14"/>
      <c r="AZU53" s="14"/>
      <c r="AZV53" s="14"/>
      <c r="AZW53" s="14"/>
      <c r="AZX53" s="14"/>
      <c r="AZY53" s="14"/>
      <c r="AZZ53" s="14"/>
      <c r="BAA53" s="14"/>
      <c r="BAB53" s="14"/>
      <c r="BAC53" s="14"/>
      <c r="BAD53" s="14"/>
      <c r="BAE53" s="14"/>
      <c r="BAF53" s="14"/>
      <c r="BAG53" s="14"/>
      <c r="BAH53" s="14"/>
      <c r="BAI53" s="14"/>
      <c r="BAJ53" s="14"/>
      <c r="BAK53" s="14"/>
      <c r="BAL53" s="14"/>
      <c r="BAM53" s="14"/>
      <c r="BAN53" s="14"/>
      <c r="BAO53" s="14"/>
      <c r="BAP53" s="14"/>
      <c r="BAQ53" s="14"/>
      <c r="BAR53" s="14"/>
      <c r="BAS53" s="14"/>
      <c r="BAT53" s="14"/>
      <c r="BAU53" s="14"/>
      <c r="BAV53" s="14"/>
      <c r="BAW53" s="14"/>
      <c r="BAX53" s="14"/>
      <c r="BAY53" s="14"/>
      <c r="BAZ53" s="14"/>
      <c r="BBA53" s="14"/>
      <c r="BBB53" s="14"/>
      <c r="BBC53" s="14"/>
      <c r="BBD53" s="14"/>
      <c r="BBE53" s="14"/>
      <c r="BBF53" s="14"/>
      <c r="BBG53" s="14"/>
      <c r="BBH53" s="14"/>
      <c r="BBI53" s="14"/>
      <c r="BBJ53" s="14"/>
      <c r="BBK53" s="14"/>
      <c r="BBL53" s="14"/>
      <c r="BBM53" s="14"/>
      <c r="BBN53" s="14"/>
      <c r="BBO53" s="14"/>
      <c r="BBP53" s="14"/>
      <c r="BBQ53" s="14"/>
      <c r="BBR53" s="14"/>
      <c r="BBS53" s="14"/>
      <c r="BBT53" s="14"/>
      <c r="BBU53" s="14"/>
      <c r="BBV53" s="14"/>
      <c r="BBW53" s="14"/>
      <c r="BBX53" s="14"/>
      <c r="BBY53" s="14"/>
      <c r="BBZ53" s="14"/>
      <c r="BCA53" s="14"/>
      <c r="BCB53" s="14"/>
      <c r="BCC53" s="14"/>
      <c r="BCD53" s="14"/>
      <c r="BCE53" s="14"/>
      <c r="BCF53" s="14"/>
      <c r="BCG53" s="14"/>
      <c r="BCH53" s="14"/>
      <c r="BCI53" s="14"/>
      <c r="BCJ53" s="14"/>
      <c r="BCK53" s="14"/>
      <c r="BCL53" s="14"/>
      <c r="BCM53" s="14"/>
      <c r="BCN53" s="14"/>
      <c r="BCO53" s="14"/>
      <c r="BCP53" s="14"/>
      <c r="BCQ53" s="14"/>
      <c r="BCR53" s="14"/>
      <c r="BCS53" s="14"/>
      <c r="BCT53" s="14"/>
      <c r="BCU53" s="14"/>
      <c r="BCV53" s="14"/>
      <c r="BCW53" s="14"/>
      <c r="BCX53" s="14"/>
      <c r="BCY53" s="14"/>
      <c r="BCZ53" s="14"/>
      <c r="BDA53" s="14"/>
      <c r="BDB53" s="14"/>
      <c r="BDC53" s="14"/>
      <c r="BDD53" s="14"/>
      <c r="BDE53" s="14"/>
      <c r="BDF53" s="14"/>
      <c r="BDG53" s="14"/>
      <c r="BDH53" s="14"/>
      <c r="BDI53" s="14"/>
      <c r="BDJ53" s="14"/>
      <c r="BDK53" s="14"/>
      <c r="BDL53" s="14"/>
      <c r="BDM53" s="14"/>
      <c r="BDN53" s="14"/>
      <c r="BDO53" s="14"/>
      <c r="BDP53" s="14"/>
      <c r="BDQ53" s="14"/>
      <c r="BDR53" s="14"/>
      <c r="BDS53" s="14"/>
      <c r="BDT53" s="14"/>
      <c r="BDU53" s="14"/>
      <c r="BDV53" s="14"/>
      <c r="BDW53" s="14"/>
      <c r="BDX53" s="14"/>
      <c r="BDY53" s="14"/>
      <c r="BDZ53" s="14"/>
      <c r="BEA53" s="14"/>
      <c r="BEB53" s="14"/>
      <c r="BEC53" s="14"/>
      <c r="BED53" s="14"/>
      <c r="BEE53" s="14"/>
      <c r="BEF53" s="14"/>
      <c r="BEG53" s="14"/>
      <c r="BEH53" s="14"/>
      <c r="BEI53" s="14"/>
      <c r="BEJ53" s="14"/>
      <c r="BEK53" s="14"/>
      <c r="BEL53" s="14"/>
      <c r="BEM53" s="14"/>
      <c r="BEN53" s="14"/>
      <c r="BEO53" s="14"/>
      <c r="BEP53" s="14"/>
      <c r="BEQ53" s="14"/>
      <c r="BER53" s="14"/>
      <c r="BES53" s="14"/>
      <c r="BET53" s="14"/>
      <c r="BEU53" s="14"/>
      <c r="BEV53" s="14"/>
      <c r="BEW53" s="14"/>
      <c r="BEX53" s="14"/>
      <c r="BEY53" s="14"/>
      <c r="BEZ53" s="14"/>
      <c r="BFA53" s="14"/>
      <c r="BFB53" s="14"/>
      <c r="BFC53" s="14"/>
      <c r="BFD53" s="14"/>
      <c r="BFE53" s="14"/>
      <c r="BFF53" s="14"/>
      <c r="BFG53" s="14"/>
      <c r="BFH53" s="14"/>
      <c r="BFI53" s="14"/>
      <c r="BFJ53" s="14"/>
      <c r="BFK53" s="14"/>
      <c r="BFL53" s="14"/>
      <c r="BFM53" s="14"/>
      <c r="BFN53" s="14"/>
      <c r="BFO53" s="14"/>
      <c r="BFP53" s="14"/>
      <c r="BFQ53" s="14"/>
      <c r="BFR53" s="14"/>
      <c r="BFS53" s="14"/>
      <c r="BFT53" s="14"/>
      <c r="BFU53" s="14"/>
      <c r="BFV53" s="14"/>
      <c r="BFW53" s="14"/>
      <c r="BFX53" s="14"/>
      <c r="BFY53" s="14"/>
      <c r="BFZ53" s="14"/>
      <c r="BGA53" s="14"/>
      <c r="BGB53" s="14"/>
      <c r="BGC53" s="14"/>
      <c r="BGD53" s="14"/>
      <c r="BGE53" s="14"/>
      <c r="BGF53" s="14"/>
      <c r="BGG53" s="14"/>
      <c r="BGH53" s="14"/>
      <c r="BGI53" s="14"/>
      <c r="BGJ53" s="14"/>
      <c r="BGK53" s="14"/>
      <c r="BGL53" s="14"/>
      <c r="BGM53" s="14"/>
      <c r="BGN53" s="14"/>
      <c r="BGO53" s="14"/>
      <c r="BGP53" s="14"/>
      <c r="BGQ53" s="14"/>
      <c r="BGR53" s="14"/>
      <c r="BGS53" s="14"/>
      <c r="BGT53" s="14"/>
      <c r="BGU53" s="14"/>
      <c r="BGV53" s="14"/>
      <c r="BGW53" s="14"/>
      <c r="BGX53" s="14"/>
      <c r="BGY53" s="14"/>
      <c r="BGZ53" s="14"/>
      <c r="BHA53" s="14"/>
      <c r="BHB53" s="14"/>
      <c r="BHC53" s="14"/>
      <c r="BHD53" s="14"/>
      <c r="BHE53" s="14"/>
      <c r="BHF53" s="14"/>
      <c r="BHG53" s="14"/>
      <c r="BHH53" s="14"/>
      <c r="BHI53" s="14"/>
      <c r="BHJ53" s="14"/>
      <c r="BHK53" s="14"/>
      <c r="BHL53" s="14"/>
      <c r="BHM53" s="14"/>
      <c r="BHN53" s="14"/>
      <c r="BHO53" s="14"/>
      <c r="BHP53" s="14"/>
      <c r="BHQ53" s="14"/>
      <c r="BHR53" s="14"/>
      <c r="BHS53" s="14"/>
      <c r="BHT53" s="14"/>
      <c r="BHU53" s="14"/>
      <c r="BHV53" s="14"/>
      <c r="BHW53" s="14"/>
      <c r="BHX53" s="14"/>
      <c r="BHY53" s="14"/>
      <c r="BHZ53" s="14"/>
      <c r="BIA53" s="14"/>
      <c r="BIB53" s="14"/>
      <c r="BIC53" s="14"/>
      <c r="BID53" s="14"/>
      <c r="BIE53" s="14"/>
      <c r="BIF53" s="14"/>
      <c r="BIG53" s="14"/>
      <c r="BIH53" s="14"/>
      <c r="BII53" s="14"/>
      <c r="BIJ53" s="14"/>
      <c r="BIK53" s="14"/>
      <c r="BIL53" s="14"/>
      <c r="BIM53" s="14"/>
      <c r="BIN53" s="14"/>
      <c r="BIO53" s="14"/>
      <c r="BIP53" s="14"/>
      <c r="BIQ53" s="14"/>
      <c r="BIR53" s="14"/>
      <c r="BIS53" s="14"/>
      <c r="BIT53" s="14"/>
      <c r="BIU53" s="14"/>
      <c r="BIV53" s="14"/>
      <c r="BIW53" s="14"/>
      <c r="BIX53" s="14"/>
      <c r="BIY53" s="14"/>
      <c r="BIZ53" s="14"/>
      <c r="BJA53" s="14"/>
      <c r="BJB53" s="14"/>
      <c r="BJC53" s="14"/>
      <c r="BJD53" s="14"/>
      <c r="BJE53" s="14"/>
      <c r="BJF53" s="14"/>
      <c r="BJG53" s="14"/>
      <c r="BJH53" s="14"/>
      <c r="BJI53" s="14"/>
      <c r="BJJ53" s="14"/>
      <c r="BJK53" s="14"/>
      <c r="BJL53" s="14"/>
      <c r="BJM53" s="14"/>
      <c r="BJN53" s="14"/>
      <c r="BJO53" s="14"/>
      <c r="BJP53" s="14"/>
      <c r="BJQ53" s="14"/>
      <c r="BJR53" s="14"/>
      <c r="BJS53" s="14"/>
      <c r="BJT53" s="14"/>
      <c r="BJU53" s="14"/>
      <c r="BJV53" s="14"/>
      <c r="BJW53" s="14"/>
      <c r="BJX53" s="14"/>
      <c r="BJY53" s="14"/>
      <c r="BJZ53" s="14"/>
      <c r="BKA53" s="14"/>
      <c r="BKB53" s="14"/>
      <c r="BKC53" s="14"/>
      <c r="BKD53" s="14"/>
      <c r="BKE53" s="14"/>
      <c r="BKF53" s="14"/>
      <c r="BKG53" s="14"/>
      <c r="BKH53" s="14"/>
      <c r="BKI53" s="14"/>
      <c r="BKJ53" s="14"/>
      <c r="BKK53" s="14"/>
      <c r="BKL53" s="14"/>
      <c r="BKM53" s="14"/>
      <c r="BKN53" s="14"/>
      <c r="BKO53" s="14"/>
      <c r="BKP53" s="14"/>
      <c r="BKQ53" s="14"/>
      <c r="BKR53" s="14"/>
      <c r="BKS53" s="14"/>
      <c r="BKT53" s="14"/>
      <c r="BKU53" s="14"/>
      <c r="BKV53" s="14"/>
      <c r="BKW53" s="14"/>
      <c r="BKX53" s="14"/>
      <c r="BKY53" s="14"/>
      <c r="BKZ53" s="14"/>
      <c r="BLA53" s="14"/>
      <c r="BLB53" s="14"/>
      <c r="BLC53" s="14"/>
      <c r="BLD53" s="14"/>
      <c r="BLE53" s="14"/>
      <c r="BLF53" s="14"/>
      <c r="BLG53" s="14"/>
      <c r="BLH53" s="14"/>
      <c r="BLI53" s="14"/>
      <c r="BLJ53" s="14"/>
      <c r="BLK53" s="14"/>
      <c r="BLL53" s="14"/>
      <c r="BLM53" s="14"/>
      <c r="BLN53" s="14"/>
      <c r="BLO53" s="14"/>
      <c r="BLP53" s="14"/>
      <c r="BLQ53" s="14"/>
      <c r="BLR53" s="14"/>
      <c r="BLS53" s="14"/>
      <c r="BLT53" s="14"/>
      <c r="BLU53" s="14"/>
      <c r="BLV53" s="14"/>
      <c r="BLW53" s="14"/>
      <c r="BLX53" s="14"/>
      <c r="BLY53" s="14"/>
      <c r="BLZ53" s="14"/>
      <c r="BMA53" s="14"/>
      <c r="BMB53" s="14"/>
      <c r="BMC53" s="14"/>
      <c r="BMD53" s="14"/>
      <c r="BME53" s="14"/>
      <c r="BMF53" s="14"/>
      <c r="BMG53" s="14"/>
      <c r="BMH53" s="14"/>
      <c r="BMI53" s="14"/>
      <c r="BMJ53" s="14"/>
      <c r="BMK53" s="14"/>
      <c r="BML53" s="14"/>
      <c r="BMM53" s="14"/>
      <c r="BMN53" s="14"/>
      <c r="BMO53" s="14"/>
      <c r="BMP53" s="14"/>
      <c r="BMQ53" s="14"/>
      <c r="BMR53" s="14"/>
      <c r="BMS53" s="14"/>
      <c r="BMT53" s="14"/>
      <c r="BMU53" s="14"/>
      <c r="BMV53" s="14"/>
      <c r="BMW53" s="14"/>
      <c r="BMX53" s="14"/>
      <c r="BMY53" s="14"/>
      <c r="BMZ53" s="14"/>
      <c r="BNA53" s="14"/>
      <c r="BNB53" s="14"/>
      <c r="BNC53" s="14"/>
      <c r="BND53" s="14"/>
      <c r="BNE53" s="14"/>
      <c r="BNF53" s="14"/>
      <c r="BNG53" s="14"/>
      <c r="BNH53" s="14"/>
      <c r="BNI53" s="14"/>
      <c r="BNJ53" s="14"/>
      <c r="BNK53" s="14"/>
      <c r="BNL53" s="14"/>
      <c r="BNM53" s="14"/>
      <c r="BNN53" s="14"/>
      <c r="BNO53" s="14"/>
      <c r="BNP53" s="14"/>
      <c r="BNQ53" s="14"/>
      <c r="BNR53" s="14"/>
      <c r="BNS53" s="14"/>
      <c r="BNT53" s="14"/>
      <c r="BNU53" s="14"/>
      <c r="BNV53" s="14"/>
      <c r="BNW53" s="14"/>
      <c r="BNX53" s="14"/>
      <c r="BNY53" s="14"/>
      <c r="BNZ53" s="14"/>
      <c r="BOA53" s="14"/>
      <c r="BOB53" s="14"/>
      <c r="BOC53" s="14"/>
      <c r="BOD53" s="14"/>
      <c r="BOE53" s="14"/>
      <c r="BOF53" s="14"/>
      <c r="BOG53" s="14"/>
      <c r="BOH53" s="14"/>
      <c r="BOI53" s="14"/>
      <c r="BOJ53" s="14"/>
      <c r="BOK53" s="14"/>
      <c r="BOL53" s="14"/>
      <c r="BOM53" s="14"/>
      <c r="BON53" s="14"/>
      <c r="BOO53" s="14"/>
      <c r="BOP53" s="14"/>
      <c r="BOQ53" s="14"/>
      <c r="BOR53" s="14"/>
      <c r="BOS53" s="14"/>
      <c r="BOT53" s="14"/>
      <c r="BOU53" s="14"/>
      <c r="BOV53" s="14"/>
      <c r="BOW53" s="14"/>
      <c r="BOX53" s="14"/>
      <c r="BOY53" s="14"/>
      <c r="BOZ53" s="14"/>
      <c r="BPA53" s="14"/>
      <c r="BPB53" s="14"/>
      <c r="BPC53" s="14"/>
      <c r="BPD53" s="14"/>
      <c r="BPE53" s="14"/>
      <c r="BPF53" s="14"/>
      <c r="BPG53" s="14"/>
      <c r="BPH53" s="14"/>
      <c r="BPI53" s="14"/>
      <c r="BPJ53" s="14"/>
      <c r="BPK53" s="14"/>
      <c r="BPL53" s="14"/>
      <c r="BPM53" s="14"/>
      <c r="BPN53" s="14"/>
      <c r="BPO53" s="14"/>
      <c r="BPP53" s="14"/>
      <c r="BPQ53" s="14"/>
      <c r="BPR53" s="14"/>
      <c r="BPS53" s="14"/>
      <c r="BPT53" s="14"/>
      <c r="BPU53" s="14"/>
      <c r="BPV53" s="14"/>
      <c r="BPW53" s="14"/>
      <c r="BPX53" s="14"/>
      <c r="BPY53" s="14"/>
      <c r="BPZ53" s="14"/>
      <c r="BQA53" s="14"/>
      <c r="BQB53" s="14"/>
      <c r="BQC53" s="14"/>
      <c r="BQD53" s="14"/>
      <c r="BQE53" s="14"/>
      <c r="BQF53" s="14"/>
      <c r="BQG53" s="14"/>
      <c r="BQH53" s="14"/>
      <c r="BQI53" s="14"/>
      <c r="BQJ53" s="14"/>
      <c r="BQK53" s="14"/>
      <c r="BQL53" s="14"/>
      <c r="BQM53" s="14"/>
      <c r="BQN53" s="14"/>
      <c r="BQO53" s="14"/>
      <c r="BQP53" s="14"/>
      <c r="BQQ53" s="14"/>
      <c r="BQR53" s="14"/>
      <c r="BQS53" s="14"/>
      <c r="BQT53" s="14"/>
      <c r="BQU53" s="14"/>
      <c r="BQV53" s="14"/>
      <c r="BQW53" s="14"/>
      <c r="BQX53" s="14"/>
      <c r="BQY53" s="14"/>
      <c r="BQZ53" s="14"/>
      <c r="BRA53" s="14"/>
      <c r="BRB53" s="14"/>
      <c r="BRC53" s="14"/>
      <c r="BRD53" s="14"/>
      <c r="BRE53" s="14"/>
      <c r="BRF53" s="14"/>
      <c r="BRG53" s="14"/>
      <c r="BRH53" s="14"/>
      <c r="BRI53" s="14"/>
      <c r="BRJ53" s="14"/>
      <c r="BRK53" s="14"/>
      <c r="BRL53" s="14"/>
      <c r="BRM53" s="14"/>
      <c r="BRN53" s="14"/>
      <c r="BRO53" s="14"/>
      <c r="BRP53" s="14"/>
      <c r="BRQ53" s="14"/>
      <c r="BRR53" s="14"/>
      <c r="BRS53" s="14"/>
      <c r="BRT53" s="14"/>
      <c r="BRU53" s="14"/>
      <c r="BRV53" s="14"/>
      <c r="BRW53" s="14"/>
      <c r="BRX53" s="14"/>
      <c r="BRY53" s="14"/>
      <c r="BRZ53" s="14"/>
      <c r="BSA53" s="14"/>
      <c r="BSB53" s="14"/>
      <c r="BSC53" s="14"/>
      <c r="BSD53" s="14"/>
      <c r="BSE53" s="14"/>
      <c r="BSF53" s="14"/>
      <c r="BSG53" s="14"/>
      <c r="BSH53" s="14"/>
      <c r="BSI53" s="14"/>
      <c r="BSJ53" s="14"/>
      <c r="BSK53" s="14"/>
      <c r="BSL53" s="14"/>
      <c r="BSM53" s="14"/>
      <c r="BSN53" s="14"/>
      <c r="BSO53" s="14"/>
      <c r="BSP53" s="14"/>
      <c r="BSQ53" s="14"/>
      <c r="BSR53" s="14"/>
      <c r="BSS53" s="14"/>
      <c r="BST53" s="14"/>
      <c r="BSU53" s="14"/>
      <c r="BSV53" s="14"/>
      <c r="BSW53" s="14"/>
      <c r="BSX53" s="14"/>
      <c r="BSY53" s="14"/>
      <c r="BSZ53" s="14"/>
      <c r="BTA53" s="14"/>
      <c r="BTB53" s="14"/>
      <c r="BTC53" s="14"/>
      <c r="BTD53" s="14"/>
      <c r="BTE53" s="14"/>
      <c r="BTF53" s="14"/>
      <c r="BTG53" s="14"/>
      <c r="BTH53" s="14"/>
      <c r="BTI53" s="14"/>
      <c r="BTJ53" s="14"/>
      <c r="BTK53" s="14"/>
      <c r="BTL53" s="14"/>
      <c r="BTM53" s="14"/>
      <c r="BTN53" s="14"/>
      <c r="BTO53" s="14"/>
      <c r="BTP53" s="14"/>
      <c r="BTQ53" s="14"/>
      <c r="BTR53" s="14"/>
      <c r="BTS53" s="14"/>
      <c r="BTT53" s="14"/>
      <c r="BTU53" s="14"/>
      <c r="BTV53" s="14"/>
      <c r="BTW53" s="14"/>
      <c r="BTX53" s="14"/>
      <c r="BTY53" s="14"/>
      <c r="BTZ53" s="14"/>
      <c r="BUA53" s="14"/>
      <c r="BUB53" s="14"/>
      <c r="BUC53" s="14"/>
      <c r="BUD53" s="14"/>
      <c r="BUE53" s="14"/>
      <c r="BUF53" s="14"/>
      <c r="BUG53" s="14"/>
      <c r="BUH53" s="14"/>
      <c r="BUI53" s="14"/>
      <c r="BUJ53" s="14"/>
      <c r="BUK53" s="14"/>
      <c r="BUL53" s="14"/>
      <c r="BUM53" s="14"/>
      <c r="BUN53" s="14"/>
      <c r="BUO53" s="14"/>
      <c r="BUP53" s="14"/>
      <c r="BUQ53" s="14"/>
      <c r="BUR53" s="14"/>
      <c r="BUS53" s="14"/>
      <c r="BUT53" s="14"/>
      <c r="BUU53" s="14"/>
      <c r="BUV53" s="14"/>
      <c r="BUW53" s="14"/>
      <c r="BUX53" s="14"/>
      <c r="BUY53" s="14"/>
      <c r="BUZ53" s="14"/>
      <c r="BVA53" s="14"/>
      <c r="BVB53" s="14"/>
      <c r="BVC53" s="14"/>
      <c r="BVD53" s="14"/>
      <c r="BVE53" s="14"/>
      <c r="BVF53" s="14"/>
      <c r="BVG53" s="14"/>
      <c r="BVH53" s="14"/>
      <c r="BVI53" s="14"/>
      <c r="BVJ53" s="14"/>
      <c r="BVK53" s="14"/>
      <c r="BVL53" s="14"/>
      <c r="BVM53" s="14"/>
      <c r="BVN53" s="14"/>
      <c r="BVO53" s="14"/>
      <c r="BVP53" s="14"/>
      <c r="BVQ53" s="14"/>
      <c r="BVR53" s="14"/>
      <c r="BVS53" s="14"/>
      <c r="BVT53" s="14"/>
      <c r="BVU53" s="14"/>
      <c r="BVV53" s="14"/>
      <c r="BVW53" s="14"/>
      <c r="BVX53" s="14"/>
      <c r="BVY53" s="14"/>
      <c r="BVZ53" s="14"/>
      <c r="BWA53" s="14"/>
      <c r="BWB53" s="14"/>
      <c r="BWC53" s="14"/>
      <c r="BWD53" s="14"/>
      <c r="BWE53" s="14"/>
      <c r="BWF53" s="14"/>
      <c r="BWG53" s="14"/>
      <c r="BWH53" s="14"/>
      <c r="BWI53" s="14"/>
      <c r="BWJ53" s="14"/>
      <c r="BWK53" s="14"/>
      <c r="BWL53" s="14"/>
      <c r="BWM53" s="14"/>
      <c r="BWN53" s="14"/>
      <c r="BWO53" s="14"/>
      <c r="BWP53" s="14"/>
      <c r="BWQ53" s="14"/>
      <c r="BWR53" s="14"/>
      <c r="BWS53" s="14"/>
      <c r="BWT53" s="14"/>
      <c r="BWU53" s="14"/>
      <c r="BWV53" s="14"/>
      <c r="BWW53" s="14"/>
      <c r="BWX53" s="14"/>
      <c r="BWY53" s="14"/>
      <c r="BWZ53" s="14"/>
      <c r="BXA53" s="14"/>
      <c r="BXB53" s="14"/>
      <c r="BXC53" s="14"/>
      <c r="BXD53" s="14"/>
      <c r="BXE53" s="14"/>
      <c r="BXF53" s="14"/>
      <c r="BXG53" s="14"/>
      <c r="BXH53" s="14"/>
      <c r="BXI53" s="14"/>
      <c r="BXJ53" s="14"/>
      <c r="BXK53" s="14"/>
      <c r="BXL53" s="14"/>
      <c r="BXM53" s="14"/>
      <c r="BXN53" s="14"/>
      <c r="BXO53" s="14"/>
      <c r="BXP53" s="14"/>
      <c r="BXQ53" s="14"/>
      <c r="BXR53" s="14"/>
      <c r="BXS53" s="14"/>
      <c r="BXT53" s="14"/>
      <c r="BXU53" s="14"/>
      <c r="BXV53" s="14"/>
      <c r="BXW53" s="14"/>
      <c r="BXX53" s="14"/>
      <c r="BXY53" s="14"/>
      <c r="BXZ53" s="14"/>
      <c r="BYA53" s="14"/>
      <c r="BYB53" s="14"/>
      <c r="BYC53" s="14"/>
      <c r="BYD53" s="14"/>
      <c r="BYE53" s="14"/>
      <c r="BYF53" s="14"/>
      <c r="BYG53" s="14"/>
      <c r="BYH53" s="14"/>
      <c r="BYI53" s="14"/>
      <c r="BYJ53" s="14"/>
      <c r="BYK53" s="14"/>
      <c r="BYL53" s="14"/>
      <c r="BYM53" s="14"/>
      <c r="BYN53" s="14"/>
      <c r="BYO53" s="14"/>
      <c r="BYP53" s="14"/>
      <c r="BYQ53" s="14"/>
      <c r="BYR53" s="14"/>
      <c r="BYS53" s="14"/>
      <c r="BYT53" s="14"/>
      <c r="BYU53" s="14"/>
      <c r="BYV53" s="14"/>
      <c r="BYW53" s="14"/>
      <c r="BYX53" s="14"/>
      <c r="BYY53" s="14"/>
      <c r="BYZ53" s="14"/>
      <c r="BZA53" s="14"/>
      <c r="BZB53" s="14"/>
      <c r="BZC53" s="14"/>
      <c r="BZD53" s="14"/>
      <c r="BZE53" s="14"/>
      <c r="BZF53" s="14"/>
      <c r="BZG53" s="14"/>
      <c r="BZH53" s="14"/>
      <c r="BZI53" s="14"/>
      <c r="BZJ53" s="14"/>
      <c r="BZK53" s="14"/>
      <c r="BZL53" s="14"/>
      <c r="BZM53" s="14"/>
      <c r="BZN53" s="14"/>
      <c r="BZO53" s="14"/>
      <c r="BZP53" s="14"/>
      <c r="BZQ53" s="14"/>
      <c r="BZR53" s="14"/>
      <c r="BZS53" s="14"/>
      <c r="BZT53" s="14"/>
      <c r="BZU53" s="14"/>
      <c r="BZV53" s="14"/>
      <c r="BZW53" s="14"/>
      <c r="BZX53" s="14"/>
      <c r="BZY53" s="14"/>
      <c r="BZZ53" s="14"/>
      <c r="CAA53" s="14"/>
      <c r="CAB53" s="14"/>
      <c r="CAC53" s="14"/>
      <c r="CAD53" s="14"/>
      <c r="CAE53" s="14"/>
      <c r="CAF53" s="14"/>
      <c r="CAG53" s="14"/>
      <c r="CAH53" s="14"/>
      <c r="CAI53" s="14"/>
      <c r="CAJ53" s="14"/>
      <c r="CAK53" s="14"/>
      <c r="CAL53" s="14"/>
      <c r="CAM53" s="14"/>
      <c r="CAN53" s="14"/>
      <c r="CAO53" s="14"/>
      <c r="CAP53" s="14"/>
      <c r="CAQ53" s="14"/>
      <c r="CAR53" s="14"/>
      <c r="CAS53" s="14"/>
      <c r="CAT53" s="14"/>
      <c r="CAU53" s="14"/>
      <c r="CAV53" s="14"/>
      <c r="CAW53" s="14"/>
      <c r="CAX53" s="14"/>
      <c r="CAY53" s="14"/>
      <c r="CAZ53" s="14"/>
      <c r="CBA53" s="14"/>
      <c r="CBB53" s="14"/>
      <c r="CBC53" s="14"/>
      <c r="CBD53" s="14"/>
      <c r="CBE53" s="14"/>
      <c r="CBF53" s="14"/>
      <c r="CBG53" s="14"/>
      <c r="CBH53" s="14"/>
      <c r="CBI53" s="14"/>
      <c r="CBJ53" s="14"/>
      <c r="CBK53" s="14"/>
      <c r="CBL53" s="14"/>
      <c r="CBM53" s="14"/>
      <c r="CBN53" s="14"/>
      <c r="CBO53" s="14"/>
      <c r="CBP53" s="14"/>
      <c r="CBQ53" s="14"/>
      <c r="CBR53" s="14"/>
      <c r="CBS53" s="14"/>
      <c r="CBT53" s="14"/>
      <c r="CBU53" s="14"/>
      <c r="CBV53" s="14"/>
      <c r="CBW53" s="14"/>
      <c r="CBX53" s="14"/>
      <c r="CBY53" s="14"/>
      <c r="CBZ53" s="14"/>
      <c r="CCA53" s="14"/>
      <c r="CCB53" s="14"/>
      <c r="CCC53" s="14"/>
      <c r="CCD53" s="14"/>
      <c r="CCE53" s="14"/>
      <c r="CCF53" s="14"/>
      <c r="CCG53" s="14"/>
      <c r="CCH53" s="14"/>
      <c r="CCI53" s="14"/>
      <c r="CCJ53" s="14"/>
      <c r="CCK53" s="14"/>
      <c r="CCL53" s="14"/>
      <c r="CCM53" s="14"/>
      <c r="CCN53" s="14"/>
      <c r="CCO53" s="14"/>
      <c r="CCP53" s="14"/>
      <c r="CCQ53" s="14"/>
      <c r="CCR53" s="14"/>
      <c r="CCS53" s="14"/>
      <c r="CCT53" s="14"/>
      <c r="CCU53" s="14"/>
      <c r="CCV53" s="14"/>
      <c r="CCW53" s="14"/>
      <c r="CCX53" s="14"/>
      <c r="CCY53" s="14"/>
      <c r="CCZ53" s="14"/>
      <c r="CDA53" s="14"/>
      <c r="CDB53" s="14"/>
      <c r="CDC53" s="14"/>
      <c r="CDD53" s="14"/>
      <c r="CDE53" s="14"/>
      <c r="CDF53" s="14"/>
      <c r="CDG53" s="14"/>
      <c r="CDH53" s="14"/>
      <c r="CDI53" s="14"/>
      <c r="CDJ53" s="14"/>
      <c r="CDK53" s="14"/>
      <c r="CDL53" s="14"/>
      <c r="CDM53" s="14"/>
      <c r="CDN53" s="14"/>
      <c r="CDO53" s="14"/>
      <c r="CDP53" s="14"/>
      <c r="CDQ53" s="14"/>
      <c r="CDR53" s="14"/>
      <c r="CDS53" s="14"/>
      <c r="CDT53" s="14"/>
      <c r="CDU53" s="14"/>
      <c r="CDV53" s="14"/>
      <c r="CDW53" s="14"/>
      <c r="CDX53" s="14"/>
      <c r="CDY53" s="14"/>
      <c r="CDZ53" s="14"/>
      <c r="CEA53" s="14"/>
      <c r="CEB53" s="14"/>
      <c r="CEC53" s="14"/>
      <c r="CED53" s="14"/>
      <c r="CEE53" s="14"/>
      <c r="CEF53" s="14"/>
      <c r="CEG53" s="14"/>
      <c r="CEH53" s="14"/>
      <c r="CEI53" s="14"/>
      <c r="CEJ53" s="14"/>
      <c r="CEK53" s="14"/>
      <c r="CEL53" s="14"/>
      <c r="CEM53" s="14"/>
      <c r="CEN53" s="14"/>
      <c r="CEO53" s="14"/>
      <c r="CEP53" s="14"/>
      <c r="CEQ53" s="14"/>
      <c r="CER53" s="14"/>
      <c r="CES53" s="14"/>
      <c r="CET53" s="14"/>
      <c r="CEU53" s="14"/>
      <c r="CEV53" s="14"/>
      <c r="CEW53" s="14"/>
      <c r="CEX53" s="14"/>
      <c r="CEY53" s="14"/>
      <c r="CEZ53" s="14"/>
      <c r="CFA53" s="14"/>
      <c r="CFB53" s="14"/>
      <c r="CFC53" s="14"/>
      <c r="CFD53" s="14"/>
      <c r="CFE53" s="14"/>
      <c r="CFF53" s="14"/>
      <c r="CFG53" s="14"/>
      <c r="CFH53" s="14"/>
      <c r="CFI53" s="14"/>
      <c r="CFJ53" s="14"/>
      <c r="CFK53" s="14"/>
      <c r="CFL53" s="14"/>
      <c r="CFM53" s="14"/>
      <c r="CFN53" s="14"/>
      <c r="CFO53" s="14"/>
      <c r="CFP53" s="14"/>
      <c r="CFQ53" s="14"/>
      <c r="CFR53" s="14"/>
      <c r="CFS53" s="14"/>
      <c r="CFT53" s="14"/>
      <c r="CFU53" s="14"/>
      <c r="CFV53" s="14"/>
      <c r="CFW53" s="14"/>
      <c r="CFX53" s="14"/>
      <c r="CFY53" s="14"/>
      <c r="CFZ53" s="14"/>
      <c r="CGA53" s="14"/>
      <c r="CGB53" s="14"/>
      <c r="CGC53" s="14"/>
      <c r="CGD53" s="14"/>
      <c r="CGE53" s="14"/>
      <c r="CGF53" s="14"/>
      <c r="CGG53" s="14"/>
      <c r="CGH53" s="14"/>
      <c r="CGI53" s="14"/>
      <c r="CGJ53" s="14"/>
      <c r="CGK53" s="14"/>
      <c r="CGL53" s="14"/>
      <c r="CGM53" s="14"/>
      <c r="CGN53" s="14"/>
      <c r="CGO53" s="14"/>
      <c r="CGP53" s="14"/>
      <c r="CGQ53" s="14"/>
      <c r="CGR53" s="14"/>
      <c r="CGS53" s="14"/>
      <c r="CGT53" s="14"/>
      <c r="CGU53" s="14"/>
      <c r="CGV53" s="14"/>
      <c r="CGW53" s="14"/>
      <c r="CGX53" s="14"/>
      <c r="CGY53" s="14"/>
      <c r="CGZ53" s="14"/>
      <c r="CHA53" s="14"/>
      <c r="CHB53" s="14"/>
      <c r="CHC53" s="14"/>
      <c r="CHD53" s="14"/>
      <c r="CHE53" s="14"/>
      <c r="CHF53" s="14"/>
      <c r="CHG53" s="14"/>
      <c r="CHH53" s="14"/>
      <c r="CHI53" s="14"/>
      <c r="CHJ53" s="14"/>
      <c r="CHK53" s="14"/>
      <c r="CHL53" s="14"/>
      <c r="CHM53" s="14"/>
      <c r="CHN53" s="14"/>
      <c r="CHO53" s="14"/>
      <c r="CHP53" s="14"/>
      <c r="CHQ53" s="14"/>
      <c r="CHR53" s="14"/>
      <c r="CHS53" s="14"/>
      <c r="CHT53" s="14"/>
      <c r="CHU53" s="14"/>
      <c r="CHV53" s="14"/>
      <c r="CHW53" s="14"/>
      <c r="CHX53" s="14"/>
      <c r="CHY53" s="14"/>
      <c r="CHZ53" s="14"/>
      <c r="CIA53" s="14"/>
      <c r="CIB53" s="14"/>
      <c r="CIC53" s="14"/>
      <c r="CID53" s="14"/>
      <c r="CIE53" s="14"/>
      <c r="CIF53" s="14"/>
      <c r="CIG53" s="14"/>
      <c r="CIH53" s="14"/>
      <c r="CII53" s="14"/>
      <c r="CIJ53" s="14"/>
      <c r="CIK53" s="14"/>
      <c r="CIL53" s="14"/>
      <c r="CIM53" s="14"/>
      <c r="CIN53" s="14"/>
      <c r="CIO53" s="14"/>
      <c r="CIP53" s="14"/>
      <c r="CIQ53" s="14"/>
      <c r="CIR53" s="14"/>
      <c r="CIS53" s="14"/>
      <c r="CIT53" s="14"/>
      <c r="CIU53" s="14"/>
      <c r="CIV53" s="14"/>
      <c r="CIW53" s="14"/>
      <c r="CIX53" s="14"/>
      <c r="CIY53" s="14"/>
      <c r="CIZ53" s="14"/>
      <c r="CJA53" s="14"/>
      <c r="CJB53" s="14"/>
      <c r="CJC53" s="14"/>
      <c r="CJD53" s="14"/>
      <c r="CJE53" s="14"/>
      <c r="CJF53" s="14"/>
      <c r="CJG53" s="14"/>
      <c r="CJH53" s="14"/>
      <c r="CJI53" s="14"/>
      <c r="CJJ53" s="14"/>
      <c r="CJK53" s="14"/>
      <c r="CJL53" s="14"/>
      <c r="CJM53" s="14"/>
      <c r="CJN53" s="14"/>
      <c r="CJO53" s="14"/>
      <c r="CJP53" s="14"/>
      <c r="CJQ53" s="14"/>
      <c r="CJR53" s="14"/>
      <c r="CJS53" s="14"/>
      <c r="CJT53" s="14"/>
      <c r="CJU53" s="14"/>
      <c r="CJV53" s="14"/>
      <c r="CJW53" s="14"/>
      <c r="CJX53" s="14"/>
      <c r="CJY53" s="14"/>
      <c r="CJZ53" s="14"/>
      <c r="CKA53" s="14"/>
      <c r="CKB53" s="14"/>
      <c r="CKC53" s="14"/>
      <c r="CKD53" s="14"/>
      <c r="CKE53" s="14"/>
      <c r="CKF53" s="14"/>
      <c r="CKG53" s="14"/>
      <c r="CKH53" s="14"/>
      <c r="CKI53" s="14"/>
      <c r="CKJ53" s="14"/>
      <c r="CKK53" s="14"/>
      <c r="CKL53" s="14"/>
      <c r="CKM53" s="14"/>
      <c r="CKN53" s="14"/>
      <c r="CKO53" s="14"/>
      <c r="CKP53" s="14"/>
      <c r="CKQ53" s="14"/>
      <c r="CKR53" s="14"/>
      <c r="CKS53" s="14"/>
      <c r="CKT53" s="14"/>
      <c r="CKU53" s="14"/>
      <c r="CKV53" s="14"/>
      <c r="CKW53" s="14"/>
      <c r="CKX53" s="14"/>
      <c r="CKY53" s="14"/>
      <c r="CKZ53" s="14"/>
      <c r="CLA53" s="14"/>
      <c r="CLB53" s="14"/>
      <c r="CLC53" s="14"/>
      <c r="CLD53" s="14"/>
      <c r="CLE53" s="14"/>
      <c r="CLF53" s="14"/>
      <c r="CLG53" s="14"/>
      <c r="CLH53" s="14"/>
      <c r="CLI53" s="14"/>
      <c r="CLJ53" s="14"/>
      <c r="CLK53" s="14"/>
      <c r="CLL53" s="14"/>
      <c r="CLM53" s="14"/>
      <c r="CLN53" s="14"/>
      <c r="CLO53" s="14"/>
      <c r="CLP53" s="14"/>
      <c r="CLQ53" s="14"/>
      <c r="CLR53" s="14"/>
      <c r="CLS53" s="14"/>
      <c r="CLT53" s="14"/>
      <c r="CLU53" s="14"/>
      <c r="CLV53" s="14"/>
      <c r="CLW53" s="14"/>
      <c r="CLX53" s="14"/>
      <c r="CLY53" s="14"/>
      <c r="CLZ53" s="14"/>
      <c r="CMA53" s="14"/>
      <c r="CMB53" s="14"/>
      <c r="CMC53" s="14"/>
      <c r="CMD53" s="14"/>
      <c r="CME53" s="14"/>
      <c r="CMF53" s="14"/>
      <c r="CMG53" s="14"/>
      <c r="CMH53" s="14"/>
      <c r="CMI53" s="14"/>
      <c r="CMJ53" s="14"/>
      <c r="CMK53" s="14"/>
      <c r="CML53" s="14"/>
      <c r="CMM53" s="14"/>
      <c r="CMN53" s="14"/>
      <c r="CMO53" s="14"/>
      <c r="CMP53" s="14"/>
      <c r="CMQ53" s="14"/>
      <c r="CMR53" s="14"/>
      <c r="CMS53" s="14"/>
      <c r="CMT53" s="14"/>
      <c r="CMU53" s="14"/>
      <c r="CMV53" s="14"/>
      <c r="CMW53" s="14"/>
      <c r="CMX53" s="14"/>
      <c r="CMY53" s="14"/>
      <c r="CMZ53" s="14"/>
      <c r="CNA53" s="14"/>
      <c r="CNB53" s="14"/>
      <c r="CNC53" s="14"/>
      <c r="CND53" s="14"/>
      <c r="CNE53" s="14"/>
      <c r="CNF53" s="14"/>
      <c r="CNG53" s="14"/>
      <c r="CNH53" s="14"/>
      <c r="CNI53" s="14"/>
      <c r="CNJ53" s="14"/>
      <c r="CNK53" s="14"/>
      <c r="CNL53" s="14"/>
      <c r="CNM53" s="14"/>
      <c r="CNN53" s="14"/>
      <c r="CNO53" s="14"/>
      <c r="CNP53" s="14"/>
      <c r="CNQ53" s="14"/>
      <c r="CNR53" s="14"/>
      <c r="CNS53" s="14"/>
      <c r="CNT53" s="14"/>
      <c r="CNU53" s="14"/>
      <c r="CNV53" s="14"/>
      <c r="CNW53" s="14"/>
      <c r="CNX53" s="14"/>
      <c r="CNY53" s="14"/>
      <c r="CNZ53" s="14"/>
      <c r="COA53" s="14"/>
      <c r="COB53" s="14"/>
      <c r="COC53" s="14"/>
      <c r="COD53" s="14"/>
      <c r="COE53" s="14"/>
      <c r="COF53" s="14"/>
      <c r="COG53" s="14"/>
      <c r="COH53" s="14"/>
      <c r="COI53" s="14"/>
      <c r="COJ53" s="14"/>
      <c r="COK53" s="14"/>
      <c r="COL53" s="14"/>
      <c r="COM53" s="14"/>
      <c r="CON53" s="14"/>
      <c r="COO53" s="14"/>
      <c r="COP53" s="14"/>
      <c r="COQ53" s="14"/>
      <c r="COR53" s="14"/>
      <c r="COS53" s="14"/>
      <c r="COT53" s="14"/>
      <c r="COU53" s="14"/>
      <c r="COV53" s="14"/>
      <c r="COW53" s="14"/>
      <c r="COX53" s="14"/>
      <c r="COY53" s="14"/>
      <c r="COZ53" s="14"/>
      <c r="CPA53" s="14"/>
      <c r="CPB53" s="14"/>
      <c r="CPC53" s="14"/>
      <c r="CPD53" s="14"/>
      <c r="CPE53" s="14"/>
      <c r="CPF53" s="14"/>
      <c r="CPG53" s="14"/>
      <c r="CPH53" s="14"/>
      <c r="CPI53" s="14"/>
      <c r="CPJ53" s="14"/>
      <c r="CPK53" s="14"/>
      <c r="CPL53" s="14"/>
      <c r="CPM53" s="14"/>
      <c r="CPN53" s="14"/>
      <c r="CPO53" s="14"/>
      <c r="CPP53" s="14"/>
      <c r="CPQ53" s="14"/>
      <c r="CPR53" s="14"/>
      <c r="CPS53" s="14"/>
      <c r="CPT53" s="14"/>
      <c r="CPU53" s="14"/>
      <c r="CPV53" s="14"/>
      <c r="CPW53" s="14"/>
      <c r="CPX53" s="14"/>
      <c r="CPY53" s="14"/>
      <c r="CPZ53" s="14"/>
      <c r="CQA53" s="14"/>
      <c r="CQB53" s="14"/>
      <c r="CQC53" s="14"/>
      <c r="CQD53" s="14"/>
      <c r="CQE53" s="14"/>
      <c r="CQF53" s="14"/>
      <c r="CQG53" s="14"/>
      <c r="CQH53" s="14"/>
      <c r="CQI53" s="14"/>
      <c r="CQJ53" s="14"/>
      <c r="CQK53" s="14"/>
      <c r="CQL53" s="14"/>
      <c r="CQM53" s="14"/>
      <c r="CQN53" s="14"/>
      <c r="CQO53" s="14"/>
      <c r="CQP53" s="14"/>
      <c r="CQQ53" s="14"/>
      <c r="CQR53" s="14"/>
      <c r="CQS53" s="14"/>
      <c r="CQT53" s="14"/>
      <c r="CQU53" s="14"/>
      <c r="CQV53" s="14"/>
      <c r="CQW53" s="14"/>
      <c r="CQX53" s="14"/>
      <c r="CQY53" s="14"/>
      <c r="CQZ53" s="14"/>
      <c r="CRA53" s="14"/>
      <c r="CRB53" s="14"/>
      <c r="CRC53" s="14"/>
      <c r="CRD53" s="14"/>
      <c r="CRE53" s="14"/>
      <c r="CRF53" s="14"/>
      <c r="CRG53" s="14"/>
      <c r="CRH53" s="14"/>
      <c r="CRI53" s="14"/>
      <c r="CRJ53" s="14"/>
      <c r="CRK53" s="14"/>
      <c r="CRL53" s="14"/>
      <c r="CRM53" s="14"/>
      <c r="CRN53" s="14"/>
      <c r="CRO53" s="14"/>
      <c r="CRP53" s="14"/>
      <c r="CRQ53" s="14"/>
      <c r="CRR53" s="14"/>
      <c r="CRS53" s="14"/>
      <c r="CRT53" s="14"/>
      <c r="CRU53" s="14"/>
      <c r="CRV53" s="14"/>
      <c r="CRW53" s="14"/>
      <c r="CRX53" s="14"/>
      <c r="CRY53" s="14"/>
      <c r="CRZ53" s="14"/>
      <c r="CSA53" s="14"/>
      <c r="CSB53" s="14"/>
      <c r="CSC53" s="14"/>
      <c r="CSD53" s="14"/>
      <c r="CSE53" s="14"/>
      <c r="CSF53" s="14"/>
      <c r="CSG53" s="14"/>
      <c r="CSH53" s="14"/>
      <c r="CSI53" s="14"/>
      <c r="CSJ53" s="14"/>
      <c r="CSK53" s="14"/>
      <c r="CSL53" s="14"/>
      <c r="CSM53" s="14"/>
      <c r="CSN53" s="14"/>
      <c r="CSO53" s="14"/>
      <c r="CSP53" s="14"/>
      <c r="CSQ53" s="14"/>
      <c r="CSR53" s="14"/>
      <c r="CSS53" s="14"/>
      <c r="CST53" s="14"/>
      <c r="CSU53" s="14"/>
      <c r="CSV53" s="14"/>
      <c r="CSW53" s="14"/>
      <c r="CSX53" s="14"/>
      <c r="CSY53" s="14"/>
      <c r="CSZ53" s="14"/>
      <c r="CTA53" s="14"/>
      <c r="CTB53" s="14"/>
      <c r="CTC53" s="14"/>
      <c r="CTD53" s="14"/>
      <c r="CTE53" s="14"/>
      <c r="CTF53" s="14"/>
      <c r="CTG53" s="14"/>
      <c r="CTH53" s="14"/>
      <c r="CTI53" s="14"/>
      <c r="CTJ53" s="14"/>
      <c r="CTK53" s="14"/>
      <c r="CTL53" s="14"/>
      <c r="CTM53" s="14"/>
      <c r="CTN53" s="14"/>
      <c r="CTO53" s="14"/>
      <c r="CTP53" s="14"/>
      <c r="CTQ53" s="14"/>
      <c r="CTR53" s="14"/>
      <c r="CTS53" s="14"/>
      <c r="CTT53" s="14"/>
      <c r="CTU53" s="14"/>
      <c r="CTV53" s="14"/>
      <c r="CTW53" s="14"/>
      <c r="CTX53" s="14"/>
      <c r="CTY53" s="14"/>
      <c r="CTZ53" s="14"/>
      <c r="CUA53" s="14"/>
      <c r="CUB53" s="14"/>
      <c r="CUC53" s="14"/>
      <c r="CUD53" s="14"/>
      <c r="CUE53" s="14"/>
      <c r="CUF53" s="14"/>
      <c r="CUG53" s="14"/>
      <c r="CUH53" s="14"/>
      <c r="CUI53" s="14"/>
      <c r="CUJ53" s="14"/>
      <c r="CUK53" s="14"/>
      <c r="CUL53" s="14"/>
      <c r="CUM53" s="14"/>
      <c r="CUN53" s="14"/>
      <c r="CUO53" s="14"/>
      <c r="CUP53" s="14"/>
      <c r="CUQ53" s="14"/>
      <c r="CUR53" s="14"/>
      <c r="CUS53" s="14"/>
      <c r="CUT53" s="14"/>
      <c r="CUU53" s="14"/>
      <c r="CUV53" s="14"/>
      <c r="CUW53" s="14"/>
      <c r="CUX53" s="14"/>
      <c r="CUY53" s="14"/>
      <c r="CUZ53" s="14"/>
      <c r="CVA53" s="14"/>
      <c r="CVB53" s="14"/>
      <c r="CVC53" s="14"/>
      <c r="CVD53" s="14"/>
      <c r="CVE53" s="14"/>
      <c r="CVF53" s="14"/>
      <c r="CVG53" s="14"/>
      <c r="CVH53" s="14"/>
      <c r="CVI53" s="14"/>
      <c r="CVJ53" s="14"/>
      <c r="CVK53" s="14"/>
      <c r="CVL53" s="14"/>
      <c r="CVM53" s="14"/>
      <c r="CVN53" s="14"/>
      <c r="CVO53" s="14"/>
      <c r="CVP53" s="14"/>
      <c r="CVQ53" s="14"/>
      <c r="CVR53" s="14"/>
      <c r="CVS53" s="14"/>
      <c r="CVT53" s="14"/>
      <c r="CVU53" s="14"/>
      <c r="CVV53" s="14"/>
      <c r="CVW53" s="14"/>
      <c r="CVX53" s="14"/>
      <c r="CVY53" s="14"/>
      <c r="CVZ53" s="14"/>
      <c r="CWA53" s="14"/>
      <c r="CWB53" s="14"/>
      <c r="CWC53" s="14"/>
      <c r="CWD53" s="14"/>
      <c r="CWE53" s="14"/>
      <c r="CWF53" s="14"/>
      <c r="CWG53" s="14"/>
      <c r="CWH53" s="14"/>
      <c r="CWI53" s="14"/>
      <c r="CWJ53" s="14"/>
      <c r="CWK53" s="14"/>
      <c r="CWL53" s="14"/>
      <c r="CWM53" s="14"/>
      <c r="CWN53" s="14"/>
      <c r="CWO53" s="14"/>
      <c r="CWP53" s="14"/>
      <c r="CWQ53" s="14"/>
      <c r="CWR53" s="14"/>
      <c r="CWS53" s="14"/>
      <c r="CWT53" s="14"/>
      <c r="CWU53" s="14"/>
      <c r="CWV53" s="14"/>
      <c r="CWW53" s="14"/>
      <c r="CWX53" s="14"/>
      <c r="CWY53" s="14"/>
      <c r="CWZ53" s="14"/>
      <c r="CXA53" s="14"/>
      <c r="CXB53" s="14"/>
      <c r="CXC53" s="14"/>
      <c r="CXD53" s="14"/>
      <c r="CXE53" s="14"/>
      <c r="CXF53" s="14"/>
      <c r="CXG53" s="14"/>
      <c r="CXH53" s="14"/>
      <c r="CXI53" s="14"/>
      <c r="CXJ53" s="14"/>
      <c r="CXK53" s="14"/>
      <c r="CXL53" s="14"/>
      <c r="CXM53" s="14"/>
      <c r="CXN53" s="14"/>
      <c r="CXO53" s="14"/>
      <c r="CXP53" s="14"/>
      <c r="CXQ53" s="14"/>
      <c r="CXR53" s="14"/>
      <c r="CXS53" s="14"/>
      <c r="CXT53" s="14"/>
      <c r="CXU53" s="14"/>
      <c r="CXV53" s="14"/>
      <c r="CXW53" s="14"/>
      <c r="CXX53" s="14"/>
      <c r="CXY53" s="14"/>
      <c r="CXZ53" s="14"/>
      <c r="CYA53" s="14"/>
      <c r="CYB53" s="14"/>
      <c r="CYC53" s="14"/>
      <c r="CYD53" s="14"/>
      <c r="CYE53" s="14"/>
      <c r="CYF53" s="14"/>
      <c r="CYG53" s="14"/>
      <c r="CYH53" s="14"/>
      <c r="CYI53" s="14"/>
      <c r="CYJ53" s="14"/>
      <c r="CYK53" s="14"/>
      <c r="CYL53" s="14"/>
      <c r="CYM53" s="14"/>
      <c r="CYN53" s="14"/>
      <c r="CYO53" s="14"/>
      <c r="CYP53" s="14"/>
      <c r="CYQ53" s="14"/>
      <c r="CYR53" s="14"/>
      <c r="CYS53" s="14"/>
      <c r="CYT53" s="14"/>
      <c r="CYU53" s="14"/>
      <c r="CYV53" s="14"/>
      <c r="CYW53" s="14"/>
      <c r="CYX53" s="14"/>
      <c r="CYY53" s="14"/>
      <c r="CYZ53" s="14"/>
      <c r="CZA53" s="14"/>
      <c r="CZB53" s="14"/>
      <c r="CZC53" s="14"/>
      <c r="CZD53" s="14"/>
      <c r="CZE53" s="14"/>
      <c r="CZF53" s="14"/>
      <c r="CZG53" s="14"/>
      <c r="CZH53" s="14"/>
      <c r="CZI53" s="14"/>
      <c r="CZJ53" s="14"/>
      <c r="CZK53" s="14"/>
      <c r="CZL53" s="14"/>
      <c r="CZM53" s="14"/>
      <c r="CZN53" s="14"/>
      <c r="CZO53" s="14"/>
      <c r="CZP53" s="14"/>
      <c r="CZQ53" s="14"/>
      <c r="CZR53" s="14"/>
      <c r="CZS53" s="14"/>
      <c r="CZT53" s="14"/>
      <c r="CZU53" s="14"/>
      <c r="CZV53" s="14"/>
      <c r="CZW53" s="14"/>
      <c r="CZX53" s="14"/>
      <c r="CZY53" s="14"/>
      <c r="CZZ53" s="14"/>
      <c r="DAA53" s="14"/>
      <c r="DAB53" s="14"/>
      <c r="DAC53" s="14"/>
      <c r="DAD53" s="14"/>
      <c r="DAE53" s="14"/>
      <c r="DAF53" s="14"/>
      <c r="DAG53" s="14"/>
      <c r="DAH53" s="14"/>
      <c r="DAI53" s="14"/>
      <c r="DAJ53" s="14"/>
      <c r="DAK53" s="14"/>
      <c r="DAL53" s="14"/>
      <c r="DAM53" s="14"/>
      <c r="DAN53" s="14"/>
      <c r="DAO53" s="14"/>
      <c r="DAP53" s="14"/>
      <c r="DAQ53" s="14"/>
      <c r="DAR53" s="14"/>
      <c r="DAS53" s="14"/>
      <c r="DAT53" s="14"/>
      <c r="DAU53" s="14"/>
      <c r="DAV53" s="14"/>
      <c r="DAW53" s="14"/>
      <c r="DAX53" s="14"/>
      <c r="DAY53" s="14"/>
      <c r="DAZ53" s="14"/>
      <c r="DBA53" s="14"/>
      <c r="DBB53" s="14"/>
      <c r="DBC53" s="14"/>
      <c r="DBD53" s="14"/>
      <c r="DBE53" s="14"/>
      <c r="DBF53" s="14"/>
      <c r="DBG53" s="14"/>
      <c r="DBH53" s="14"/>
      <c r="DBI53" s="14"/>
      <c r="DBJ53" s="14"/>
      <c r="DBK53" s="14"/>
      <c r="DBL53" s="14"/>
      <c r="DBM53" s="14"/>
      <c r="DBN53" s="14"/>
      <c r="DBO53" s="14"/>
      <c r="DBP53" s="14"/>
      <c r="DBQ53" s="14"/>
      <c r="DBR53" s="14"/>
      <c r="DBS53" s="14"/>
      <c r="DBT53" s="14"/>
      <c r="DBU53" s="14"/>
      <c r="DBV53" s="14"/>
      <c r="DBW53" s="14"/>
      <c r="DBX53" s="14"/>
      <c r="DBY53" s="14"/>
      <c r="DBZ53" s="14"/>
      <c r="DCA53" s="14"/>
      <c r="DCB53" s="14"/>
      <c r="DCC53" s="14"/>
      <c r="DCD53" s="14"/>
      <c r="DCE53" s="14"/>
      <c r="DCF53" s="14"/>
      <c r="DCG53" s="14"/>
      <c r="DCH53" s="14"/>
      <c r="DCI53" s="14"/>
      <c r="DCJ53" s="14"/>
      <c r="DCK53" s="14"/>
      <c r="DCL53" s="14"/>
      <c r="DCM53" s="14"/>
      <c r="DCN53" s="14"/>
      <c r="DCO53" s="14"/>
      <c r="DCP53" s="14"/>
      <c r="DCQ53" s="14"/>
      <c r="DCR53" s="14"/>
      <c r="DCS53" s="14"/>
      <c r="DCT53" s="14"/>
      <c r="DCU53" s="14"/>
      <c r="DCV53" s="14"/>
      <c r="DCW53" s="14"/>
      <c r="DCX53" s="14"/>
      <c r="DCY53" s="14"/>
      <c r="DCZ53" s="14"/>
      <c r="DDA53" s="14"/>
      <c r="DDB53" s="14"/>
      <c r="DDC53" s="14"/>
      <c r="DDD53" s="14"/>
      <c r="DDE53" s="14"/>
      <c r="DDF53" s="14"/>
      <c r="DDG53" s="14"/>
      <c r="DDH53" s="14"/>
      <c r="DDI53" s="14"/>
      <c r="DDJ53" s="14"/>
      <c r="DDK53" s="14"/>
      <c r="DDL53" s="14"/>
      <c r="DDM53" s="14"/>
      <c r="DDN53" s="14"/>
      <c r="DDO53" s="14"/>
      <c r="DDP53" s="14"/>
      <c r="DDQ53" s="14"/>
      <c r="DDR53" s="14"/>
      <c r="DDS53" s="14"/>
      <c r="DDT53" s="14"/>
      <c r="DDU53" s="14"/>
      <c r="DDV53" s="14"/>
      <c r="DDW53" s="14"/>
      <c r="DDX53" s="14"/>
      <c r="DDY53" s="14"/>
      <c r="DDZ53" s="14"/>
      <c r="DEA53" s="14"/>
      <c r="DEB53" s="14"/>
      <c r="DEC53" s="14"/>
      <c r="DED53" s="14"/>
      <c r="DEE53" s="14"/>
      <c r="DEF53" s="14"/>
      <c r="DEG53" s="14"/>
      <c r="DEH53" s="14"/>
      <c r="DEI53" s="14"/>
      <c r="DEJ53" s="14"/>
      <c r="DEK53" s="14"/>
      <c r="DEL53" s="14"/>
      <c r="DEM53" s="14"/>
      <c r="DEN53" s="14"/>
      <c r="DEO53" s="14"/>
      <c r="DEP53" s="14"/>
      <c r="DEQ53" s="14"/>
      <c r="DER53" s="14"/>
      <c r="DES53" s="14"/>
      <c r="DET53" s="14"/>
      <c r="DEU53" s="14"/>
      <c r="DEV53" s="14"/>
      <c r="DEW53" s="14"/>
      <c r="DEX53" s="14"/>
      <c r="DEY53" s="14"/>
      <c r="DEZ53" s="14"/>
      <c r="DFA53" s="14"/>
      <c r="DFB53" s="14"/>
      <c r="DFC53" s="14"/>
      <c r="DFD53" s="14"/>
      <c r="DFE53" s="14"/>
      <c r="DFF53" s="14"/>
      <c r="DFG53" s="14"/>
      <c r="DFH53" s="14"/>
      <c r="DFI53" s="14"/>
      <c r="DFJ53" s="14"/>
      <c r="DFK53" s="14"/>
      <c r="DFL53" s="14"/>
      <c r="DFM53" s="14"/>
      <c r="DFN53" s="14"/>
      <c r="DFO53" s="14"/>
      <c r="DFP53" s="14"/>
      <c r="DFQ53" s="14"/>
      <c r="DFR53" s="14"/>
      <c r="DFS53" s="14"/>
      <c r="DFT53" s="14"/>
      <c r="DFU53" s="14"/>
      <c r="DFV53" s="14"/>
      <c r="DFW53" s="14"/>
      <c r="DFX53" s="14"/>
      <c r="DFY53" s="14"/>
      <c r="DFZ53" s="14"/>
      <c r="DGA53" s="14"/>
      <c r="DGB53" s="14"/>
      <c r="DGC53" s="14"/>
      <c r="DGD53" s="14"/>
      <c r="DGE53" s="14"/>
      <c r="DGF53" s="14"/>
      <c r="DGG53" s="14"/>
      <c r="DGH53" s="14"/>
      <c r="DGI53" s="14"/>
      <c r="DGJ53" s="14"/>
      <c r="DGK53" s="14"/>
      <c r="DGL53" s="14"/>
      <c r="DGM53" s="14"/>
      <c r="DGN53" s="14"/>
      <c r="DGO53" s="14"/>
      <c r="DGP53" s="14"/>
      <c r="DGQ53" s="14"/>
      <c r="DGR53" s="14"/>
      <c r="DGS53" s="14"/>
      <c r="DGT53" s="14"/>
      <c r="DGU53" s="14"/>
      <c r="DGV53" s="14"/>
      <c r="DGW53" s="14"/>
      <c r="DGX53" s="14"/>
      <c r="DGY53" s="14"/>
      <c r="DGZ53" s="14"/>
      <c r="DHA53" s="14"/>
      <c r="DHB53" s="14"/>
      <c r="DHC53" s="14"/>
      <c r="DHD53" s="14"/>
      <c r="DHE53" s="14"/>
      <c r="DHF53" s="14"/>
      <c r="DHG53" s="14"/>
      <c r="DHH53" s="14"/>
      <c r="DHI53" s="14"/>
      <c r="DHJ53" s="14"/>
      <c r="DHK53" s="14"/>
      <c r="DHL53" s="14"/>
      <c r="DHM53" s="14"/>
      <c r="DHN53" s="14"/>
      <c r="DHO53" s="14"/>
      <c r="DHP53" s="14"/>
      <c r="DHQ53" s="14"/>
      <c r="DHR53" s="14"/>
      <c r="DHS53" s="14"/>
      <c r="DHT53" s="14"/>
      <c r="DHU53" s="14"/>
      <c r="DHV53" s="14"/>
      <c r="DHW53" s="14"/>
      <c r="DHX53" s="14"/>
      <c r="DHY53" s="14"/>
      <c r="DHZ53" s="14"/>
      <c r="DIA53" s="14"/>
      <c r="DIB53" s="14"/>
      <c r="DIC53" s="14"/>
      <c r="DID53" s="14"/>
      <c r="DIE53" s="14"/>
      <c r="DIF53" s="14"/>
      <c r="DIG53" s="14"/>
      <c r="DIH53" s="14"/>
      <c r="DII53" s="14"/>
      <c r="DIJ53" s="14"/>
      <c r="DIK53" s="14"/>
      <c r="DIL53" s="14"/>
      <c r="DIM53" s="14"/>
      <c r="DIN53" s="14"/>
      <c r="DIO53" s="14"/>
      <c r="DIP53" s="14"/>
      <c r="DIQ53" s="14"/>
      <c r="DIR53" s="14"/>
      <c r="DIS53" s="14"/>
      <c r="DIT53" s="14"/>
      <c r="DIU53" s="14"/>
      <c r="DIV53" s="14"/>
      <c r="DIW53" s="14"/>
      <c r="DIX53" s="14"/>
      <c r="DIY53" s="14"/>
      <c r="DIZ53" s="14"/>
      <c r="DJA53" s="14"/>
      <c r="DJB53" s="14"/>
      <c r="DJC53" s="14"/>
      <c r="DJD53" s="14"/>
      <c r="DJE53" s="14"/>
      <c r="DJF53" s="14"/>
      <c r="DJG53" s="14"/>
      <c r="DJH53" s="14"/>
      <c r="DJI53" s="14"/>
      <c r="DJJ53" s="14"/>
      <c r="DJK53" s="14"/>
      <c r="DJL53" s="14"/>
      <c r="DJM53" s="14"/>
      <c r="DJN53" s="14"/>
      <c r="DJO53" s="14"/>
      <c r="DJP53" s="14"/>
      <c r="DJQ53" s="14"/>
      <c r="DJR53" s="14"/>
      <c r="DJS53" s="14"/>
      <c r="DJT53" s="14"/>
      <c r="DJU53" s="14"/>
      <c r="DJV53" s="14"/>
      <c r="DJW53" s="14"/>
      <c r="DJX53" s="14"/>
      <c r="DJY53" s="14"/>
      <c r="DJZ53" s="14"/>
      <c r="DKA53" s="14"/>
      <c r="DKB53" s="14"/>
      <c r="DKC53" s="14"/>
      <c r="DKD53" s="14"/>
      <c r="DKE53" s="14"/>
      <c r="DKF53" s="14"/>
      <c r="DKG53" s="14"/>
      <c r="DKH53" s="14"/>
      <c r="DKI53" s="14"/>
      <c r="DKJ53" s="14"/>
      <c r="DKK53" s="14"/>
      <c r="DKL53" s="14"/>
      <c r="DKM53" s="14"/>
      <c r="DKN53" s="14"/>
      <c r="DKO53" s="14"/>
      <c r="DKP53" s="14"/>
      <c r="DKQ53" s="14"/>
      <c r="DKR53" s="14"/>
      <c r="DKS53" s="14"/>
      <c r="DKT53" s="14"/>
      <c r="DKU53" s="14"/>
      <c r="DKV53" s="14"/>
      <c r="DKW53" s="14"/>
      <c r="DKX53" s="14"/>
      <c r="DKY53" s="14"/>
      <c r="DKZ53" s="14"/>
      <c r="DLA53" s="14"/>
      <c r="DLB53" s="14"/>
      <c r="DLC53" s="14"/>
      <c r="DLD53" s="14"/>
      <c r="DLE53" s="14"/>
      <c r="DLF53" s="14"/>
      <c r="DLG53" s="14"/>
      <c r="DLH53" s="14"/>
      <c r="DLI53" s="14"/>
      <c r="DLJ53" s="14"/>
      <c r="DLK53" s="14"/>
      <c r="DLL53" s="14"/>
      <c r="DLM53" s="14"/>
      <c r="DLN53" s="14"/>
      <c r="DLO53" s="14"/>
      <c r="DLP53" s="14"/>
      <c r="DLQ53" s="14"/>
      <c r="DLR53" s="14"/>
      <c r="DLS53" s="14"/>
      <c r="DLT53" s="14"/>
      <c r="DLU53" s="14"/>
      <c r="DLV53" s="14"/>
      <c r="DLW53" s="14"/>
      <c r="DLX53" s="14"/>
      <c r="DLY53" s="14"/>
      <c r="DLZ53" s="14"/>
      <c r="DMA53" s="14"/>
      <c r="DMB53" s="14"/>
      <c r="DMC53" s="14"/>
      <c r="DMD53" s="14"/>
      <c r="DME53" s="14"/>
      <c r="DMF53" s="14"/>
      <c r="DMG53" s="14"/>
      <c r="DMH53" s="14"/>
      <c r="DMI53" s="14"/>
      <c r="DMJ53" s="14"/>
      <c r="DMK53" s="14"/>
      <c r="DML53" s="14"/>
      <c r="DMM53" s="14"/>
      <c r="DMN53" s="14"/>
      <c r="DMO53" s="14"/>
      <c r="DMP53" s="14"/>
      <c r="DMQ53" s="14"/>
      <c r="DMR53" s="14"/>
      <c r="DMS53" s="14"/>
      <c r="DMT53" s="14"/>
      <c r="DMU53" s="14"/>
      <c r="DMV53" s="14"/>
      <c r="DMW53" s="14"/>
      <c r="DMX53" s="14"/>
      <c r="DMY53" s="14"/>
      <c r="DMZ53" s="14"/>
      <c r="DNA53" s="14"/>
      <c r="DNB53" s="14"/>
      <c r="DNC53" s="14"/>
      <c r="DND53" s="14"/>
      <c r="DNE53" s="14"/>
      <c r="DNF53" s="14"/>
      <c r="DNG53" s="14"/>
      <c r="DNH53" s="14"/>
      <c r="DNI53" s="14"/>
      <c r="DNJ53" s="14"/>
      <c r="DNK53" s="14"/>
      <c r="DNL53" s="14"/>
      <c r="DNM53" s="14"/>
      <c r="DNN53" s="14"/>
      <c r="DNO53" s="14"/>
      <c r="DNP53" s="14"/>
      <c r="DNQ53" s="14"/>
      <c r="DNR53" s="14"/>
      <c r="DNS53" s="14"/>
      <c r="DNT53" s="14"/>
      <c r="DNU53" s="14"/>
      <c r="DNV53" s="14"/>
      <c r="DNW53" s="14"/>
      <c r="DNX53" s="14"/>
      <c r="DNY53" s="14"/>
      <c r="DNZ53" s="14"/>
      <c r="DOA53" s="14"/>
      <c r="DOB53" s="14"/>
      <c r="DOC53" s="14"/>
      <c r="DOD53" s="14"/>
      <c r="DOE53" s="14"/>
      <c r="DOF53" s="14"/>
      <c r="DOG53" s="14"/>
      <c r="DOH53" s="14"/>
      <c r="DOI53" s="14"/>
      <c r="DOJ53" s="14"/>
      <c r="DOK53" s="14"/>
      <c r="DOL53" s="14"/>
      <c r="DOM53" s="14"/>
      <c r="DON53" s="14"/>
      <c r="DOO53" s="14"/>
      <c r="DOP53" s="14"/>
      <c r="DOQ53" s="14"/>
      <c r="DOR53" s="14"/>
      <c r="DOS53" s="14"/>
      <c r="DOT53" s="14"/>
      <c r="DOU53" s="14"/>
      <c r="DOV53" s="14"/>
      <c r="DOW53" s="14"/>
      <c r="DOX53" s="14"/>
      <c r="DOY53" s="14"/>
      <c r="DOZ53" s="14"/>
      <c r="DPA53" s="14"/>
      <c r="DPB53" s="14"/>
      <c r="DPC53" s="14"/>
      <c r="DPD53" s="14"/>
      <c r="DPE53" s="14"/>
      <c r="DPF53" s="14"/>
      <c r="DPG53" s="14"/>
      <c r="DPH53" s="14"/>
      <c r="DPI53" s="14"/>
      <c r="DPJ53" s="14"/>
      <c r="DPK53" s="14"/>
      <c r="DPL53" s="14"/>
      <c r="DPM53" s="14"/>
      <c r="DPN53" s="14"/>
      <c r="DPO53" s="14"/>
      <c r="DPP53" s="14"/>
      <c r="DPQ53" s="14"/>
      <c r="DPR53" s="14"/>
      <c r="DPS53" s="14"/>
      <c r="DPT53" s="14"/>
      <c r="DPU53" s="14"/>
      <c r="DPV53" s="14"/>
      <c r="DPW53" s="14"/>
      <c r="DPX53" s="14"/>
      <c r="DPY53" s="14"/>
      <c r="DPZ53" s="14"/>
      <c r="DQA53" s="14"/>
      <c r="DQB53" s="14"/>
      <c r="DQC53" s="14"/>
      <c r="DQD53" s="14"/>
      <c r="DQE53" s="14"/>
      <c r="DQF53" s="14"/>
      <c r="DQG53" s="14"/>
      <c r="DQH53" s="14"/>
      <c r="DQI53" s="14"/>
      <c r="DQJ53" s="14"/>
      <c r="DQK53" s="14"/>
      <c r="DQL53" s="14"/>
      <c r="DQM53" s="14"/>
      <c r="DQN53" s="14"/>
      <c r="DQO53" s="14"/>
      <c r="DQP53" s="14"/>
      <c r="DQQ53" s="14"/>
      <c r="DQR53" s="14"/>
      <c r="DQS53" s="14"/>
      <c r="DQT53" s="14"/>
      <c r="DQU53" s="14"/>
      <c r="DQV53" s="14"/>
      <c r="DQW53" s="14"/>
      <c r="DQX53" s="14"/>
      <c r="DQY53" s="14"/>
      <c r="DQZ53" s="14"/>
      <c r="DRA53" s="14"/>
      <c r="DRB53" s="14"/>
      <c r="DRC53" s="14"/>
      <c r="DRD53" s="14"/>
      <c r="DRE53" s="14"/>
      <c r="DRF53" s="14"/>
      <c r="DRG53" s="14"/>
      <c r="DRH53" s="14"/>
      <c r="DRI53" s="14"/>
      <c r="DRJ53" s="14"/>
      <c r="DRK53" s="14"/>
      <c r="DRL53" s="14"/>
      <c r="DRM53" s="14"/>
      <c r="DRN53" s="14"/>
      <c r="DRO53" s="14"/>
      <c r="DRP53" s="14"/>
      <c r="DRQ53" s="14"/>
      <c r="DRR53" s="14"/>
      <c r="DRS53" s="14"/>
      <c r="DRT53" s="14"/>
      <c r="DRU53" s="14"/>
      <c r="DRV53" s="14"/>
      <c r="DRW53" s="14"/>
      <c r="DRX53" s="14"/>
      <c r="DRY53" s="14"/>
      <c r="DRZ53" s="14"/>
      <c r="DSA53" s="14"/>
      <c r="DSB53" s="14"/>
      <c r="DSC53" s="14"/>
      <c r="DSD53" s="14"/>
      <c r="DSE53" s="14"/>
      <c r="DSF53" s="14"/>
      <c r="DSG53" s="14"/>
      <c r="DSH53" s="14"/>
      <c r="DSI53" s="14"/>
      <c r="DSJ53" s="14"/>
      <c r="DSK53" s="14"/>
      <c r="DSL53" s="14"/>
      <c r="DSM53" s="14"/>
      <c r="DSN53" s="14"/>
      <c r="DSO53" s="14"/>
      <c r="DSP53" s="14"/>
      <c r="DSQ53" s="14"/>
      <c r="DSR53" s="14"/>
      <c r="DSS53" s="14"/>
      <c r="DST53" s="14"/>
      <c r="DSU53" s="14"/>
      <c r="DSV53" s="14"/>
      <c r="DSW53" s="14"/>
      <c r="DSX53" s="14"/>
      <c r="DSY53" s="14"/>
      <c r="DSZ53" s="14"/>
      <c r="DTA53" s="14"/>
      <c r="DTB53" s="14"/>
      <c r="DTC53" s="14"/>
      <c r="DTD53" s="14"/>
      <c r="DTE53" s="14"/>
      <c r="DTF53" s="14"/>
      <c r="DTG53" s="14"/>
      <c r="DTH53" s="14"/>
      <c r="DTI53" s="14"/>
      <c r="DTJ53" s="14"/>
      <c r="DTK53" s="14"/>
      <c r="DTL53" s="14"/>
      <c r="DTM53" s="14"/>
      <c r="DTN53" s="14"/>
      <c r="DTO53" s="14"/>
      <c r="DTP53" s="14"/>
      <c r="DTQ53" s="14"/>
      <c r="DTR53" s="14"/>
      <c r="DTS53" s="14"/>
      <c r="DTT53" s="14"/>
      <c r="DTU53" s="14"/>
      <c r="DTV53" s="14"/>
      <c r="DTW53" s="14"/>
      <c r="DTX53" s="14"/>
      <c r="DTY53" s="14"/>
      <c r="DTZ53" s="14"/>
      <c r="DUA53" s="14"/>
      <c r="DUB53" s="14"/>
      <c r="DUC53" s="14"/>
      <c r="DUD53" s="14"/>
      <c r="DUE53" s="14"/>
      <c r="DUF53" s="14"/>
      <c r="DUG53" s="14"/>
      <c r="DUH53" s="14"/>
      <c r="DUI53" s="14"/>
      <c r="DUJ53" s="14"/>
      <c r="DUK53" s="14"/>
      <c r="DUL53" s="14"/>
      <c r="DUM53" s="14"/>
      <c r="DUN53" s="14"/>
      <c r="DUO53" s="14"/>
      <c r="DUP53" s="14"/>
      <c r="DUQ53" s="14"/>
      <c r="DUR53" s="14"/>
      <c r="DUS53" s="14"/>
      <c r="DUT53" s="14"/>
      <c r="DUU53" s="14"/>
      <c r="DUV53" s="14"/>
      <c r="DUW53" s="14"/>
      <c r="DUX53" s="14"/>
      <c r="DUY53" s="14"/>
      <c r="DUZ53" s="14"/>
      <c r="DVA53" s="14"/>
      <c r="DVB53" s="14"/>
      <c r="DVC53" s="14"/>
      <c r="DVD53" s="14"/>
      <c r="DVE53" s="14"/>
      <c r="DVF53" s="14"/>
      <c r="DVG53" s="14"/>
      <c r="DVH53" s="14"/>
      <c r="DVI53" s="14"/>
      <c r="DVJ53" s="14"/>
      <c r="DVK53" s="14"/>
      <c r="DVL53" s="14"/>
      <c r="DVM53" s="14"/>
      <c r="DVN53" s="14"/>
      <c r="DVO53" s="14"/>
      <c r="DVP53" s="14"/>
      <c r="DVQ53" s="14"/>
      <c r="DVR53" s="14"/>
      <c r="DVS53" s="14"/>
      <c r="DVT53" s="14"/>
      <c r="DVU53" s="14"/>
      <c r="DVV53" s="14"/>
      <c r="DVW53" s="14"/>
      <c r="DVX53" s="14"/>
      <c r="DVY53" s="14"/>
      <c r="DVZ53" s="14"/>
      <c r="DWA53" s="14"/>
      <c r="DWB53" s="14"/>
      <c r="DWC53" s="14"/>
      <c r="DWD53" s="14"/>
      <c r="DWE53" s="14"/>
      <c r="DWF53" s="14"/>
      <c r="DWG53" s="14"/>
      <c r="DWH53" s="14"/>
      <c r="DWI53" s="14"/>
      <c r="DWJ53" s="14"/>
      <c r="DWK53" s="14"/>
      <c r="DWL53" s="14"/>
      <c r="DWM53" s="14"/>
      <c r="DWN53" s="14"/>
      <c r="DWO53" s="14"/>
      <c r="DWP53" s="14"/>
      <c r="DWQ53" s="14"/>
      <c r="DWR53" s="14"/>
      <c r="DWS53" s="14"/>
      <c r="DWT53" s="14"/>
      <c r="DWU53" s="14"/>
      <c r="DWV53" s="14"/>
      <c r="DWW53" s="14"/>
      <c r="DWX53" s="14"/>
      <c r="DWY53" s="14"/>
      <c r="DWZ53" s="14"/>
      <c r="DXA53" s="14"/>
      <c r="DXB53" s="14"/>
      <c r="DXC53" s="14"/>
      <c r="DXD53" s="14"/>
      <c r="DXE53" s="14"/>
      <c r="DXF53" s="14"/>
      <c r="DXG53" s="14"/>
      <c r="DXH53" s="14"/>
      <c r="DXI53" s="14"/>
      <c r="DXJ53" s="14"/>
      <c r="DXK53" s="14"/>
      <c r="DXL53" s="14"/>
      <c r="DXM53" s="14"/>
      <c r="DXN53" s="14"/>
      <c r="DXO53" s="14"/>
      <c r="DXP53" s="14"/>
      <c r="DXQ53" s="14"/>
      <c r="DXR53" s="14"/>
      <c r="DXS53" s="14"/>
      <c r="DXT53" s="14"/>
      <c r="DXU53" s="14"/>
      <c r="DXV53" s="14"/>
      <c r="DXW53" s="14"/>
      <c r="DXX53" s="14"/>
      <c r="DXY53" s="14"/>
      <c r="DXZ53" s="14"/>
      <c r="DYA53" s="14"/>
      <c r="DYB53" s="14"/>
      <c r="DYC53" s="14"/>
      <c r="DYD53" s="14"/>
      <c r="DYE53" s="14"/>
      <c r="DYF53" s="14"/>
      <c r="DYG53" s="14"/>
      <c r="DYH53" s="14"/>
      <c r="DYI53" s="14"/>
      <c r="DYJ53" s="14"/>
      <c r="DYK53" s="14"/>
      <c r="DYL53" s="14"/>
      <c r="DYM53" s="14"/>
      <c r="DYN53" s="14"/>
      <c r="DYO53" s="14"/>
      <c r="DYP53" s="14"/>
      <c r="DYQ53" s="14"/>
      <c r="DYR53" s="14"/>
      <c r="DYS53" s="14"/>
      <c r="DYT53" s="14"/>
      <c r="DYU53" s="14"/>
      <c r="DYV53" s="14"/>
      <c r="DYW53" s="14"/>
      <c r="DYX53" s="14"/>
      <c r="DYY53" s="14"/>
      <c r="DYZ53" s="14"/>
      <c r="DZA53" s="14"/>
      <c r="DZB53" s="14"/>
      <c r="DZC53" s="14"/>
      <c r="DZD53" s="14"/>
      <c r="DZE53" s="14"/>
      <c r="DZF53" s="14"/>
      <c r="DZG53" s="14"/>
      <c r="DZH53" s="14"/>
      <c r="DZI53" s="14"/>
      <c r="DZJ53" s="14"/>
      <c r="DZK53" s="14"/>
      <c r="DZL53" s="14"/>
      <c r="DZM53" s="14"/>
      <c r="DZN53" s="14"/>
      <c r="DZO53" s="14"/>
      <c r="DZP53" s="14"/>
      <c r="DZQ53" s="14"/>
      <c r="DZR53" s="14"/>
      <c r="DZS53" s="14"/>
      <c r="DZT53" s="14"/>
      <c r="DZU53" s="14"/>
      <c r="DZV53" s="14"/>
      <c r="DZW53" s="14"/>
      <c r="DZX53" s="14"/>
      <c r="DZY53" s="14"/>
      <c r="DZZ53" s="14"/>
      <c r="EAA53" s="14"/>
      <c r="EAB53" s="14"/>
      <c r="EAC53" s="14"/>
      <c r="EAD53" s="14"/>
      <c r="EAE53" s="14"/>
      <c r="EAF53" s="14"/>
      <c r="EAG53" s="14"/>
      <c r="EAH53" s="14"/>
      <c r="EAI53" s="14"/>
      <c r="EAJ53" s="14"/>
      <c r="EAK53" s="14"/>
      <c r="EAL53" s="14"/>
      <c r="EAM53" s="14"/>
      <c r="EAN53" s="14"/>
      <c r="EAO53" s="14"/>
      <c r="EAP53" s="14"/>
      <c r="EAQ53" s="14"/>
      <c r="EAR53" s="14"/>
      <c r="EAS53" s="14"/>
      <c r="EAT53" s="14"/>
      <c r="EAU53" s="14"/>
      <c r="EAV53" s="14"/>
      <c r="EAW53" s="14"/>
      <c r="EAX53" s="14"/>
      <c r="EAY53" s="14"/>
      <c r="EAZ53" s="14"/>
      <c r="EBA53" s="14"/>
      <c r="EBB53" s="14"/>
      <c r="EBC53" s="14"/>
      <c r="EBD53" s="14"/>
      <c r="EBE53" s="14"/>
      <c r="EBF53" s="14"/>
      <c r="EBG53" s="14"/>
      <c r="EBH53" s="14"/>
      <c r="EBI53" s="14"/>
      <c r="EBJ53" s="14"/>
      <c r="EBK53" s="14"/>
      <c r="EBL53" s="14"/>
      <c r="EBM53" s="14"/>
      <c r="EBN53" s="14"/>
      <c r="EBO53" s="14"/>
      <c r="EBP53" s="14"/>
      <c r="EBQ53" s="14"/>
      <c r="EBR53" s="14"/>
      <c r="EBS53" s="14"/>
      <c r="EBT53" s="14"/>
      <c r="EBU53" s="14"/>
      <c r="EBV53" s="14"/>
      <c r="EBW53" s="14"/>
      <c r="EBX53" s="14"/>
      <c r="EBY53" s="14"/>
      <c r="EBZ53" s="14"/>
      <c r="ECA53" s="14"/>
      <c r="ECB53" s="14"/>
      <c r="ECC53" s="14"/>
      <c r="ECD53" s="14"/>
      <c r="ECE53" s="14"/>
      <c r="ECF53" s="14"/>
      <c r="ECG53" s="14"/>
      <c r="ECH53" s="14"/>
      <c r="ECI53" s="14"/>
      <c r="ECJ53" s="14"/>
      <c r="ECK53" s="14"/>
      <c r="ECL53" s="14"/>
      <c r="ECM53" s="14"/>
      <c r="ECN53" s="14"/>
      <c r="ECO53" s="14"/>
      <c r="ECP53" s="14"/>
      <c r="ECQ53" s="14"/>
      <c r="ECR53" s="14"/>
      <c r="ECS53" s="14"/>
      <c r="ECT53" s="14"/>
      <c r="ECU53" s="14"/>
      <c r="ECV53" s="14"/>
      <c r="ECW53" s="14"/>
      <c r="ECX53" s="14"/>
      <c r="ECY53" s="14"/>
      <c r="ECZ53" s="14"/>
      <c r="EDA53" s="14"/>
      <c r="EDB53" s="14"/>
      <c r="EDC53" s="14"/>
      <c r="EDD53" s="14"/>
      <c r="EDE53" s="14"/>
      <c r="EDF53" s="14"/>
      <c r="EDG53" s="14"/>
      <c r="EDH53" s="14"/>
      <c r="EDI53" s="14"/>
      <c r="EDJ53" s="14"/>
      <c r="EDK53" s="14"/>
      <c r="EDL53" s="14"/>
      <c r="EDM53" s="14"/>
      <c r="EDN53" s="14"/>
      <c r="EDO53" s="14"/>
      <c r="EDP53" s="14"/>
      <c r="EDQ53" s="14"/>
      <c r="EDR53" s="14"/>
      <c r="EDS53" s="14"/>
      <c r="EDT53" s="14"/>
      <c r="EDU53" s="14"/>
      <c r="EDV53" s="14"/>
      <c r="EDW53" s="14"/>
      <c r="EDX53" s="14"/>
      <c r="EDY53" s="14"/>
      <c r="EDZ53" s="14"/>
      <c r="EEA53" s="14"/>
      <c r="EEB53" s="14"/>
      <c r="EEC53" s="14"/>
      <c r="EED53" s="14"/>
      <c r="EEE53" s="14"/>
      <c r="EEF53" s="14"/>
      <c r="EEG53" s="14"/>
      <c r="EEH53" s="14"/>
      <c r="EEI53" s="14"/>
      <c r="EEJ53" s="14"/>
      <c r="EEK53" s="14"/>
      <c r="EEL53" s="14"/>
      <c r="EEM53" s="14"/>
      <c r="EEN53" s="14"/>
      <c r="EEO53" s="14"/>
      <c r="EEP53" s="14"/>
      <c r="EEQ53" s="14"/>
      <c r="EER53" s="14"/>
      <c r="EES53" s="14"/>
      <c r="EET53" s="14"/>
      <c r="EEU53" s="14"/>
      <c r="EEV53" s="14"/>
      <c r="EEW53" s="14"/>
      <c r="EEX53" s="14"/>
      <c r="EEY53" s="14"/>
      <c r="EEZ53" s="14"/>
      <c r="EFA53" s="14"/>
      <c r="EFB53" s="14"/>
      <c r="EFC53" s="14"/>
      <c r="EFD53" s="14"/>
      <c r="EFE53" s="14"/>
      <c r="EFF53" s="14"/>
      <c r="EFG53" s="14"/>
      <c r="EFH53" s="14"/>
      <c r="EFI53" s="14"/>
      <c r="EFJ53" s="14"/>
      <c r="EFK53" s="14"/>
      <c r="EFL53" s="14"/>
      <c r="EFM53" s="14"/>
      <c r="EFN53" s="14"/>
      <c r="EFO53" s="14"/>
      <c r="EFP53" s="14"/>
      <c r="EFQ53" s="14"/>
      <c r="EFR53" s="14"/>
      <c r="EFS53" s="14"/>
      <c r="EFT53" s="14"/>
      <c r="EFU53" s="14"/>
      <c r="EFV53" s="14"/>
      <c r="EFW53" s="14"/>
      <c r="EFX53" s="14"/>
      <c r="EFY53" s="14"/>
      <c r="EFZ53" s="14"/>
      <c r="EGA53" s="14"/>
      <c r="EGB53" s="14"/>
      <c r="EGC53" s="14"/>
      <c r="EGD53" s="14"/>
      <c r="EGE53" s="14"/>
      <c r="EGF53" s="14"/>
      <c r="EGG53" s="14"/>
      <c r="EGH53" s="14"/>
      <c r="EGI53" s="14"/>
      <c r="EGJ53" s="14"/>
      <c r="EGK53" s="14"/>
      <c r="EGL53" s="14"/>
      <c r="EGM53" s="14"/>
      <c r="EGN53" s="14"/>
      <c r="EGO53" s="14"/>
      <c r="EGP53" s="14"/>
      <c r="EGQ53" s="14"/>
      <c r="EGR53" s="14"/>
      <c r="EGS53" s="14"/>
      <c r="EGT53" s="14"/>
      <c r="EGU53" s="14"/>
      <c r="EGV53" s="14"/>
      <c r="EGW53" s="14"/>
      <c r="EGX53" s="14"/>
      <c r="EGY53" s="14"/>
      <c r="EGZ53" s="14"/>
      <c r="EHA53" s="14"/>
      <c r="EHB53" s="14"/>
      <c r="EHC53" s="14"/>
      <c r="EHD53" s="14"/>
      <c r="EHE53" s="14"/>
      <c r="EHF53" s="14"/>
      <c r="EHG53" s="14"/>
      <c r="EHH53" s="14"/>
      <c r="EHI53" s="14"/>
      <c r="EHJ53" s="14"/>
      <c r="EHK53" s="14"/>
      <c r="EHL53" s="14"/>
      <c r="EHM53" s="14"/>
      <c r="EHN53" s="14"/>
      <c r="EHO53" s="14"/>
      <c r="EHP53" s="14"/>
      <c r="EHQ53" s="14"/>
      <c r="EHR53" s="14"/>
      <c r="EHS53" s="14"/>
      <c r="EHT53" s="14"/>
      <c r="EHU53" s="14"/>
      <c r="EHV53" s="14"/>
      <c r="EHW53" s="14"/>
      <c r="EHX53" s="14"/>
      <c r="EHY53" s="14"/>
      <c r="EHZ53" s="14"/>
      <c r="EIA53" s="14"/>
      <c r="EIB53" s="14"/>
      <c r="EIC53" s="14"/>
      <c r="EID53" s="14"/>
      <c r="EIE53" s="14"/>
      <c r="EIF53" s="14"/>
      <c r="EIG53" s="14"/>
      <c r="EIH53" s="14"/>
      <c r="EII53" s="14"/>
      <c r="EIJ53" s="14"/>
      <c r="EIK53" s="14"/>
      <c r="EIL53" s="14"/>
      <c r="EIM53" s="14"/>
      <c r="EIN53" s="14"/>
      <c r="EIO53" s="14"/>
      <c r="EIP53" s="14"/>
      <c r="EIQ53" s="14"/>
      <c r="EIR53" s="14"/>
      <c r="EIS53" s="14"/>
      <c r="EIT53" s="14"/>
      <c r="EIU53" s="14"/>
      <c r="EIV53" s="14"/>
      <c r="EIW53" s="14"/>
      <c r="EIX53" s="14"/>
      <c r="EIY53" s="14"/>
      <c r="EIZ53" s="14"/>
      <c r="EJA53" s="14"/>
      <c r="EJB53" s="14"/>
      <c r="EJC53" s="14"/>
      <c r="EJD53" s="14"/>
      <c r="EJE53" s="14"/>
      <c r="EJF53" s="14"/>
      <c r="EJG53" s="14"/>
      <c r="EJH53" s="14"/>
      <c r="EJI53" s="14"/>
      <c r="EJJ53" s="14"/>
      <c r="EJK53" s="14"/>
      <c r="EJL53" s="14"/>
      <c r="EJM53" s="14"/>
      <c r="EJN53" s="14"/>
      <c r="EJO53" s="14"/>
      <c r="EJP53" s="14"/>
      <c r="EJQ53" s="14"/>
      <c r="EJR53" s="14"/>
      <c r="EJS53" s="14"/>
      <c r="EJT53" s="14"/>
      <c r="EJU53" s="14"/>
      <c r="EJV53" s="14"/>
      <c r="EJW53" s="14"/>
      <c r="EJX53" s="14"/>
      <c r="EJY53" s="14"/>
      <c r="EJZ53" s="14"/>
      <c r="EKA53" s="14"/>
      <c r="EKB53" s="14"/>
      <c r="EKC53" s="14"/>
      <c r="EKD53" s="14"/>
      <c r="EKE53" s="14"/>
      <c r="EKF53" s="14"/>
      <c r="EKG53" s="14"/>
      <c r="EKH53" s="14"/>
      <c r="EKI53" s="14"/>
      <c r="EKJ53" s="14"/>
      <c r="EKK53" s="14"/>
      <c r="EKL53" s="14"/>
      <c r="EKM53" s="14"/>
      <c r="EKN53" s="14"/>
      <c r="EKO53" s="14"/>
      <c r="EKP53" s="14"/>
      <c r="EKQ53" s="14"/>
      <c r="EKR53" s="14"/>
      <c r="EKS53" s="14"/>
      <c r="EKT53" s="14"/>
      <c r="EKU53" s="14"/>
      <c r="EKV53" s="14"/>
      <c r="EKW53" s="14"/>
      <c r="EKX53" s="14"/>
      <c r="EKY53" s="14"/>
      <c r="EKZ53" s="14"/>
      <c r="ELA53" s="14"/>
      <c r="ELB53" s="14"/>
      <c r="ELC53" s="14"/>
      <c r="ELD53" s="14"/>
      <c r="ELE53" s="14"/>
      <c r="ELF53" s="14"/>
      <c r="ELG53" s="14"/>
      <c r="ELH53" s="14"/>
      <c r="ELI53" s="14"/>
      <c r="ELJ53" s="14"/>
      <c r="ELK53" s="14"/>
      <c r="ELL53" s="14"/>
      <c r="ELM53" s="14"/>
      <c r="ELN53" s="14"/>
      <c r="ELO53" s="14"/>
      <c r="ELP53" s="14"/>
      <c r="ELQ53" s="14"/>
      <c r="ELR53" s="14"/>
      <c r="ELS53" s="14"/>
      <c r="ELT53" s="14"/>
      <c r="ELU53" s="14"/>
      <c r="ELV53" s="14"/>
      <c r="ELW53" s="14"/>
      <c r="ELX53" s="14"/>
      <c r="ELY53" s="14"/>
      <c r="ELZ53" s="14"/>
      <c r="EMA53" s="14"/>
      <c r="EMB53" s="14"/>
      <c r="EMC53" s="14"/>
      <c r="EMD53" s="14"/>
      <c r="EME53" s="14"/>
      <c r="EMF53" s="14"/>
      <c r="EMG53" s="14"/>
      <c r="EMH53" s="14"/>
      <c r="EMI53" s="14"/>
      <c r="EMJ53" s="14"/>
      <c r="EMK53" s="14"/>
      <c r="EML53" s="14"/>
      <c r="EMM53" s="14"/>
      <c r="EMN53" s="14"/>
      <c r="EMO53" s="14"/>
      <c r="EMP53" s="14"/>
      <c r="EMQ53" s="14"/>
      <c r="EMR53" s="14"/>
      <c r="EMS53" s="14"/>
      <c r="EMT53" s="14"/>
      <c r="EMU53" s="14"/>
      <c r="EMV53" s="14"/>
      <c r="EMW53" s="14"/>
      <c r="EMX53" s="14"/>
      <c r="EMY53" s="14"/>
      <c r="EMZ53" s="14"/>
      <c r="ENA53" s="14"/>
      <c r="ENB53" s="14"/>
      <c r="ENC53" s="14"/>
      <c r="END53" s="14"/>
      <c r="ENE53" s="14"/>
      <c r="ENF53" s="14"/>
      <c r="ENG53" s="14"/>
      <c r="ENH53" s="14"/>
      <c r="ENI53" s="14"/>
      <c r="ENJ53" s="14"/>
      <c r="ENK53" s="14"/>
      <c r="ENL53" s="14"/>
      <c r="ENM53" s="14"/>
      <c r="ENN53" s="14"/>
      <c r="ENO53" s="14"/>
      <c r="ENP53" s="14"/>
      <c r="ENQ53" s="14"/>
      <c r="ENR53" s="14"/>
      <c r="ENS53" s="14"/>
      <c r="ENT53" s="14"/>
      <c r="ENU53" s="14"/>
      <c r="ENV53" s="14"/>
      <c r="ENW53" s="14"/>
      <c r="ENX53" s="14"/>
      <c r="ENY53" s="14"/>
      <c r="ENZ53" s="14"/>
      <c r="EOA53" s="14"/>
      <c r="EOB53" s="14"/>
      <c r="EOC53" s="14"/>
      <c r="EOD53" s="14"/>
      <c r="EOE53" s="14"/>
      <c r="EOF53" s="14"/>
      <c r="EOG53" s="14"/>
      <c r="EOH53" s="14"/>
      <c r="EOI53" s="14"/>
      <c r="EOJ53" s="14"/>
      <c r="EOK53" s="14"/>
      <c r="EOL53" s="14"/>
      <c r="EOM53" s="14"/>
      <c r="EON53" s="14"/>
      <c r="EOO53" s="14"/>
      <c r="EOP53" s="14"/>
      <c r="EOQ53" s="14"/>
      <c r="EOR53" s="14"/>
      <c r="EOS53" s="14"/>
      <c r="EOT53" s="14"/>
      <c r="EOU53" s="14"/>
      <c r="EOV53" s="14"/>
      <c r="EOW53" s="14"/>
      <c r="EOX53" s="14"/>
      <c r="EOY53" s="14"/>
      <c r="EOZ53" s="14"/>
      <c r="EPA53" s="14"/>
      <c r="EPB53" s="14"/>
      <c r="EPC53" s="14"/>
      <c r="EPD53" s="14"/>
      <c r="EPE53" s="14"/>
      <c r="EPF53" s="14"/>
      <c r="EPG53" s="14"/>
      <c r="EPH53" s="14"/>
      <c r="EPI53" s="14"/>
      <c r="EPJ53" s="14"/>
      <c r="EPK53" s="14"/>
      <c r="EPL53" s="14"/>
      <c r="EPM53" s="14"/>
      <c r="EPN53" s="14"/>
      <c r="EPO53" s="14"/>
      <c r="EPP53" s="14"/>
      <c r="EPQ53" s="14"/>
      <c r="EPR53" s="14"/>
      <c r="EPS53" s="14"/>
      <c r="EPT53" s="14"/>
      <c r="EPU53" s="14"/>
      <c r="EPV53" s="14"/>
      <c r="EPW53" s="14"/>
      <c r="EPX53" s="14"/>
      <c r="EPY53" s="14"/>
      <c r="EPZ53" s="14"/>
      <c r="EQA53" s="14"/>
      <c r="EQB53" s="14"/>
      <c r="EQC53" s="14"/>
      <c r="EQD53" s="14"/>
      <c r="EQE53" s="14"/>
      <c r="EQF53" s="14"/>
      <c r="EQG53" s="14"/>
      <c r="EQH53" s="14"/>
      <c r="EQI53" s="14"/>
      <c r="EQJ53" s="14"/>
      <c r="EQK53" s="14"/>
      <c r="EQL53" s="14"/>
      <c r="EQM53" s="14"/>
      <c r="EQN53" s="14"/>
      <c r="EQO53" s="14"/>
      <c r="EQP53" s="14"/>
      <c r="EQQ53" s="14"/>
      <c r="EQR53" s="14"/>
      <c r="EQS53" s="14"/>
      <c r="EQT53" s="14"/>
      <c r="EQU53" s="14"/>
      <c r="EQV53" s="14"/>
      <c r="EQW53" s="14"/>
      <c r="EQX53" s="14"/>
      <c r="EQY53" s="14"/>
      <c r="EQZ53" s="14"/>
      <c r="ERA53" s="14"/>
      <c r="ERB53" s="14"/>
      <c r="ERC53" s="14"/>
      <c r="ERD53" s="14"/>
      <c r="ERE53" s="14"/>
      <c r="ERF53" s="14"/>
      <c r="ERG53" s="14"/>
      <c r="ERH53" s="14"/>
      <c r="ERI53" s="14"/>
      <c r="ERJ53" s="14"/>
      <c r="ERK53" s="14"/>
      <c r="ERL53" s="14"/>
      <c r="ERM53" s="14"/>
      <c r="ERN53" s="14"/>
      <c r="ERO53" s="14"/>
      <c r="ERP53" s="14"/>
      <c r="ERQ53" s="14"/>
      <c r="ERR53" s="14"/>
      <c r="ERS53" s="14"/>
      <c r="ERT53" s="14"/>
      <c r="ERU53" s="14"/>
      <c r="ERV53" s="14"/>
      <c r="ERW53" s="14"/>
      <c r="ERX53" s="14"/>
      <c r="ERY53" s="14"/>
      <c r="ERZ53" s="14"/>
      <c r="ESA53" s="14"/>
      <c r="ESB53" s="14"/>
      <c r="ESC53" s="14"/>
      <c r="ESD53" s="14"/>
      <c r="ESE53" s="14"/>
      <c r="ESF53" s="14"/>
      <c r="ESG53" s="14"/>
      <c r="ESH53" s="14"/>
      <c r="ESI53" s="14"/>
      <c r="ESJ53" s="14"/>
      <c r="ESK53" s="14"/>
      <c r="ESL53" s="14"/>
      <c r="ESM53" s="14"/>
      <c r="ESN53" s="14"/>
      <c r="ESO53" s="14"/>
      <c r="ESP53" s="14"/>
      <c r="ESQ53" s="14"/>
      <c r="ESR53" s="14"/>
      <c r="ESS53" s="14"/>
      <c r="EST53" s="14"/>
      <c r="ESU53" s="14"/>
      <c r="ESV53" s="14"/>
      <c r="ESW53" s="14"/>
      <c r="ESX53" s="14"/>
      <c r="ESY53" s="14"/>
      <c r="ESZ53" s="14"/>
      <c r="ETA53" s="14"/>
      <c r="ETB53" s="14"/>
      <c r="ETC53" s="14"/>
      <c r="ETD53" s="14"/>
      <c r="ETE53" s="14"/>
      <c r="ETF53" s="14"/>
      <c r="ETG53" s="14"/>
      <c r="ETH53" s="14"/>
      <c r="ETI53" s="14"/>
      <c r="ETJ53" s="14"/>
      <c r="ETK53" s="14"/>
      <c r="ETL53" s="14"/>
      <c r="ETM53" s="14"/>
      <c r="ETN53" s="14"/>
      <c r="ETO53" s="14"/>
      <c r="ETP53" s="14"/>
      <c r="ETQ53" s="14"/>
      <c r="ETR53" s="14"/>
      <c r="ETS53" s="14"/>
      <c r="ETT53" s="14"/>
      <c r="ETU53" s="14"/>
      <c r="ETV53" s="14"/>
      <c r="ETW53" s="14"/>
      <c r="ETX53" s="14"/>
      <c r="ETY53" s="14"/>
      <c r="ETZ53" s="14"/>
      <c r="EUA53" s="14"/>
      <c r="EUB53" s="14"/>
      <c r="EUC53" s="14"/>
      <c r="EUD53" s="14"/>
      <c r="EUE53" s="14"/>
      <c r="EUF53" s="14"/>
      <c r="EUG53" s="14"/>
      <c r="EUH53" s="14"/>
      <c r="EUI53" s="14"/>
      <c r="EUJ53" s="14"/>
      <c r="EUK53" s="14"/>
      <c r="EUL53" s="14"/>
      <c r="EUM53" s="14"/>
      <c r="EUN53" s="14"/>
      <c r="EUO53" s="14"/>
      <c r="EUP53" s="14"/>
      <c r="EUQ53" s="14"/>
      <c r="EUR53" s="14"/>
      <c r="EUS53" s="14"/>
      <c r="EUT53" s="14"/>
      <c r="EUU53" s="14"/>
      <c r="EUV53" s="14"/>
      <c r="EUW53" s="14"/>
      <c r="EUX53" s="14"/>
      <c r="EUY53" s="14"/>
      <c r="EUZ53" s="14"/>
      <c r="EVA53" s="14"/>
      <c r="EVB53" s="14"/>
      <c r="EVC53" s="14"/>
      <c r="EVD53" s="14"/>
      <c r="EVE53" s="14"/>
      <c r="EVF53" s="14"/>
      <c r="EVG53" s="14"/>
      <c r="EVH53" s="14"/>
      <c r="EVI53" s="14"/>
      <c r="EVJ53" s="14"/>
      <c r="EVK53" s="14"/>
      <c r="EVL53" s="14"/>
      <c r="EVM53" s="14"/>
      <c r="EVN53" s="14"/>
      <c r="EVO53" s="14"/>
      <c r="EVP53" s="14"/>
      <c r="EVQ53" s="14"/>
      <c r="EVR53" s="14"/>
      <c r="EVS53" s="14"/>
      <c r="EVT53" s="14"/>
      <c r="EVU53" s="14"/>
      <c r="EVV53" s="14"/>
      <c r="EVW53" s="14"/>
      <c r="EVX53" s="14"/>
      <c r="EVY53" s="14"/>
      <c r="EVZ53" s="14"/>
      <c r="EWA53" s="14"/>
      <c r="EWB53" s="14"/>
      <c r="EWC53" s="14"/>
      <c r="EWD53" s="14"/>
      <c r="EWE53" s="14"/>
      <c r="EWF53" s="14"/>
      <c r="EWG53" s="14"/>
      <c r="EWH53" s="14"/>
      <c r="EWI53" s="14"/>
      <c r="EWJ53" s="14"/>
      <c r="EWK53" s="14"/>
      <c r="EWL53" s="14"/>
      <c r="EWM53" s="14"/>
      <c r="EWN53" s="14"/>
      <c r="EWO53" s="14"/>
      <c r="EWP53" s="14"/>
      <c r="EWQ53" s="14"/>
      <c r="EWR53" s="14"/>
      <c r="EWS53" s="14"/>
      <c r="EWT53" s="14"/>
      <c r="EWU53" s="14"/>
      <c r="EWV53" s="14"/>
      <c r="EWW53" s="14"/>
      <c r="EWX53" s="14"/>
      <c r="EWY53" s="14"/>
      <c r="EWZ53" s="14"/>
      <c r="EXA53" s="14"/>
      <c r="EXB53" s="14"/>
      <c r="EXC53" s="14"/>
      <c r="EXD53" s="14"/>
      <c r="EXE53" s="14"/>
      <c r="EXF53" s="14"/>
      <c r="EXG53" s="14"/>
      <c r="EXH53" s="14"/>
      <c r="EXI53" s="14"/>
      <c r="EXJ53" s="14"/>
      <c r="EXK53" s="14"/>
      <c r="EXL53" s="14"/>
      <c r="EXM53" s="14"/>
      <c r="EXN53" s="14"/>
      <c r="EXO53" s="14"/>
      <c r="EXP53" s="14"/>
      <c r="EXQ53" s="14"/>
      <c r="EXR53" s="14"/>
      <c r="EXS53" s="14"/>
      <c r="EXT53" s="14"/>
      <c r="EXU53" s="14"/>
      <c r="EXV53" s="14"/>
      <c r="EXW53" s="14"/>
      <c r="EXX53" s="14"/>
      <c r="EXY53" s="14"/>
      <c r="EXZ53" s="14"/>
      <c r="EYA53" s="14"/>
      <c r="EYB53" s="14"/>
      <c r="EYC53" s="14"/>
      <c r="EYD53" s="14"/>
      <c r="EYE53" s="14"/>
      <c r="EYF53" s="14"/>
      <c r="EYG53" s="14"/>
      <c r="EYH53" s="14"/>
      <c r="EYI53" s="14"/>
      <c r="EYJ53" s="14"/>
      <c r="EYK53" s="14"/>
      <c r="EYL53" s="14"/>
      <c r="EYM53" s="14"/>
      <c r="EYN53" s="14"/>
      <c r="EYO53" s="14"/>
      <c r="EYP53" s="14"/>
      <c r="EYQ53" s="14"/>
      <c r="EYR53" s="14"/>
      <c r="EYS53" s="14"/>
      <c r="EYT53" s="14"/>
      <c r="EYU53" s="14"/>
      <c r="EYV53" s="14"/>
      <c r="EYW53" s="14"/>
      <c r="EYX53" s="14"/>
      <c r="EYY53" s="14"/>
      <c r="EYZ53" s="14"/>
      <c r="EZA53" s="14"/>
      <c r="EZB53" s="14"/>
      <c r="EZC53" s="14"/>
      <c r="EZD53" s="14"/>
      <c r="EZE53" s="14"/>
      <c r="EZF53" s="14"/>
      <c r="EZG53" s="14"/>
      <c r="EZH53" s="14"/>
      <c r="EZI53" s="14"/>
      <c r="EZJ53" s="14"/>
      <c r="EZK53" s="14"/>
      <c r="EZL53" s="14"/>
      <c r="EZM53" s="14"/>
      <c r="EZN53" s="14"/>
      <c r="EZO53" s="14"/>
      <c r="EZP53" s="14"/>
      <c r="EZQ53" s="14"/>
      <c r="EZR53" s="14"/>
      <c r="EZS53" s="14"/>
      <c r="EZT53" s="14"/>
      <c r="EZU53" s="14"/>
      <c r="EZV53" s="14"/>
      <c r="EZW53" s="14"/>
      <c r="EZX53" s="14"/>
      <c r="EZY53" s="14"/>
      <c r="EZZ53" s="14"/>
      <c r="FAA53" s="14"/>
      <c r="FAB53" s="14"/>
      <c r="FAC53" s="14"/>
      <c r="FAD53" s="14"/>
      <c r="FAE53" s="14"/>
      <c r="FAF53" s="14"/>
      <c r="FAG53" s="14"/>
      <c r="FAH53" s="14"/>
      <c r="FAI53" s="14"/>
      <c r="FAJ53" s="14"/>
      <c r="FAK53" s="14"/>
      <c r="FAL53" s="14"/>
      <c r="FAM53" s="14"/>
      <c r="FAN53" s="14"/>
      <c r="FAO53" s="14"/>
      <c r="FAP53" s="14"/>
      <c r="FAQ53" s="14"/>
      <c r="FAR53" s="14"/>
      <c r="FAS53" s="14"/>
      <c r="FAT53" s="14"/>
      <c r="FAU53" s="14"/>
      <c r="FAV53" s="14"/>
      <c r="FAW53" s="14"/>
      <c r="FAX53" s="14"/>
      <c r="FAY53" s="14"/>
      <c r="FAZ53" s="14"/>
      <c r="FBA53" s="14"/>
      <c r="FBB53" s="14"/>
      <c r="FBC53" s="14"/>
      <c r="FBD53" s="14"/>
      <c r="FBE53" s="14"/>
      <c r="FBF53" s="14"/>
      <c r="FBG53" s="14"/>
      <c r="FBH53" s="14"/>
      <c r="FBI53" s="14"/>
      <c r="FBJ53" s="14"/>
      <c r="FBK53" s="14"/>
      <c r="FBL53" s="14"/>
      <c r="FBM53" s="14"/>
      <c r="FBN53" s="14"/>
      <c r="FBO53" s="14"/>
      <c r="FBP53" s="14"/>
      <c r="FBQ53" s="14"/>
      <c r="FBR53" s="14"/>
      <c r="FBS53" s="14"/>
      <c r="FBT53" s="14"/>
      <c r="FBU53" s="14"/>
      <c r="FBV53" s="14"/>
      <c r="FBW53" s="14"/>
      <c r="FBX53" s="14"/>
      <c r="FBY53" s="14"/>
      <c r="FBZ53" s="14"/>
      <c r="FCA53" s="14"/>
      <c r="FCB53" s="14"/>
      <c r="FCC53" s="14"/>
      <c r="FCD53" s="14"/>
      <c r="FCE53" s="14"/>
      <c r="FCF53" s="14"/>
      <c r="FCG53" s="14"/>
      <c r="FCH53" s="14"/>
      <c r="FCI53" s="14"/>
      <c r="FCJ53" s="14"/>
      <c r="FCK53" s="14"/>
      <c r="FCL53" s="14"/>
      <c r="FCM53" s="14"/>
      <c r="FCN53" s="14"/>
      <c r="FCO53" s="14"/>
      <c r="FCP53" s="14"/>
      <c r="FCQ53" s="14"/>
      <c r="FCR53" s="14"/>
      <c r="FCS53" s="14"/>
      <c r="FCT53" s="14"/>
      <c r="FCU53" s="14"/>
      <c r="FCV53" s="14"/>
      <c r="FCW53" s="14"/>
      <c r="FCX53" s="14"/>
      <c r="FCY53" s="14"/>
      <c r="FCZ53" s="14"/>
      <c r="FDA53" s="14"/>
      <c r="FDB53" s="14"/>
      <c r="FDC53" s="14"/>
      <c r="FDD53" s="14"/>
      <c r="FDE53" s="14"/>
      <c r="FDF53" s="14"/>
      <c r="FDG53" s="14"/>
      <c r="FDH53" s="14"/>
      <c r="FDI53" s="14"/>
      <c r="FDJ53" s="14"/>
      <c r="FDK53" s="14"/>
      <c r="FDL53" s="14"/>
      <c r="FDM53" s="14"/>
      <c r="FDN53" s="14"/>
      <c r="FDO53" s="14"/>
      <c r="FDP53" s="14"/>
      <c r="FDQ53" s="14"/>
      <c r="FDR53" s="14"/>
      <c r="FDS53" s="14"/>
      <c r="FDT53" s="14"/>
      <c r="FDU53" s="14"/>
      <c r="FDV53" s="14"/>
      <c r="FDW53" s="14"/>
      <c r="FDX53" s="14"/>
      <c r="FDY53" s="14"/>
      <c r="FDZ53" s="14"/>
      <c r="FEA53" s="14"/>
      <c r="FEB53" s="14"/>
      <c r="FEC53" s="14"/>
      <c r="FED53" s="14"/>
      <c r="FEE53" s="14"/>
      <c r="FEF53" s="14"/>
      <c r="FEG53" s="14"/>
      <c r="FEH53" s="14"/>
      <c r="FEI53" s="14"/>
      <c r="FEJ53" s="14"/>
      <c r="FEK53" s="14"/>
      <c r="FEL53" s="14"/>
      <c r="FEM53" s="14"/>
      <c r="FEN53" s="14"/>
      <c r="FEO53" s="14"/>
      <c r="FEP53" s="14"/>
      <c r="FEQ53" s="14"/>
      <c r="FER53" s="14"/>
      <c r="FES53" s="14"/>
      <c r="FET53" s="14"/>
      <c r="FEU53" s="14"/>
      <c r="FEV53" s="14"/>
      <c r="FEW53" s="14"/>
      <c r="FEX53" s="14"/>
      <c r="FEY53" s="14"/>
      <c r="FEZ53" s="14"/>
      <c r="FFA53" s="14"/>
      <c r="FFB53" s="14"/>
      <c r="FFC53" s="14"/>
      <c r="FFD53" s="14"/>
      <c r="FFE53" s="14"/>
      <c r="FFF53" s="14"/>
      <c r="FFG53" s="14"/>
      <c r="FFH53" s="14"/>
      <c r="FFI53" s="14"/>
      <c r="FFJ53" s="14"/>
      <c r="FFK53" s="14"/>
      <c r="FFL53" s="14"/>
      <c r="FFM53" s="14"/>
      <c r="FFN53" s="14"/>
      <c r="FFO53" s="14"/>
      <c r="FFP53" s="14"/>
      <c r="FFQ53" s="14"/>
      <c r="FFR53" s="14"/>
      <c r="FFS53" s="14"/>
      <c r="FFT53" s="14"/>
      <c r="FFU53" s="14"/>
      <c r="FFV53" s="14"/>
      <c r="FFW53" s="14"/>
      <c r="FFX53" s="14"/>
      <c r="FFY53" s="14"/>
      <c r="FFZ53" s="14"/>
      <c r="FGA53" s="14"/>
      <c r="FGB53" s="14"/>
      <c r="FGC53" s="14"/>
      <c r="FGD53" s="14"/>
      <c r="FGE53" s="14"/>
      <c r="FGF53" s="14"/>
      <c r="FGG53" s="14"/>
      <c r="FGH53" s="14"/>
      <c r="FGI53" s="14"/>
      <c r="FGJ53" s="14"/>
      <c r="FGK53" s="14"/>
      <c r="FGL53" s="14"/>
      <c r="FGM53" s="14"/>
      <c r="FGN53" s="14"/>
      <c r="FGO53" s="14"/>
      <c r="FGP53" s="14"/>
      <c r="FGQ53" s="14"/>
      <c r="FGR53" s="14"/>
      <c r="FGS53" s="14"/>
      <c r="FGT53" s="14"/>
      <c r="FGU53" s="14"/>
      <c r="FGV53" s="14"/>
      <c r="FGW53" s="14"/>
      <c r="FGX53" s="14"/>
      <c r="FGY53" s="14"/>
      <c r="FGZ53" s="14"/>
      <c r="FHA53" s="14"/>
      <c r="FHB53" s="14"/>
      <c r="FHC53" s="14"/>
      <c r="FHD53" s="14"/>
      <c r="FHE53" s="14"/>
      <c r="FHF53" s="14"/>
      <c r="FHG53" s="14"/>
      <c r="FHH53" s="14"/>
      <c r="FHI53" s="14"/>
      <c r="FHJ53" s="14"/>
      <c r="FHK53" s="14"/>
      <c r="FHL53" s="14"/>
      <c r="FHM53" s="14"/>
      <c r="FHN53" s="14"/>
      <c r="FHO53" s="14"/>
      <c r="FHP53" s="14"/>
      <c r="FHQ53" s="14"/>
      <c r="FHR53" s="14"/>
      <c r="FHS53" s="14"/>
      <c r="FHT53" s="14"/>
      <c r="FHU53" s="14"/>
      <c r="FHV53" s="14"/>
      <c r="FHW53" s="14"/>
      <c r="FHX53" s="14"/>
      <c r="FHY53" s="14"/>
      <c r="FHZ53" s="14"/>
      <c r="FIA53" s="14"/>
      <c r="FIB53" s="14"/>
      <c r="FIC53" s="14"/>
      <c r="FID53" s="14"/>
      <c r="FIE53" s="14"/>
      <c r="FIF53" s="14"/>
      <c r="FIG53" s="14"/>
      <c r="FIH53" s="14"/>
      <c r="FII53" s="14"/>
      <c r="FIJ53" s="14"/>
      <c r="FIK53" s="14"/>
      <c r="FIL53" s="14"/>
      <c r="FIM53" s="14"/>
      <c r="FIN53" s="14"/>
      <c r="FIO53" s="14"/>
      <c r="FIP53" s="14"/>
      <c r="FIQ53" s="14"/>
      <c r="FIR53" s="14"/>
      <c r="FIS53" s="14"/>
      <c r="FIT53" s="14"/>
      <c r="FIU53" s="14"/>
      <c r="FIV53" s="14"/>
      <c r="FIW53" s="14"/>
      <c r="FIX53" s="14"/>
      <c r="FIY53" s="14"/>
      <c r="FIZ53" s="14"/>
      <c r="FJA53" s="14"/>
      <c r="FJB53" s="14"/>
      <c r="FJC53" s="14"/>
      <c r="FJD53" s="14"/>
      <c r="FJE53" s="14"/>
      <c r="FJF53" s="14"/>
      <c r="FJG53" s="14"/>
      <c r="FJH53" s="14"/>
      <c r="FJI53" s="14"/>
      <c r="FJJ53" s="14"/>
      <c r="FJK53" s="14"/>
      <c r="FJL53" s="14"/>
      <c r="FJM53" s="14"/>
      <c r="FJN53" s="14"/>
      <c r="FJO53" s="14"/>
      <c r="FJP53" s="14"/>
      <c r="FJQ53" s="14"/>
      <c r="FJR53" s="14"/>
      <c r="FJS53" s="14"/>
      <c r="FJT53" s="14"/>
      <c r="FJU53" s="14"/>
      <c r="FJV53" s="14"/>
      <c r="FJW53" s="14"/>
      <c r="FJX53" s="14"/>
      <c r="FJY53" s="14"/>
      <c r="FJZ53" s="14"/>
      <c r="FKA53" s="14"/>
      <c r="FKB53" s="14"/>
      <c r="FKC53" s="14"/>
      <c r="FKD53" s="14"/>
      <c r="FKE53" s="14"/>
      <c r="FKF53" s="14"/>
      <c r="FKG53" s="14"/>
      <c r="FKH53" s="14"/>
      <c r="FKI53" s="14"/>
      <c r="FKJ53" s="14"/>
      <c r="FKK53" s="14"/>
      <c r="FKL53" s="14"/>
      <c r="FKM53" s="14"/>
      <c r="FKN53" s="14"/>
      <c r="FKO53" s="14"/>
      <c r="FKP53" s="14"/>
      <c r="FKQ53" s="14"/>
      <c r="FKR53" s="14"/>
      <c r="FKS53" s="14"/>
      <c r="FKT53" s="14"/>
      <c r="FKU53" s="14"/>
      <c r="FKV53" s="14"/>
      <c r="FKW53" s="14"/>
      <c r="FKX53" s="14"/>
      <c r="FKY53" s="14"/>
      <c r="FKZ53" s="14"/>
      <c r="FLA53" s="14"/>
      <c r="FLB53" s="14"/>
      <c r="FLC53" s="14"/>
      <c r="FLD53" s="14"/>
      <c r="FLE53" s="14"/>
      <c r="FLF53" s="14"/>
      <c r="FLG53" s="14"/>
      <c r="FLH53" s="14"/>
      <c r="FLI53" s="14"/>
      <c r="FLJ53" s="14"/>
      <c r="FLK53" s="14"/>
      <c r="FLL53" s="14"/>
      <c r="FLM53" s="14"/>
      <c r="FLN53" s="14"/>
      <c r="FLO53" s="14"/>
      <c r="FLP53" s="14"/>
      <c r="FLQ53" s="14"/>
      <c r="FLR53" s="14"/>
      <c r="FLS53" s="14"/>
      <c r="FLT53" s="14"/>
      <c r="FLU53" s="14"/>
      <c r="FLV53" s="14"/>
      <c r="FLW53" s="14"/>
      <c r="FLX53" s="14"/>
      <c r="FLY53" s="14"/>
      <c r="FLZ53" s="14"/>
      <c r="FMA53" s="14"/>
      <c r="FMB53" s="14"/>
      <c r="FMC53" s="14"/>
      <c r="FMD53" s="14"/>
      <c r="FME53" s="14"/>
      <c r="FMF53" s="14"/>
      <c r="FMG53" s="14"/>
      <c r="FMH53" s="14"/>
      <c r="FMI53" s="14"/>
      <c r="FMJ53" s="14"/>
      <c r="FMK53" s="14"/>
      <c r="FML53" s="14"/>
      <c r="FMM53" s="14"/>
      <c r="FMN53" s="14"/>
      <c r="FMO53" s="14"/>
      <c r="FMP53" s="14"/>
      <c r="FMQ53" s="14"/>
      <c r="FMR53" s="14"/>
      <c r="FMS53" s="14"/>
      <c r="FMT53" s="14"/>
      <c r="FMU53" s="14"/>
      <c r="FMV53" s="14"/>
      <c r="FMW53" s="14"/>
      <c r="FMX53" s="14"/>
      <c r="FMY53" s="14"/>
      <c r="FMZ53" s="14"/>
      <c r="FNA53" s="14"/>
      <c r="FNB53" s="14"/>
      <c r="FNC53" s="14"/>
      <c r="FND53" s="14"/>
      <c r="FNE53" s="14"/>
      <c r="FNF53" s="14"/>
      <c r="FNG53" s="14"/>
      <c r="FNH53" s="14"/>
      <c r="FNI53" s="14"/>
      <c r="FNJ53" s="14"/>
      <c r="FNK53" s="14"/>
      <c r="FNL53" s="14"/>
      <c r="FNM53" s="14"/>
      <c r="FNN53" s="14"/>
      <c r="FNO53" s="14"/>
      <c r="FNP53" s="14"/>
      <c r="FNQ53" s="14"/>
      <c r="FNR53" s="14"/>
      <c r="FNS53" s="14"/>
      <c r="FNT53" s="14"/>
      <c r="FNU53" s="14"/>
      <c r="FNV53" s="14"/>
      <c r="FNW53" s="14"/>
      <c r="FNX53" s="14"/>
      <c r="FNY53" s="14"/>
      <c r="FNZ53" s="14"/>
      <c r="FOA53" s="14"/>
      <c r="FOB53" s="14"/>
      <c r="FOC53" s="14"/>
      <c r="FOD53" s="14"/>
      <c r="FOE53" s="14"/>
      <c r="FOF53" s="14"/>
      <c r="FOG53" s="14"/>
      <c r="FOH53" s="14"/>
      <c r="FOI53" s="14"/>
      <c r="FOJ53" s="14"/>
      <c r="FOK53" s="14"/>
      <c r="FOL53" s="14"/>
      <c r="FOM53" s="14"/>
      <c r="FON53" s="14"/>
      <c r="FOO53" s="14"/>
      <c r="FOP53" s="14"/>
      <c r="FOQ53" s="14"/>
      <c r="FOR53" s="14"/>
      <c r="FOS53" s="14"/>
      <c r="FOT53" s="14"/>
      <c r="FOU53" s="14"/>
      <c r="FOV53" s="14"/>
      <c r="FOW53" s="14"/>
      <c r="FOX53" s="14"/>
      <c r="FOY53" s="14"/>
      <c r="FOZ53" s="14"/>
      <c r="FPA53" s="14"/>
      <c r="FPB53" s="14"/>
      <c r="FPC53" s="14"/>
      <c r="FPD53" s="14"/>
      <c r="FPE53" s="14"/>
      <c r="FPF53" s="14"/>
      <c r="FPG53" s="14"/>
      <c r="FPH53" s="14"/>
      <c r="FPI53" s="14"/>
      <c r="FPJ53" s="14"/>
      <c r="FPK53" s="14"/>
      <c r="FPL53" s="14"/>
      <c r="FPM53" s="14"/>
      <c r="FPN53" s="14"/>
      <c r="FPO53" s="14"/>
      <c r="FPP53" s="14"/>
      <c r="FPQ53" s="14"/>
      <c r="FPR53" s="14"/>
      <c r="FPS53" s="14"/>
      <c r="FPT53" s="14"/>
      <c r="FPU53" s="14"/>
      <c r="FPV53" s="14"/>
      <c r="FPW53" s="14"/>
      <c r="FPX53" s="14"/>
      <c r="FPY53" s="14"/>
      <c r="FPZ53" s="14"/>
      <c r="FQA53" s="14"/>
      <c r="FQB53" s="14"/>
      <c r="FQC53" s="14"/>
      <c r="FQD53" s="14"/>
      <c r="FQE53" s="14"/>
      <c r="FQF53" s="14"/>
      <c r="FQG53" s="14"/>
      <c r="FQH53" s="14"/>
      <c r="FQI53" s="14"/>
      <c r="FQJ53" s="14"/>
      <c r="FQK53" s="14"/>
      <c r="FQL53" s="14"/>
      <c r="FQM53" s="14"/>
      <c r="FQN53" s="14"/>
      <c r="FQO53" s="14"/>
      <c r="FQP53" s="14"/>
      <c r="FQQ53" s="14"/>
      <c r="FQR53" s="14"/>
      <c r="FQS53" s="14"/>
      <c r="FQT53" s="14"/>
      <c r="FQU53" s="14"/>
      <c r="FQV53" s="14"/>
      <c r="FQW53" s="14"/>
      <c r="FQX53" s="14"/>
      <c r="FQY53" s="14"/>
      <c r="FQZ53" s="14"/>
      <c r="FRA53" s="14"/>
      <c r="FRB53" s="14"/>
      <c r="FRC53" s="14"/>
      <c r="FRD53" s="14"/>
      <c r="FRE53" s="14"/>
      <c r="FRF53" s="14"/>
      <c r="FRG53" s="14"/>
      <c r="FRH53" s="14"/>
      <c r="FRI53" s="14"/>
      <c r="FRJ53" s="14"/>
      <c r="FRK53" s="14"/>
      <c r="FRL53" s="14"/>
      <c r="FRM53" s="14"/>
      <c r="FRN53" s="14"/>
      <c r="FRO53" s="14"/>
      <c r="FRP53" s="14"/>
      <c r="FRQ53" s="14"/>
      <c r="FRR53" s="14"/>
      <c r="FRS53" s="14"/>
      <c r="FRT53" s="14"/>
      <c r="FRU53" s="14"/>
      <c r="FRV53" s="14"/>
      <c r="FRW53" s="14"/>
      <c r="FRX53" s="14"/>
      <c r="FRY53" s="14"/>
      <c r="FRZ53" s="14"/>
      <c r="FSA53" s="14"/>
      <c r="FSB53" s="14"/>
      <c r="FSC53" s="14"/>
      <c r="FSD53" s="14"/>
      <c r="FSE53" s="14"/>
      <c r="FSF53" s="14"/>
      <c r="FSG53" s="14"/>
      <c r="FSH53" s="14"/>
      <c r="FSI53" s="14"/>
      <c r="FSJ53" s="14"/>
      <c r="FSK53" s="14"/>
      <c r="FSL53" s="14"/>
      <c r="FSM53" s="14"/>
      <c r="FSN53" s="14"/>
      <c r="FSO53" s="14"/>
      <c r="FSP53" s="14"/>
      <c r="FSQ53" s="14"/>
      <c r="FSR53" s="14"/>
      <c r="FSS53" s="14"/>
      <c r="FST53" s="14"/>
      <c r="FSU53" s="14"/>
      <c r="FSV53" s="14"/>
      <c r="FSW53" s="14"/>
      <c r="FSX53" s="14"/>
      <c r="FSY53" s="14"/>
      <c r="FSZ53" s="14"/>
      <c r="FTA53" s="14"/>
      <c r="FTB53" s="14"/>
      <c r="FTC53" s="14"/>
      <c r="FTD53" s="14"/>
      <c r="FTE53" s="14"/>
      <c r="FTF53" s="14"/>
      <c r="FTG53" s="14"/>
      <c r="FTH53" s="14"/>
      <c r="FTI53" s="14"/>
      <c r="FTJ53" s="14"/>
      <c r="FTK53" s="14"/>
      <c r="FTL53" s="14"/>
      <c r="FTM53" s="14"/>
      <c r="FTN53" s="14"/>
      <c r="FTO53" s="14"/>
      <c r="FTP53" s="14"/>
      <c r="FTQ53" s="14"/>
      <c r="FTR53" s="14"/>
      <c r="FTS53" s="14"/>
      <c r="FTT53" s="14"/>
      <c r="FTU53" s="14"/>
      <c r="FTV53" s="14"/>
      <c r="FTW53" s="14"/>
      <c r="FTX53" s="14"/>
      <c r="FTY53" s="14"/>
      <c r="FTZ53" s="14"/>
      <c r="FUA53" s="14"/>
      <c r="FUB53" s="14"/>
      <c r="FUC53" s="14"/>
      <c r="FUD53" s="14"/>
      <c r="FUE53" s="14"/>
      <c r="FUF53" s="14"/>
      <c r="FUG53" s="14"/>
      <c r="FUH53" s="14"/>
      <c r="FUI53" s="14"/>
      <c r="FUJ53" s="14"/>
      <c r="FUK53" s="14"/>
      <c r="FUL53" s="14"/>
      <c r="FUM53" s="14"/>
      <c r="FUN53" s="14"/>
      <c r="FUO53" s="14"/>
      <c r="FUP53" s="14"/>
      <c r="FUQ53" s="14"/>
      <c r="FUR53" s="14"/>
      <c r="FUS53" s="14"/>
      <c r="FUT53" s="14"/>
      <c r="FUU53" s="14"/>
      <c r="FUV53" s="14"/>
      <c r="FUW53" s="14"/>
      <c r="FUX53" s="14"/>
      <c r="FUY53" s="14"/>
      <c r="FUZ53" s="14"/>
      <c r="FVA53" s="14"/>
      <c r="FVB53" s="14"/>
      <c r="FVC53" s="14"/>
      <c r="FVD53" s="14"/>
      <c r="FVE53" s="14"/>
      <c r="FVF53" s="14"/>
      <c r="FVG53" s="14"/>
      <c r="FVH53" s="14"/>
      <c r="FVI53" s="14"/>
      <c r="FVJ53" s="14"/>
      <c r="FVK53" s="14"/>
      <c r="FVL53" s="14"/>
      <c r="FVM53" s="14"/>
      <c r="FVN53" s="14"/>
      <c r="FVO53" s="14"/>
      <c r="FVP53" s="14"/>
      <c r="FVQ53" s="14"/>
      <c r="FVR53" s="14"/>
      <c r="FVS53" s="14"/>
      <c r="FVT53" s="14"/>
      <c r="FVU53" s="14"/>
      <c r="FVV53" s="14"/>
      <c r="FVW53" s="14"/>
      <c r="FVX53" s="14"/>
      <c r="FVY53" s="14"/>
      <c r="FVZ53" s="14"/>
      <c r="FWA53" s="14"/>
      <c r="FWB53" s="14"/>
      <c r="FWC53" s="14"/>
      <c r="FWD53" s="14"/>
      <c r="FWE53" s="14"/>
      <c r="FWF53" s="14"/>
      <c r="FWG53" s="14"/>
      <c r="FWH53" s="14"/>
      <c r="FWI53" s="14"/>
      <c r="FWJ53" s="14"/>
      <c r="FWK53" s="14"/>
      <c r="FWL53" s="14"/>
      <c r="FWM53" s="14"/>
      <c r="FWN53" s="14"/>
      <c r="FWO53" s="14"/>
      <c r="FWP53" s="14"/>
      <c r="FWQ53" s="14"/>
      <c r="FWR53" s="14"/>
      <c r="FWS53" s="14"/>
      <c r="FWT53" s="14"/>
      <c r="FWU53" s="14"/>
      <c r="FWV53" s="14"/>
      <c r="FWW53" s="14"/>
      <c r="FWX53" s="14"/>
      <c r="FWY53" s="14"/>
      <c r="FWZ53" s="14"/>
      <c r="FXA53" s="14"/>
      <c r="FXB53" s="14"/>
      <c r="FXC53" s="14"/>
      <c r="FXD53" s="14"/>
      <c r="FXE53" s="14"/>
      <c r="FXF53" s="14"/>
      <c r="FXG53" s="14"/>
      <c r="FXH53" s="14"/>
      <c r="FXI53" s="14"/>
      <c r="FXJ53" s="14"/>
      <c r="FXK53" s="14"/>
      <c r="FXL53" s="14"/>
      <c r="FXM53" s="14"/>
      <c r="FXN53" s="14"/>
      <c r="FXO53" s="14"/>
      <c r="FXP53" s="14"/>
      <c r="FXQ53" s="14"/>
      <c r="FXR53" s="14"/>
      <c r="FXS53" s="14"/>
      <c r="FXT53" s="14"/>
      <c r="FXU53" s="14"/>
      <c r="FXV53" s="14"/>
      <c r="FXW53" s="14"/>
      <c r="FXX53" s="14"/>
      <c r="FXY53" s="14"/>
      <c r="FXZ53" s="14"/>
      <c r="FYA53" s="14"/>
      <c r="FYB53" s="14"/>
      <c r="FYC53" s="14"/>
      <c r="FYD53" s="14"/>
      <c r="FYE53" s="14"/>
      <c r="FYF53" s="14"/>
      <c r="FYG53" s="14"/>
      <c r="FYH53" s="14"/>
      <c r="FYI53" s="14"/>
      <c r="FYJ53" s="14"/>
      <c r="FYK53" s="14"/>
      <c r="FYL53" s="14"/>
      <c r="FYM53" s="14"/>
      <c r="FYN53" s="14"/>
      <c r="FYO53" s="14"/>
      <c r="FYP53" s="14"/>
      <c r="FYQ53" s="14"/>
      <c r="FYR53" s="14"/>
      <c r="FYS53" s="14"/>
      <c r="FYT53" s="14"/>
      <c r="FYU53" s="14"/>
      <c r="FYV53" s="14"/>
      <c r="FYW53" s="14"/>
      <c r="FYX53" s="14"/>
      <c r="FYY53" s="14"/>
      <c r="FYZ53" s="14"/>
      <c r="FZA53" s="14"/>
      <c r="FZB53" s="14"/>
      <c r="FZC53" s="14"/>
      <c r="FZD53" s="14"/>
      <c r="FZE53" s="14"/>
      <c r="FZF53" s="14"/>
      <c r="FZG53" s="14"/>
      <c r="FZH53" s="14"/>
      <c r="FZI53" s="14"/>
      <c r="FZJ53" s="14"/>
      <c r="FZK53" s="14"/>
      <c r="FZL53" s="14"/>
      <c r="FZM53" s="14"/>
      <c r="FZN53" s="14"/>
      <c r="FZO53" s="14"/>
      <c r="FZP53" s="14"/>
      <c r="FZQ53" s="14"/>
      <c r="FZR53" s="14"/>
      <c r="FZS53" s="14"/>
      <c r="FZT53" s="14"/>
      <c r="FZU53" s="14"/>
      <c r="FZV53" s="14"/>
      <c r="FZW53" s="14"/>
      <c r="FZX53" s="14"/>
      <c r="FZY53" s="14"/>
      <c r="FZZ53" s="14"/>
      <c r="GAA53" s="14"/>
      <c r="GAB53" s="14"/>
      <c r="GAC53" s="14"/>
      <c r="GAD53" s="14"/>
      <c r="GAE53" s="14"/>
      <c r="GAF53" s="14"/>
      <c r="GAG53" s="14"/>
      <c r="GAH53" s="14"/>
      <c r="GAI53" s="14"/>
      <c r="GAJ53" s="14"/>
      <c r="GAK53" s="14"/>
      <c r="GAL53" s="14"/>
      <c r="GAM53" s="14"/>
      <c r="GAN53" s="14"/>
      <c r="GAO53" s="14"/>
      <c r="GAP53" s="14"/>
      <c r="GAQ53" s="14"/>
      <c r="GAR53" s="14"/>
      <c r="GAS53" s="14"/>
      <c r="GAT53" s="14"/>
      <c r="GAU53" s="14"/>
      <c r="GAV53" s="14"/>
      <c r="GAW53" s="14"/>
      <c r="GAX53" s="14"/>
      <c r="GAY53" s="14"/>
      <c r="GAZ53" s="14"/>
      <c r="GBA53" s="14"/>
      <c r="GBB53" s="14"/>
      <c r="GBC53" s="14"/>
      <c r="GBD53" s="14"/>
      <c r="GBE53" s="14"/>
      <c r="GBF53" s="14"/>
      <c r="GBG53" s="14"/>
      <c r="GBH53" s="14"/>
      <c r="GBI53" s="14"/>
      <c r="GBJ53" s="14"/>
      <c r="GBK53" s="14"/>
      <c r="GBL53" s="14"/>
      <c r="GBM53" s="14"/>
      <c r="GBN53" s="14"/>
      <c r="GBO53" s="14"/>
      <c r="GBP53" s="14"/>
      <c r="GBQ53" s="14"/>
      <c r="GBR53" s="14"/>
      <c r="GBS53" s="14"/>
      <c r="GBT53" s="14"/>
      <c r="GBU53" s="14"/>
      <c r="GBV53" s="14"/>
      <c r="GBW53" s="14"/>
      <c r="GBX53" s="14"/>
      <c r="GBY53" s="14"/>
      <c r="GBZ53" s="14"/>
      <c r="GCA53" s="14"/>
      <c r="GCB53" s="14"/>
      <c r="GCC53" s="14"/>
      <c r="GCD53" s="14"/>
      <c r="GCE53" s="14"/>
      <c r="GCF53" s="14"/>
      <c r="GCG53" s="14"/>
      <c r="GCH53" s="14"/>
      <c r="GCI53" s="14"/>
      <c r="GCJ53" s="14"/>
      <c r="GCK53" s="14"/>
      <c r="GCL53" s="14"/>
      <c r="GCM53" s="14"/>
      <c r="GCN53" s="14"/>
      <c r="GCO53" s="14"/>
      <c r="GCP53" s="14"/>
      <c r="GCQ53" s="14"/>
      <c r="GCR53" s="14"/>
      <c r="GCS53" s="14"/>
      <c r="GCT53" s="14"/>
      <c r="GCU53" s="14"/>
      <c r="GCV53" s="14"/>
      <c r="GCW53" s="14"/>
      <c r="GCX53" s="14"/>
      <c r="GCY53" s="14"/>
      <c r="GCZ53" s="14"/>
      <c r="GDA53" s="14"/>
      <c r="GDB53" s="14"/>
      <c r="GDC53" s="14"/>
      <c r="GDD53" s="14"/>
      <c r="GDE53" s="14"/>
      <c r="GDF53" s="14"/>
      <c r="GDG53" s="14"/>
      <c r="GDH53" s="14"/>
      <c r="GDI53" s="14"/>
      <c r="GDJ53" s="14"/>
      <c r="GDK53" s="14"/>
      <c r="GDL53" s="14"/>
      <c r="GDM53" s="14"/>
      <c r="GDN53" s="14"/>
      <c r="GDO53" s="14"/>
      <c r="GDP53" s="14"/>
      <c r="GDQ53" s="14"/>
      <c r="GDR53" s="14"/>
      <c r="GDS53" s="14"/>
      <c r="GDT53" s="14"/>
      <c r="GDU53" s="14"/>
      <c r="GDV53" s="14"/>
      <c r="GDW53" s="14"/>
      <c r="GDX53" s="14"/>
      <c r="GDY53" s="14"/>
      <c r="GDZ53" s="14"/>
      <c r="GEA53" s="14"/>
      <c r="GEB53" s="14"/>
      <c r="GEC53" s="14"/>
      <c r="GED53" s="14"/>
      <c r="GEE53" s="14"/>
      <c r="GEF53" s="14"/>
      <c r="GEG53" s="14"/>
      <c r="GEH53" s="14"/>
      <c r="GEI53" s="14"/>
      <c r="GEJ53" s="14"/>
      <c r="GEK53" s="14"/>
      <c r="GEL53" s="14"/>
      <c r="GEM53" s="14"/>
      <c r="GEN53" s="14"/>
      <c r="GEO53" s="14"/>
      <c r="GEP53" s="14"/>
      <c r="GEQ53" s="14"/>
      <c r="GER53" s="14"/>
      <c r="GES53" s="14"/>
      <c r="GET53" s="14"/>
      <c r="GEU53" s="14"/>
      <c r="GEV53" s="14"/>
      <c r="GEW53" s="14"/>
      <c r="GEX53" s="14"/>
      <c r="GEY53" s="14"/>
      <c r="GEZ53" s="14"/>
      <c r="GFA53" s="14"/>
      <c r="GFB53" s="14"/>
      <c r="GFC53" s="14"/>
      <c r="GFD53" s="14"/>
      <c r="GFE53" s="14"/>
      <c r="GFF53" s="14"/>
      <c r="GFG53" s="14"/>
      <c r="GFH53" s="14"/>
      <c r="GFI53" s="14"/>
      <c r="GFJ53" s="14"/>
      <c r="GFK53" s="14"/>
      <c r="GFL53" s="14"/>
      <c r="GFM53" s="14"/>
      <c r="GFN53" s="14"/>
      <c r="GFO53" s="14"/>
      <c r="GFP53" s="14"/>
      <c r="GFQ53" s="14"/>
      <c r="GFR53" s="14"/>
      <c r="GFS53" s="14"/>
      <c r="GFT53" s="14"/>
      <c r="GFU53" s="14"/>
      <c r="GFV53" s="14"/>
      <c r="GFW53" s="14"/>
      <c r="GFX53" s="14"/>
      <c r="GFY53" s="14"/>
      <c r="GFZ53" s="14"/>
      <c r="GGA53" s="14"/>
      <c r="GGB53" s="14"/>
      <c r="GGC53" s="14"/>
      <c r="GGD53" s="14"/>
      <c r="GGE53" s="14"/>
      <c r="GGF53" s="14"/>
      <c r="GGG53" s="14"/>
      <c r="GGH53" s="14"/>
      <c r="GGI53" s="14"/>
      <c r="GGJ53" s="14"/>
      <c r="GGK53" s="14"/>
      <c r="GGL53" s="14"/>
      <c r="GGM53" s="14"/>
      <c r="GGN53" s="14"/>
      <c r="GGO53" s="14"/>
      <c r="GGP53" s="14"/>
      <c r="GGQ53" s="14"/>
      <c r="GGR53" s="14"/>
      <c r="GGS53" s="14"/>
      <c r="GGT53" s="14"/>
      <c r="GGU53" s="14"/>
      <c r="GGV53" s="14"/>
      <c r="GGW53" s="14"/>
      <c r="GGX53" s="14"/>
      <c r="GGY53" s="14"/>
      <c r="GGZ53" s="14"/>
      <c r="GHA53" s="14"/>
      <c r="GHB53" s="14"/>
      <c r="GHC53" s="14"/>
      <c r="GHD53" s="14"/>
      <c r="GHE53" s="14"/>
      <c r="GHF53" s="14"/>
      <c r="GHG53" s="14"/>
      <c r="GHH53" s="14"/>
      <c r="GHI53" s="14"/>
      <c r="GHJ53" s="14"/>
      <c r="GHK53" s="14"/>
      <c r="GHL53" s="14"/>
      <c r="GHM53" s="14"/>
      <c r="GHN53" s="14"/>
      <c r="GHO53" s="14"/>
      <c r="GHP53" s="14"/>
      <c r="GHQ53" s="14"/>
      <c r="GHR53" s="14"/>
      <c r="GHS53" s="14"/>
      <c r="GHT53" s="14"/>
      <c r="GHU53" s="14"/>
      <c r="GHV53" s="14"/>
      <c r="GHW53" s="14"/>
      <c r="GHX53" s="14"/>
      <c r="GHY53" s="14"/>
      <c r="GHZ53" s="14"/>
      <c r="GIA53" s="14"/>
      <c r="GIB53" s="14"/>
      <c r="GIC53" s="14"/>
      <c r="GID53" s="14"/>
      <c r="GIE53" s="14"/>
      <c r="GIF53" s="14"/>
      <c r="GIG53" s="14"/>
      <c r="GIH53" s="14"/>
      <c r="GII53" s="14"/>
      <c r="GIJ53" s="14"/>
      <c r="GIK53" s="14"/>
      <c r="GIL53" s="14"/>
      <c r="GIM53" s="14"/>
      <c r="GIN53" s="14"/>
      <c r="GIO53" s="14"/>
      <c r="GIP53" s="14"/>
      <c r="GIQ53" s="14"/>
      <c r="GIR53" s="14"/>
      <c r="GIS53" s="14"/>
      <c r="GIT53" s="14"/>
      <c r="GIU53" s="14"/>
      <c r="GIV53" s="14"/>
      <c r="GIW53" s="14"/>
      <c r="GIX53" s="14"/>
      <c r="GIY53" s="14"/>
      <c r="GIZ53" s="14"/>
      <c r="GJA53" s="14"/>
      <c r="GJB53" s="14"/>
      <c r="GJC53" s="14"/>
      <c r="GJD53" s="14"/>
      <c r="GJE53" s="14"/>
      <c r="GJF53" s="14"/>
      <c r="GJG53" s="14"/>
      <c r="GJH53" s="14"/>
      <c r="GJI53" s="14"/>
      <c r="GJJ53" s="14"/>
      <c r="GJK53" s="14"/>
      <c r="GJL53" s="14"/>
      <c r="GJM53" s="14"/>
      <c r="GJN53" s="14"/>
      <c r="GJO53" s="14"/>
      <c r="GJP53" s="14"/>
      <c r="GJQ53" s="14"/>
      <c r="GJR53" s="14"/>
      <c r="GJS53" s="14"/>
      <c r="GJT53" s="14"/>
      <c r="GJU53" s="14"/>
      <c r="GJV53" s="14"/>
      <c r="GJW53" s="14"/>
      <c r="GJX53" s="14"/>
      <c r="GJY53" s="14"/>
      <c r="GJZ53" s="14"/>
      <c r="GKA53" s="14"/>
      <c r="GKB53" s="14"/>
      <c r="GKC53" s="14"/>
      <c r="GKD53" s="14"/>
      <c r="GKE53" s="14"/>
      <c r="GKF53" s="14"/>
      <c r="GKG53" s="14"/>
      <c r="GKH53" s="14"/>
      <c r="GKI53" s="14"/>
      <c r="GKJ53" s="14"/>
      <c r="GKK53" s="14"/>
      <c r="GKL53" s="14"/>
      <c r="GKM53" s="14"/>
      <c r="GKN53" s="14"/>
      <c r="GKO53" s="14"/>
      <c r="GKP53" s="14"/>
      <c r="GKQ53" s="14"/>
      <c r="GKR53" s="14"/>
      <c r="GKS53" s="14"/>
      <c r="GKT53" s="14"/>
      <c r="GKU53" s="14"/>
      <c r="GKV53" s="14"/>
      <c r="GKW53" s="14"/>
      <c r="GKX53" s="14"/>
      <c r="GKY53" s="14"/>
      <c r="GKZ53" s="14"/>
      <c r="GLA53" s="14"/>
      <c r="GLB53" s="14"/>
      <c r="GLC53" s="14"/>
      <c r="GLD53" s="14"/>
      <c r="GLE53" s="14"/>
      <c r="GLF53" s="14"/>
      <c r="GLG53" s="14"/>
      <c r="GLH53" s="14"/>
      <c r="GLI53" s="14"/>
      <c r="GLJ53" s="14"/>
      <c r="GLK53" s="14"/>
      <c r="GLL53" s="14"/>
      <c r="GLM53" s="14"/>
      <c r="GLN53" s="14"/>
      <c r="GLO53" s="14"/>
      <c r="GLP53" s="14"/>
      <c r="GLQ53" s="14"/>
      <c r="GLR53" s="14"/>
      <c r="GLS53" s="14"/>
      <c r="GLT53" s="14"/>
      <c r="GLU53" s="14"/>
      <c r="GLV53" s="14"/>
      <c r="GLW53" s="14"/>
      <c r="GLX53" s="14"/>
      <c r="GLY53" s="14"/>
      <c r="GLZ53" s="14"/>
      <c r="GMA53" s="14"/>
      <c r="GMB53" s="14"/>
      <c r="GMC53" s="14"/>
      <c r="GMD53" s="14"/>
      <c r="GME53" s="14"/>
      <c r="GMF53" s="14"/>
      <c r="GMG53" s="14"/>
      <c r="GMH53" s="14"/>
      <c r="GMI53" s="14"/>
      <c r="GMJ53" s="14"/>
      <c r="GMK53" s="14"/>
      <c r="GML53" s="14"/>
      <c r="GMM53" s="14"/>
      <c r="GMN53" s="14"/>
      <c r="GMO53" s="14"/>
      <c r="GMP53" s="14"/>
      <c r="GMQ53" s="14"/>
      <c r="GMR53" s="14"/>
      <c r="GMS53" s="14"/>
      <c r="GMT53" s="14"/>
      <c r="GMU53" s="14"/>
      <c r="GMV53" s="14"/>
      <c r="GMW53" s="14"/>
      <c r="GMX53" s="14"/>
      <c r="GMY53" s="14"/>
      <c r="GMZ53" s="14"/>
      <c r="GNA53" s="14"/>
      <c r="GNB53" s="14"/>
      <c r="GNC53" s="14"/>
      <c r="GND53" s="14"/>
      <c r="GNE53" s="14"/>
      <c r="GNF53" s="14"/>
      <c r="GNG53" s="14"/>
      <c r="GNH53" s="14"/>
      <c r="GNI53" s="14"/>
      <c r="GNJ53" s="14"/>
      <c r="GNK53" s="14"/>
      <c r="GNL53" s="14"/>
      <c r="GNM53" s="14"/>
      <c r="GNN53" s="14"/>
      <c r="GNO53" s="14"/>
      <c r="GNP53" s="14"/>
      <c r="GNQ53" s="14"/>
      <c r="GNR53" s="14"/>
      <c r="GNS53" s="14"/>
      <c r="GNT53" s="14"/>
      <c r="GNU53" s="14"/>
      <c r="GNV53" s="14"/>
      <c r="GNW53" s="14"/>
      <c r="GNX53" s="14"/>
      <c r="GNY53" s="14"/>
      <c r="GNZ53" s="14"/>
      <c r="GOA53" s="14"/>
      <c r="GOB53" s="14"/>
      <c r="GOC53" s="14"/>
      <c r="GOD53" s="14"/>
      <c r="GOE53" s="14"/>
      <c r="GOF53" s="14"/>
      <c r="GOG53" s="14"/>
      <c r="GOH53" s="14"/>
      <c r="GOI53" s="14"/>
      <c r="GOJ53" s="14"/>
      <c r="GOK53" s="14"/>
      <c r="GOL53" s="14"/>
      <c r="GOM53" s="14"/>
      <c r="GON53" s="14"/>
      <c r="GOO53" s="14"/>
      <c r="GOP53" s="14"/>
      <c r="GOQ53" s="14"/>
      <c r="GOR53" s="14"/>
      <c r="GOS53" s="14"/>
      <c r="GOT53" s="14"/>
      <c r="GOU53" s="14"/>
      <c r="GOV53" s="14"/>
      <c r="GOW53" s="14"/>
      <c r="GOX53" s="14"/>
      <c r="GOY53" s="14"/>
      <c r="GOZ53" s="14"/>
      <c r="GPA53" s="14"/>
      <c r="GPB53" s="14"/>
      <c r="GPC53" s="14"/>
      <c r="GPD53" s="14"/>
      <c r="GPE53" s="14"/>
      <c r="GPF53" s="14"/>
      <c r="GPG53" s="14"/>
      <c r="GPH53" s="14"/>
      <c r="GPI53" s="14"/>
      <c r="GPJ53" s="14"/>
      <c r="GPK53" s="14"/>
      <c r="GPL53" s="14"/>
      <c r="GPM53" s="14"/>
      <c r="GPN53" s="14"/>
      <c r="GPO53" s="14"/>
      <c r="GPP53" s="14"/>
      <c r="GPQ53" s="14"/>
      <c r="GPR53" s="14"/>
      <c r="GPS53" s="14"/>
      <c r="GPT53" s="14"/>
      <c r="GPU53" s="14"/>
      <c r="GPV53" s="14"/>
      <c r="GPW53" s="14"/>
      <c r="GPX53" s="14"/>
      <c r="GPY53" s="14"/>
      <c r="GPZ53" s="14"/>
      <c r="GQA53" s="14"/>
      <c r="GQB53" s="14"/>
      <c r="GQC53" s="14"/>
      <c r="GQD53" s="14"/>
      <c r="GQE53" s="14"/>
      <c r="GQF53" s="14"/>
      <c r="GQG53" s="14"/>
      <c r="GQH53" s="14"/>
      <c r="GQI53" s="14"/>
      <c r="GQJ53" s="14"/>
      <c r="GQK53" s="14"/>
      <c r="GQL53" s="14"/>
      <c r="GQM53" s="14"/>
      <c r="GQN53" s="14"/>
      <c r="GQO53" s="14"/>
      <c r="GQP53" s="14"/>
      <c r="GQQ53" s="14"/>
      <c r="GQR53" s="14"/>
      <c r="GQS53" s="14"/>
      <c r="GQT53" s="14"/>
      <c r="GQU53" s="14"/>
      <c r="GQV53" s="14"/>
      <c r="GQW53" s="14"/>
      <c r="GQX53" s="14"/>
      <c r="GQY53" s="14"/>
      <c r="GQZ53" s="14"/>
      <c r="GRA53" s="14"/>
      <c r="GRB53" s="14"/>
      <c r="GRC53" s="14"/>
      <c r="GRD53" s="14"/>
      <c r="GRE53" s="14"/>
      <c r="GRF53" s="14"/>
      <c r="GRG53" s="14"/>
      <c r="GRH53" s="14"/>
      <c r="GRI53" s="14"/>
      <c r="GRJ53" s="14"/>
      <c r="GRK53" s="14"/>
      <c r="GRL53" s="14"/>
      <c r="GRM53" s="14"/>
      <c r="GRN53" s="14"/>
      <c r="GRO53" s="14"/>
      <c r="GRP53" s="14"/>
      <c r="GRQ53" s="14"/>
      <c r="GRR53" s="14"/>
      <c r="GRS53" s="14"/>
      <c r="GRT53" s="14"/>
      <c r="GRU53" s="14"/>
      <c r="GRV53" s="14"/>
      <c r="GRW53" s="14"/>
      <c r="GRX53" s="14"/>
      <c r="GRY53" s="14"/>
      <c r="GRZ53" s="14"/>
      <c r="GSA53" s="14"/>
      <c r="GSB53" s="14"/>
      <c r="GSC53" s="14"/>
      <c r="GSD53" s="14"/>
      <c r="GSE53" s="14"/>
      <c r="GSF53" s="14"/>
      <c r="GSG53" s="14"/>
      <c r="GSH53" s="14"/>
      <c r="GSI53" s="14"/>
      <c r="GSJ53" s="14"/>
      <c r="GSK53" s="14"/>
      <c r="GSL53" s="14"/>
      <c r="GSM53" s="14"/>
      <c r="GSN53" s="14"/>
      <c r="GSO53" s="14"/>
      <c r="GSP53" s="14"/>
      <c r="GSQ53" s="14"/>
      <c r="GSR53" s="14"/>
      <c r="GSS53" s="14"/>
      <c r="GST53" s="14"/>
      <c r="GSU53" s="14"/>
      <c r="GSV53" s="14"/>
      <c r="GSW53" s="14"/>
      <c r="GSX53" s="14"/>
      <c r="GSY53" s="14"/>
      <c r="GSZ53" s="14"/>
      <c r="GTA53" s="14"/>
      <c r="GTB53" s="14"/>
      <c r="GTC53" s="14"/>
      <c r="GTD53" s="14"/>
      <c r="GTE53" s="14"/>
      <c r="GTF53" s="14"/>
      <c r="GTG53" s="14"/>
      <c r="GTH53" s="14"/>
      <c r="GTI53" s="14"/>
      <c r="GTJ53" s="14"/>
      <c r="GTK53" s="14"/>
      <c r="GTL53" s="14"/>
      <c r="GTM53" s="14"/>
      <c r="GTN53" s="14"/>
      <c r="GTO53" s="14"/>
      <c r="GTP53" s="14"/>
      <c r="GTQ53" s="14"/>
      <c r="GTR53" s="14"/>
      <c r="GTS53" s="14"/>
      <c r="GTT53" s="14"/>
      <c r="GTU53" s="14"/>
      <c r="GTV53" s="14"/>
      <c r="GTW53" s="14"/>
      <c r="GTX53" s="14"/>
      <c r="GTY53" s="14"/>
      <c r="GTZ53" s="14"/>
      <c r="GUA53" s="14"/>
      <c r="GUB53" s="14"/>
      <c r="GUC53" s="14"/>
      <c r="GUD53" s="14"/>
      <c r="GUE53" s="14"/>
      <c r="GUF53" s="14"/>
      <c r="GUG53" s="14"/>
      <c r="GUH53" s="14"/>
      <c r="GUI53" s="14"/>
      <c r="GUJ53" s="14"/>
      <c r="GUK53" s="14"/>
      <c r="GUL53" s="14"/>
      <c r="GUM53" s="14"/>
      <c r="GUN53" s="14"/>
      <c r="GUO53" s="14"/>
      <c r="GUP53" s="14"/>
      <c r="GUQ53" s="14"/>
      <c r="GUR53" s="14"/>
      <c r="GUS53" s="14"/>
      <c r="GUT53" s="14"/>
      <c r="GUU53" s="14"/>
      <c r="GUV53" s="14"/>
      <c r="GUW53" s="14"/>
      <c r="GUX53" s="14"/>
      <c r="GUY53" s="14"/>
      <c r="GUZ53" s="14"/>
      <c r="GVA53" s="14"/>
      <c r="GVB53" s="14"/>
      <c r="GVC53" s="14"/>
      <c r="GVD53" s="14"/>
      <c r="GVE53" s="14"/>
      <c r="GVF53" s="14"/>
      <c r="GVG53" s="14"/>
      <c r="GVH53" s="14"/>
      <c r="GVI53" s="14"/>
      <c r="GVJ53" s="14"/>
      <c r="GVK53" s="14"/>
      <c r="GVL53" s="14"/>
      <c r="GVM53" s="14"/>
      <c r="GVN53" s="14"/>
      <c r="GVO53" s="14"/>
      <c r="GVP53" s="14"/>
      <c r="GVQ53" s="14"/>
      <c r="GVR53" s="14"/>
      <c r="GVS53" s="14"/>
      <c r="GVT53" s="14"/>
      <c r="GVU53" s="14"/>
      <c r="GVV53" s="14"/>
      <c r="GVW53" s="14"/>
      <c r="GVX53" s="14"/>
      <c r="GVY53" s="14"/>
      <c r="GVZ53" s="14"/>
      <c r="GWA53" s="14"/>
      <c r="GWB53" s="14"/>
      <c r="GWC53" s="14"/>
      <c r="GWD53" s="14"/>
      <c r="GWE53" s="14"/>
      <c r="GWF53" s="14"/>
      <c r="GWG53" s="14"/>
      <c r="GWH53" s="14"/>
      <c r="GWI53" s="14"/>
      <c r="GWJ53" s="14"/>
      <c r="GWK53" s="14"/>
      <c r="GWL53" s="14"/>
      <c r="GWM53" s="14"/>
      <c r="GWN53" s="14"/>
      <c r="GWO53" s="14"/>
      <c r="GWP53" s="14"/>
      <c r="GWQ53" s="14"/>
      <c r="GWR53" s="14"/>
      <c r="GWS53" s="14"/>
      <c r="GWT53" s="14"/>
      <c r="GWU53" s="14"/>
      <c r="GWV53" s="14"/>
      <c r="GWW53" s="14"/>
      <c r="GWX53" s="14"/>
      <c r="GWY53" s="14"/>
      <c r="GWZ53" s="14"/>
      <c r="GXA53" s="14"/>
      <c r="GXB53" s="14"/>
      <c r="GXC53" s="14"/>
      <c r="GXD53" s="14"/>
      <c r="GXE53" s="14"/>
      <c r="GXF53" s="14"/>
      <c r="GXG53" s="14"/>
      <c r="GXH53" s="14"/>
      <c r="GXI53" s="14"/>
      <c r="GXJ53" s="14"/>
      <c r="GXK53" s="14"/>
      <c r="GXL53" s="14"/>
      <c r="GXM53" s="14"/>
      <c r="GXN53" s="14"/>
      <c r="GXO53" s="14"/>
      <c r="GXP53" s="14"/>
      <c r="GXQ53" s="14"/>
      <c r="GXR53" s="14"/>
      <c r="GXS53" s="14"/>
      <c r="GXT53" s="14"/>
      <c r="GXU53" s="14"/>
      <c r="GXV53" s="14"/>
      <c r="GXW53" s="14"/>
      <c r="GXX53" s="14"/>
      <c r="GXY53" s="14"/>
      <c r="GXZ53" s="14"/>
      <c r="GYA53" s="14"/>
      <c r="GYB53" s="14"/>
      <c r="GYC53" s="14"/>
      <c r="GYD53" s="14"/>
      <c r="GYE53" s="14"/>
      <c r="GYF53" s="14"/>
      <c r="GYG53" s="14"/>
      <c r="GYH53" s="14"/>
      <c r="GYI53" s="14"/>
      <c r="GYJ53" s="14"/>
      <c r="GYK53" s="14"/>
      <c r="GYL53" s="14"/>
      <c r="GYM53" s="14"/>
      <c r="GYN53" s="14"/>
      <c r="GYO53" s="14"/>
      <c r="GYP53" s="14"/>
      <c r="GYQ53" s="14"/>
      <c r="GYR53" s="14"/>
      <c r="GYS53" s="14"/>
      <c r="GYT53" s="14"/>
      <c r="GYU53" s="14"/>
      <c r="GYV53" s="14"/>
      <c r="GYW53" s="14"/>
      <c r="GYX53" s="14"/>
      <c r="GYY53" s="14"/>
      <c r="GYZ53" s="14"/>
      <c r="GZA53" s="14"/>
      <c r="GZB53" s="14"/>
      <c r="GZC53" s="14"/>
      <c r="GZD53" s="14"/>
      <c r="GZE53" s="14"/>
      <c r="GZF53" s="14"/>
      <c r="GZG53" s="14"/>
      <c r="GZH53" s="14"/>
      <c r="GZI53" s="14"/>
      <c r="GZJ53" s="14"/>
      <c r="GZK53" s="14"/>
      <c r="GZL53" s="14"/>
      <c r="GZM53" s="14"/>
      <c r="GZN53" s="14"/>
      <c r="GZO53" s="14"/>
      <c r="GZP53" s="14"/>
      <c r="GZQ53" s="14"/>
      <c r="GZR53" s="14"/>
      <c r="GZS53" s="14"/>
      <c r="GZT53" s="14"/>
      <c r="GZU53" s="14"/>
      <c r="GZV53" s="14"/>
      <c r="GZW53" s="14"/>
      <c r="GZX53" s="14"/>
      <c r="GZY53" s="14"/>
      <c r="GZZ53" s="14"/>
      <c r="HAA53" s="14"/>
      <c r="HAB53" s="14"/>
      <c r="HAC53" s="14"/>
      <c r="HAD53" s="14"/>
      <c r="HAE53" s="14"/>
      <c r="HAF53" s="14"/>
      <c r="HAG53" s="14"/>
      <c r="HAH53" s="14"/>
      <c r="HAI53" s="14"/>
      <c r="HAJ53" s="14"/>
      <c r="HAK53" s="14"/>
      <c r="HAL53" s="14"/>
      <c r="HAM53" s="14"/>
      <c r="HAN53" s="14"/>
      <c r="HAO53" s="14"/>
      <c r="HAP53" s="14"/>
      <c r="HAQ53" s="14"/>
      <c r="HAR53" s="14"/>
      <c r="HAS53" s="14"/>
      <c r="HAT53" s="14"/>
      <c r="HAU53" s="14"/>
      <c r="HAV53" s="14"/>
      <c r="HAW53" s="14"/>
      <c r="HAX53" s="14"/>
      <c r="HAY53" s="14"/>
      <c r="HAZ53" s="14"/>
      <c r="HBA53" s="14"/>
      <c r="HBB53" s="14"/>
      <c r="HBC53" s="14"/>
      <c r="HBD53" s="14"/>
      <c r="HBE53" s="14"/>
      <c r="HBF53" s="14"/>
      <c r="HBG53" s="14"/>
      <c r="HBH53" s="14"/>
      <c r="HBI53" s="14"/>
      <c r="HBJ53" s="14"/>
      <c r="HBK53" s="14"/>
      <c r="HBL53" s="14"/>
      <c r="HBM53" s="14"/>
      <c r="HBN53" s="14"/>
      <c r="HBO53" s="14"/>
      <c r="HBP53" s="14"/>
      <c r="HBQ53" s="14"/>
      <c r="HBR53" s="14"/>
      <c r="HBS53" s="14"/>
      <c r="HBT53" s="14"/>
      <c r="HBU53" s="14"/>
      <c r="HBV53" s="14"/>
      <c r="HBW53" s="14"/>
      <c r="HBX53" s="14"/>
      <c r="HBY53" s="14"/>
      <c r="HBZ53" s="14"/>
      <c r="HCA53" s="14"/>
      <c r="HCB53" s="14"/>
      <c r="HCC53" s="14"/>
      <c r="HCD53" s="14"/>
      <c r="HCE53" s="14"/>
      <c r="HCF53" s="14"/>
      <c r="HCG53" s="14"/>
      <c r="HCH53" s="14"/>
      <c r="HCI53" s="14"/>
      <c r="HCJ53" s="14"/>
      <c r="HCK53" s="14"/>
      <c r="HCL53" s="14"/>
      <c r="HCM53" s="14"/>
      <c r="HCN53" s="14"/>
      <c r="HCO53" s="14"/>
      <c r="HCP53" s="14"/>
      <c r="HCQ53" s="14"/>
      <c r="HCR53" s="14"/>
      <c r="HCS53" s="14"/>
      <c r="HCT53" s="14"/>
      <c r="HCU53" s="14"/>
      <c r="HCV53" s="14"/>
      <c r="HCW53" s="14"/>
      <c r="HCX53" s="14"/>
      <c r="HCY53" s="14"/>
      <c r="HCZ53" s="14"/>
      <c r="HDA53" s="14"/>
      <c r="HDB53" s="14"/>
      <c r="HDC53" s="14"/>
      <c r="HDD53" s="14"/>
      <c r="HDE53" s="14"/>
      <c r="HDF53" s="14"/>
      <c r="HDG53" s="14"/>
      <c r="HDH53" s="14"/>
      <c r="HDI53" s="14"/>
      <c r="HDJ53" s="14"/>
      <c r="HDK53" s="14"/>
      <c r="HDL53" s="14"/>
      <c r="HDM53" s="14"/>
      <c r="HDN53" s="14"/>
      <c r="HDO53" s="14"/>
      <c r="HDP53" s="14"/>
      <c r="HDQ53" s="14"/>
      <c r="HDR53" s="14"/>
      <c r="HDS53" s="14"/>
      <c r="HDT53" s="14"/>
      <c r="HDU53" s="14"/>
      <c r="HDV53" s="14"/>
      <c r="HDW53" s="14"/>
      <c r="HDX53" s="14"/>
      <c r="HDY53" s="14"/>
      <c r="HDZ53" s="14"/>
      <c r="HEA53" s="14"/>
      <c r="HEB53" s="14"/>
      <c r="HEC53" s="14"/>
      <c r="HED53" s="14"/>
      <c r="HEE53" s="14"/>
      <c r="HEF53" s="14"/>
      <c r="HEG53" s="14"/>
      <c r="HEH53" s="14"/>
      <c r="HEI53" s="14"/>
      <c r="HEJ53" s="14"/>
      <c r="HEK53" s="14"/>
      <c r="HEL53" s="14"/>
      <c r="HEM53" s="14"/>
      <c r="HEN53" s="14"/>
      <c r="HEO53" s="14"/>
      <c r="HEP53" s="14"/>
      <c r="HEQ53" s="14"/>
      <c r="HER53" s="14"/>
      <c r="HES53" s="14"/>
      <c r="HET53" s="14"/>
      <c r="HEU53" s="14"/>
      <c r="HEV53" s="14"/>
      <c r="HEW53" s="14"/>
      <c r="HEX53" s="14"/>
      <c r="HEY53" s="14"/>
      <c r="HEZ53" s="14"/>
      <c r="HFA53" s="14"/>
      <c r="HFB53" s="14"/>
      <c r="HFC53" s="14"/>
      <c r="HFD53" s="14"/>
      <c r="HFE53" s="14"/>
      <c r="HFF53" s="14"/>
      <c r="HFG53" s="14"/>
      <c r="HFH53" s="14"/>
      <c r="HFI53" s="14"/>
      <c r="HFJ53" s="14"/>
      <c r="HFK53" s="14"/>
      <c r="HFL53" s="14"/>
      <c r="HFM53" s="14"/>
      <c r="HFN53" s="14"/>
      <c r="HFO53" s="14"/>
      <c r="HFP53" s="14"/>
      <c r="HFQ53" s="14"/>
      <c r="HFR53" s="14"/>
      <c r="HFS53" s="14"/>
      <c r="HFT53" s="14"/>
      <c r="HFU53" s="14"/>
      <c r="HFV53" s="14"/>
      <c r="HFW53" s="14"/>
      <c r="HFX53" s="14"/>
      <c r="HFY53" s="14"/>
      <c r="HFZ53" s="14"/>
      <c r="HGA53" s="14"/>
      <c r="HGB53" s="14"/>
      <c r="HGC53" s="14"/>
      <c r="HGD53" s="14"/>
      <c r="HGE53" s="14"/>
      <c r="HGF53" s="14"/>
      <c r="HGG53" s="14"/>
      <c r="HGH53" s="14"/>
      <c r="HGI53" s="14"/>
      <c r="HGJ53" s="14"/>
      <c r="HGK53" s="14"/>
      <c r="HGL53" s="14"/>
      <c r="HGM53" s="14"/>
      <c r="HGN53" s="14"/>
      <c r="HGO53" s="14"/>
      <c r="HGP53" s="14"/>
      <c r="HGQ53" s="14"/>
      <c r="HGR53" s="14"/>
      <c r="HGS53" s="14"/>
      <c r="HGT53" s="14"/>
      <c r="HGU53" s="14"/>
      <c r="HGV53" s="14"/>
      <c r="HGW53" s="14"/>
      <c r="HGX53" s="14"/>
      <c r="HGY53" s="14"/>
      <c r="HGZ53" s="14"/>
      <c r="HHA53" s="14"/>
      <c r="HHB53" s="14"/>
      <c r="HHC53" s="14"/>
      <c r="HHD53" s="14"/>
      <c r="HHE53" s="14"/>
      <c r="HHF53" s="14"/>
      <c r="HHG53" s="14"/>
      <c r="HHH53" s="14"/>
      <c r="HHI53" s="14"/>
      <c r="HHJ53" s="14"/>
      <c r="HHK53" s="14"/>
      <c r="HHL53" s="14"/>
      <c r="HHM53" s="14"/>
      <c r="HHN53" s="14"/>
      <c r="HHO53" s="14"/>
      <c r="HHP53" s="14"/>
      <c r="HHQ53" s="14"/>
      <c r="HHR53" s="14"/>
      <c r="HHS53" s="14"/>
      <c r="HHT53" s="14"/>
      <c r="HHU53" s="14"/>
      <c r="HHV53" s="14"/>
      <c r="HHW53" s="14"/>
      <c r="HHX53" s="14"/>
      <c r="HHY53" s="14"/>
      <c r="HHZ53" s="14"/>
      <c r="HIA53" s="14"/>
      <c r="HIB53" s="14"/>
      <c r="HIC53" s="14"/>
      <c r="HID53" s="14"/>
      <c r="HIE53" s="14"/>
      <c r="HIF53" s="14"/>
      <c r="HIG53" s="14"/>
      <c r="HIH53" s="14"/>
      <c r="HII53" s="14"/>
      <c r="HIJ53" s="14"/>
      <c r="HIK53" s="14"/>
      <c r="HIL53" s="14"/>
      <c r="HIM53" s="14"/>
      <c r="HIN53" s="14"/>
      <c r="HIO53" s="14"/>
      <c r="HIP53" s="14"/>
      <c r="HIQ53" s="14"/>
      <c r="HIR53" s="14"/>
      <c r="HIS53" s="14"/>
      <c r="HIT53" s="14"/>
      <c r="HIU53" s="14"/>
      <c r="HIV53" s="14"/>
      <c r="HIW53" s="14"/>
      <c r="HIX53" s="14"/>
      <c r="HIY53" s="14"/>
      <c r="HIZ53" s="14"/>
      <c r="HJA53" s="14"/>
      <c r="HJB53" s="14"/>
      <c r="HJC53" s="14"/>
      <c r="HJD53" s="14"/>
      <c r="HJE53" s="14"/>
      <c r="HJF53" s="14"/>
      <c r="HJG53" s="14"/>
      <c r="HJH53" s="14"/>
      <c r="HJI53" s="14"/>
      <c r="HJJ53" s="14"/>
      <c r="HJK53" s="14"/>
      <c r="HJL53" s="14"/>
      <c r="HJM53" s="14"/>
      <c r="HJN53" s="14"/>
      <c r="HJO53" s="14"/>
      <c r="HJP53" s="14"/>
      <c r="HJQ53" s="14"/>
      <c r="HJR53" s="14"/>
      <c r="HJS53" s="14"/>
      <c r="HJT53" s="14"/>
      <c r="HJU53" s="14"/>
      <c r="HJV53" s="14"/>
      <c r="HJW53" s="14"/>
      <c r="HJX53" s="14"/>
      <c r="HJY53" s="14"/>
      <c r="HJZ53" s="14"/>
      <c r="HKA53" s="14"/>
      <c r="HKB53" s="14"/>
      <c r="HKC53" s="14"/>
      <c r="HKD53" s="14"/>
      <c r="HKE53" s="14"/>
      <c r="HKF53" s="14"/>
      <c r="HKG53" s="14"/>
      <c r="HKH53" s="14"/>
      <c r="HKI53" s="14"/>
      <c r="HKJ53" s="14"/>
      <c r="HKK53" s="14"/>
      <c r="HKL53" s="14"/>
      <c r="HKM53" s="14"/>
      <c r="HKN53" s="14"/>
      <c r="HKO53" s="14"/>
      <c r="HKP53" s="14"/>
      <c r="HKQ53" s="14"/>
      <c r="HKR53" s="14"/>
      <c r="HKS53" s="14"/>
      <c r="HKT53" s="14"/>
      <c r="HKU53" s="14"/>
      <c r="HKV53" s="14"/>
      <c r="HKW53" s="14"/>
      <c r="HKX53" s="14"/>
      <c r="HKY53" s="14"/>
      <c r="HKZ53" s="14"/>
      <c r="HLA53" s="14"/>
      <c r="HLB53" s="14"/>
      <c r="HLC53" s="14"/>
      <c r="HLD53" s="14"/>
      <c r="HLE53" s="14"/>
      <c r="HLF53" s="14"/>
      <c r="HLG53" s="14"/>
      <c r="HLH53" s="14"/>
      <c r="HLI53" s="14"/>
      <c r="HLJ53" s="14"/>
      <c r="HLK53" s="14"/>
      <c r="HLL53" s="14"/>
      <c r="HLM53" s="14"/>
      <c r="HLN53" s="14"/>
      <c r="HLO53" s="14"/>
      <c r="HLP53" s="14"/>
      <c r="HLQ53" s="14"/>
      <c r="HLR53" s="14"/>
      <c r="HLS53" s="14"/>
      <c r="HLT53" s="14"/>
      <c r="HLU53" s="14"/>
      <c r="HLV53" s="14"/>
      <c r="HLW53" s="14"/>
      <c r="HLX53" s="14"/>
      <c r="HLY53" s="14"/>
      <c r="HLZ53" s="14"/>
      <c r="HMA53" s="14"/>
      <c r="HMB53" s="14"/>
      <c r="HMC53" s="14"/>
      <c r="HMD53" s="14"/>
      <c r="HME53" s="14"/>
      <c r="HMF53" s="14"/>
      <c r="HMG53" s="14"/>
      <c r="HMH53" s="14"/>
      <c r="HMI53" s="14"/>
      <c r="HMJ53" s="14"/>
      <c r="HMK53" s="14"/>
      <c r="HML53" s="14"/>
      <c r="HMM53" s="14"/>
      <c r="HMN53" s="14"/>
      <c r="HMO53" s="14"/>
      <c r="HMP53" s="14"/>
      <c r="HMQ53" s="14"/>
      <c r="HMR53" s="14"/>
      <c r="HMS53" s="14"/>
      <c r="HMT53" s="14"/>
      <c r="HMU53" s="14"/>
      <c r="HMV53" s="14"/>
      <c r="HMW53" s="14"/>
      <c r="HMX53" s="14"/>
      <c r="HMY53" s="14"/>
      <c r="HMZ53" s="14"/>
      <c r="HNA53" s="14"/>
      <c r="HNB53" s="14"/>
      <c r="HNC53" s="14"/>
      <c r="HND53" s="14"/>
      <c r="HNE53" s="14"/>
      <c r="HNF53" s="14"/>
      <c r="HNG53" s="14"/>
      <c r="HNH53" s="14"/>
      <c r="HNI53" s="14"/>
      <c r="HNJ53" s="14"/>
      <c r="HNK53" s="14"/>
      <c r="HNL53" s="14"/>
      <c r="HNM53" s="14"/>
      <c r="HNN53" s="14"/>
      <c r="HNO53" s="14"/>
      <c r="HNP53" s="14"/>
      <c r="HNQ53" s="14"/>
      <c r="HNR53" s="14"/>
      <c r="HNS53" s="14"/>
      <c r="HNT53" s="14"/>
      <c r="HNU53" s="14"/>
      <c r="HNV53" s="14"/>
      <c r="HNW53" s="14"/>
      <c r="HNX53" s="14"/>
      <c r="HNY53" s="14"/>
      <c r="HNZ53" s="14"/>
      <c r="HOA53" s="14"/>
      <c r="HOB53" s="14"/>
      <c r="HOC53" s="14"/>
      <c r="HOD53" s="14"/>
      <c r="HOE53" s="14"/>
      <c r="HOF53" s="14"/>
      <c r="HOG53" s="14"/>
      <c r="HOH53" s="14"/>
      <c r="HOI53" s="14"/>
      <c r="HOJ53" s="14"/>
      <c r="HOK53" s="14"/>
      <c r="HOL53" s="14"/>
      <c r="HOM53" s="14"/>
      <c r="HON53" s="14"/>
      <c r="HOO53" s="14"/>
      <c r="HOP53" s="14"/>
      <c r="HOQ53" s="14"/>
      <c r="HOR53" s="14"/>
      <c r="HOS53" s="14"/>
      <c r="HOT53" s="14"/>
      <c r="HOU53" s="14"/>
      <c r="HOV53" s="14"/>
      <c r="HOW53" s="14"/>
      <c r="HOX53" s="14"/>
      <c r="HOY53" s="14"/>
      <c r="HOZ53" s="14"/>
      <c r="HPA53" s="14"/>
      <c r="HPB53" s="14"/>
      <c r="HPC53" s="14"/>
      <c r="HPD53" s="14"/>
      <c r="HPE53" s="14"/>
      <c r="HPF53" s="14"/>
      <c r="HPG53" s="14"/>
      <c r="HPH53" s="14"/>
      <c r="HPI53" s="14"/>
      <c r="HPJ53" s="14"/>
      <c r="HPK53" s="14"/>
      <c r="HPL53" s="14"/>
      <c r="HPM53" s="14"/>
      <c r="HPN53" s="14"/>
      <c r="HPO53" s="14"/>
      <c r="HPP53" s="14"/>
      <c r="HPQ53" s="14"/>
      <c r="HPR53" s="14"/>
      <c r="HPS53" s="14"/>
      <c r="HPT53" s="14"/>
      <c r="HPU53" s="14"/>
      <c r="HPV53" s="14"/>
      <c r="HPW53" s="14"/>
      <c r="HPX53" s="14"/>
      <c r="HPY53" s="14"/>
      <c r="HPZ53" s="14"/>
      <c r="HQA53" s="14"/>
      <c r="HQB53" s="14"/>
      <c r="HQC53" s="14"/>
      <c r="HQD53" s="14"/>
      <c r="HQE53" s="14"/>
      <c r="HQF53" s="14"/>
      <c r="HQG53" s="14"/>
      <c r="HQH53" s="14"/>
      <c r="HQI53" s="14"/>
      <c r="HQJ53" s="14"/>
      <c r="HQK53" s="14"/>
      <c r="HQL53" s="14"/>
      <c r="HQM53" s="14"/>
      <c r="HQN53" s="14"/>
      <c r="HQO53" s="14"/>
      <c r="HQP53" s="14"/>
      <c r="HQQ53" s="14"/>
      <c r="HQR53" s="14"/>
      <c r="HQS53" s="14"/>
      <c r="HQT53" s="14"/>
      <c r="HQU53" s="14"/>
      <c r="HQV53" s="14"/>
      <c r="HQW53" s="14"/>
      <c r="HQX53" s="14"/>
      <c r="HQY53" s="14"/>
      <c r="HQZ53" s="14"/>
      <c r="HRA53" s="14"/>
      <c r="HRB53" s="14"/>
      <c r="HRC53" s="14"/>
      <c r="HRD53" s="14"/>
      <c r="HRE53" s="14"/>
      <c r="HRF53" s="14"/>
      <c r="HRG53" s="14"/>
      <c r="HRH53" s="14"/>
      <c r="HRI53" s="14"/>
      <c r="HRJ53" s="14"/>
      <c r="HRK53" s="14"/>
      <c r="HRL53" s="14"/>
      <c r="HRM53" s="14"/>
      <c r="HRN53" s="14"/>
      <c r="HRO53" s="14"/>
      <c r="HRP53" s="14"/>
      <c r="HRQ53" s="14"/>
      <c r="HRR53" s="14"/>
      <c r="HRS53" s="14"/>
      <c r="HRT53" s="14"/>
      <c r="HRU53" s="14"/>
      <c r="HRV53" s="14"/>
      <c r="HRW53" s="14"/>
      <c r="HRX53" s="14"/>
      <c r="HRY53" s="14"/>
      <c r="HRZ53" s="14"/>
      <c r="HSA53" s="14"/>
      <c r="HSB53" s="14"/>
      <c r="HSC53" s="14"/>
      <c r="HSD53" s="14"/>
      <c r="HSE53" s="14"/>
      <c r="HSF53" s="14"/>
      <c r="HSG53" s="14"/>
      <c r="HSH53" s="14"/>
      <c r="HSI53" s="14"/>
      <c r="HSJ53" s="14"/>
      <c r="HSK53" s="14"/>
      <c r="HSL53" s="14"/>
      <c r="HSM53" s="14"/>
      <c r="HSN53" s="14"/>
      <c r="HSO53" s="14"/>
      <c r="HSP53" s="14"/>
      <c r="HSQ53" s="14"/>
      <c r="HSR53" s="14"/>
      <c r="HSS53" s="14"/>
      <c r="HST53" s="14"/>
      <c r="HSU53" s="14"/>
      <c r="HSV53" s="14"/>
      <c r="HSW53" s="14"/>
      <c r="HSX53" s="14"/>
      <c r="HSY53" s="14"/>
      <c r="HSZ53" s="14"/>
      <c r="HTA53" s="14"/>
      <c r="HTB53" s="14"/>
      <c r="HTC53" s="14"/>
      <c r="HTD53" s="14"/>
      <c r="HTE53" s="14"/>
      <c r="HTF53" s="14"/>
      <c r="HTG53" s="14"/>
      <c r="HTH53" s="14"/>
      <c r="HTI53" s="14"/>
      <c r="HTJ53" s="14"/>
      <c r="HTK53" s="14"/>
      <c r="HTL53" s="14"/>
      <c r="HTM53" s="14"/>
      <c r="HTN53" s="14"/>
      <c r="HTO53" s="14"/>
      <c r="HTP53" s="14"/>
      <c r="HTQ53" s="14"/>
      <c r="HTR53" s="14"/>
      <c r="HTS53" s="14"/>
      <c r="HTT53" s="14"/>
      <c r="HTU53" s="14"/>
      <c r="HTV53" s="14"/>
      <c r="HTW53" s="14"/>
      <c r="HTX53" s="14"/>
      <c r="HTY53" s="14"/>
      <c r="HTZ53" s="14"/>
      <c r="HUA53" s="14"/>
      <c r="HUB53" s="14"/>
      <c r="HUC53" s="14"/>
      <c r="HUD53" s="14"/>
      <c r="HUE53" s="14"/>
      <c r="HUF53" s="14"/>
      <c r="HUG53" s="14"/>
      <c r="HUH53" s="14"/>
      <c r="HUI53" s="14"/>
      <c r="HUJ53" s="14"/>
      <c r="HUK53" s="14"/>
      <c r="HUL53" s="14"/>
      <c r="HUM53" s="14"/>
      <c r="HUN53" s="14"/>
      <c r="HUO53" s="14"/>
      <c r="HUP53" s="14"/>
      <c r="HUQ53" s="14"/>
      <c r="HUR53" s="14"/>
      <c r="HUS53" s="14"/>
      <c r="HUT53" s="14"/>
      <c r="HUU53" s="14"/>
      <c r="HUV53" s="14"/>
      <c r="HUW53" s="14"/>
      <c r="HUX53" s="14"/>
      <c r="HUY53" s="14"/>
      <c r="HUZ53" s="14"/>
      <c r="HVA53" s="14"/>
      <c r="HVB53" s="14"/>
      <c r="HVC53" s="14"/>
      <c r="HVD53" s="14"/>
      <c r="HVE53" s="14"/>
      <c r="HVF53" s="14"/>
      <c r="HVG53" s="14"/>
      <c r="HVH53" s="14"/>
      <c r="HVI53" s="14"/>
      <c r="HVJ53" s="14"/>
      <c r="HVK53" s="14"/>
      <c r="HVL53" s="14"/>
      <c r="HVM53" s="14"/>
      <c r="HVN53" s="14"/>
      <c r="HVO53" s="14"/>
      <c r="HVP53" s="14"/>
      <c r="HVQ53" s="14"/>
      <c r="HVR53" s="14"/>
      <c r="HVS53" s="14"/>
      <c r="HVT53" s="14"/>
      <c r="HVU53" s="14"/>
      <c r="HVV53" s="14"/>
      <c r="HVW53" s="14"/>
      <c r="HVX53" s="14"/>
      <c r="HVY53" s="14"/>
      <c r="HVZ53" s="14"/>
      <c r="HWA53" s="14"/>
      <c r="HWB53" s="14"/>
      <c r="HWC53" s="14"/>
      <c r="HWD53" s="14"/>
      <c r="HWE53" s="14"/>
      <c r="HWF53" s="14"/>
      <c r="HWG53" s="14"/>
      <c r="HWH53" s="14"/>
      <c r="HWI53" s="14"/>
      <c r="HWJ53" s="14"/>
      <c r="HWK53" s="14"/>
      <c r="HWL53" s="14"/>
      <c r="HWM53" s="14"/>
      <c r="HWN53" s="14"/>
      <c r="HWO53" s="14"/>
      <c r="HWP53" s="14"/>
      <c r="HWQ53" s="14"/>
      <c r="HWR53" s="14"/>
      <c r="HWS53" s="14"/>
      <c r="HWT53" s="14"/>
      <c r="HWU53" s="14"/>
      <c r="HWV53" s="14"/>
      <c r="HWW53" s="14"/>
      <c r="HWX53" s="14"/>
      <c r="HWY53" s="14"/>
      <c r="HWZ53" s="14"/>
      <c r="HXA53" s="14"/>
      <c r="HXB53" s="14"/>
      <c r="HXC53" s="14"/>
      <c r="HXD53" s="14"/>
      <c r="HXE53" s="14"/>
      <c r="HXF53" s="14"/>
      <c r="HXG53" s="14"/>
      <c r="HXH53" s="14"/>
      <c r="HXI53" s="14"/>
      <c r="HXJ53" s="14"/>
      <c r="HXK53" s="14"/>
      <c r="HXL53" s="14"/>
      <c r="HXM53" s="14"/>
      <c r="HXN53" s="14"/>
      <c r="HXO53" s="14"/>
      <c r="HXP53" s="14"/>
      <c r="HXQ53" s="14"/>
      <c r="HXR53" s="14"/>
      <c r="HXS53" s="14"/>
      <c r="HXT53" s="14"/>
      <c r="HXU53" s="14"/>
      <c r="HXV53" s="14"/>
      <c r="HXW53" s="14"/>
      <c r="HXX53" s="14"/>
      <c r="HXY53" s="14"/>
      <c r="HXZ53" s="14"/>
      <c r="HYA53" s="14"/>
      <c r="HYB53" s="14"/>
      <c r="HYC53" s="14"/>
      <c r="HYD53" s="14"/>
      <c r="HYE53" s="14"/>
      <c r="HYF53" s="14"/>
      <c r="HYG53" s="14"/>
      <c r="HYH53" s="14"/>
      <c r="HYI53" s="14"/>
      <c r="HYJ53" s="14"/>
      <c r="HYK53" s="14"/>
      <c r="HYL53" s="14"/>
      <c r="HYM53" s="14"/>
      <c r="HYN53" s="14"/>
      <c r="HYO53" s="14"/>
      <c r="HYP53" s="14"/>
      <c r="HYQ53" s="14"/>
      <c r="HYR53" s="14"/>
      <c r="HYS53" s="14"/>
      <c r="HYT53" s="14"/>
      <c r="HYU53" s="14"/>
      <c r="HYV53" s="14"/>
      <c r="HYW53" s="14"/>
      <c r="HYX53" s="14"/>
      <c r="HYY53" s="14"/>
      <c r="HYZ53" s="14"/>
      <c r="HZA53" s="14"/>
      <c r="HZB53" s="14"/>
      <c r="HZC53" s="14"/>
      <c r="HZD53" s="14"/>
      <c r="HZE53" s="14"/>
      <c r="HZF53" s="14"/>
      <c r="HZG53" s="14"/>
      <c r="HZH53" s="14"/>
      <c r="HZI53" s="14"/>
      <c r="HZJ53" s="14"/>
      <c r="HZK53" s="14"/>
      <c r="HZL53" s="14"/>
      <c r="HZM53" s="14"/>
      <c r="HZN53" s="14"/>
      <c r="HZO53" s="14"/>
      <c r="HZP53" s="14"/>
      <c r="HZQ53" s="14"/>
      <c r="HZR53" s="14"/>
      <c r="HZS53" s="14"/>
      <c r="HZT53" s="14"/>
      <c r="HZU53" s="14"/>
      <c r="HZV53" s="14"/>
      <c r="HZW53" s="14"/>
      <c r="HZX53" s="14"/>
      <c r="HZY53" s="14"/>
      <c r="HZZ53" s="14"/>
      <c r="IAA53" s="14"/>
      <c r="IAB53" s="14"/>
      <c r="IAC53" s="14"/>
      <c r="IAD53" s="14"/>
      <c r="IAE53" s="14"/>
      <c r="IAF53" s="14"/>
      <c r="IAG53" s="14"/>
      <c r="IAH53" s="14"/>
      <c r="IAI53" s="14"/>
      <c r="IAJ53" s="14"/>
      <c r="IAK53" s="14"/>
      <c r="IAL53" s="14"/>
      <c r="IAM53" s="14"/>
      <c r="IAN53" s="14"/>
      <c r="IAO53" s="14"/>
      <c r="IAP53" s="14"/>
      <c r="IAQ53" s="14"/>
      <c r="IAR53" s="14"/>
      <c r="IAS53" s="14"/>
      <c r="IAT53" s="14"/>
      <c r="IAU53" s="14"/>
      <c r="IAV53" s="14"/>
      <c r="IAW53" s="14"/>
      <c r="IAX53" s="14"/>
      <c r="IAY53" s="14"/>
      <c r="IAZ53" s="14"/>
      <c r="IBA53" s="14"/>
      <c r="IBB53" s="14"/>
      <c r="IBC53" s="14"/>
      <c r="IBD53" s="14"/>
      <c r="IBE53" s="14"/>
      <c r="IBF53" s="14"/>
      <c r="IBG53" s="14"/>
      <c r="IBH53" s="14"/>
      <c r="IBI53" s="14"/>
      <c r="IBJ53" s="14"/>
      <c r="IBK53" s="14"/>
      <c r="IBL53" s="14"/>
      <c r="IBM53" s="14"/>
      <c r="IBN53" s="14"/>
      <c r="IBO53" s="14"/>
      <c r="IBP53" s="14"/>
      <c r="IBQ53" s="14"/>
      <c r="IBR53" s="14"/>
      <c r="IBS53" s="14"/>
      <c r="IBT53" s="14"/>
      <c r="IBU53" s="14"/>
      <c r="IBV53" s="14"/>
      <c r="IBW53" s="14"/>
      <c r="IBX53" s="14"/>
      <c r="IBY53" s="14"/>
      <c r="IBZ53" s="14"/>
      <c r="ICA53" s="14"/>
      <c r="ICB53" s="14"/>
      <c r="ICC53" s="14"/>
      <c r="ICD53" s="14"/>
      <c r="ICE53" s="14"/>
      <c r="ICF53" s="14"/>
      <c r="ICG53" s="14"/>
      <c r="ICH53" s="14"/>
      <c r="ICI53" s="14"/>
      <c r="ICJ53" s="14"/>
      <c r="ICK53" s="14"/>
      <c r="ICL53" s="14"/>
      <c r="ICM53" s="14"/>
      <c r="ICN53" s="14"/>
      <c r="ICO53" s="14"/>
      <c r="ICP53" s="14"/>
      <c r="ICQ53" s="14"/>
      <c r="ICR53" s="14"/>
      <c r="ICS53" s="14"/>
      <c r="ICT53" s="14"/>
      <c r="ICU53" s="14"/>
      <c r="ICV53" s="14"/>
      <c r="ICW53" s="14"/>
      <c r="ICX53" s="14"/>
      <c r="ICY53" s="14"/>
      <c r="ICZ53" s="14"/>
      <c r="IDA53" s="14"/>
      <c r="IDB53" s="14"/>
      <c r="IDC53" s="14"/>
      <c r="IDD53" s="14"/>
      <c r="IDE53" s="14"/>
      <c r="IDF53" s="14"/>
      <c r="IDG53" s="14"/>
      <c r="IDH53" s="14"/>
      <c r="IDI53" s="14"/>
      <c r="IDJ53" s="14"/>
      <c r="IDK53" s="14"/>
      <c r="IDL53" s="14"/>
      <c r="IDM53" s="14"/>
      <c r="IDN53" s="14"/>
      <c r="IDO53" s="14"/>
      <c r="IDP53" s="14"/>
      <c r="IDQ53" s="14"/>
      <c r="IDR53" s="14"/>
      <c r="IDS53" s="14"/>
      <c r="IDT53" s="14"/>
      <c r="IDU53" s="14"/>
      <c r="IDV53" s="14"/>
      <c r="IDW53" s="14"/>
      <c r="IDX53" s="14"/>
      <c r="IDY53" s="14"/>
      <c r="IDZ53" s="14"/>
      <c r="IEA53" s="14"/>
      <c r="IEB53" s="14"/>
      <c r="IEC53" s="14"/>
      <c r="IED53" s="14"/>
      <c r="IEE53" s="14"/>
      <c r="IEF53" s="14"/>
      <c r="IEG53" s="14"/>
      <c r="IEH53" s="14"/>
      <c r="IEI53" s="14"/>
      <c r="IEJ53" s="14"/>
      <c r="IEK53" s="14"/>
      <c r="IEL53" s="14"/>
      <c r="IEM53" s="14"/>
      <c r="IEN53" s="14"/>
      <c r="IEO53" s="14"/>
      <c r="IEP53" s="14"/>
      <c r="IEQ53" s="14"/>
      <c r="IER53" s="14"/>
      <c r="IES53" s="14"/>
      <c r="IET53" s="14"/>
      <c r="IEU53" s="14"/>
      <c r="IEV53" s="14"/>
      <c r="IEW53" s="14"/>
      <c r="IEX53" s="14"/>
      <c r="IEY53" s="14"/>
      <c r="IEZ53" s="14"/>
      <c r="IFA53" s="14"/>
      <c r="IFB53" s="14"/>
      <c r="IFC53" s="14"/>
      <c r="IFD53" s="14"/>
      <c r="IFE53" s="14"/>
      <c r="IFF53" s="14"/>
      <c r="IFG53" s="14"/>
      <c r="IFH53" s="14"/>
      <c r="IFI53" s="14"/>
      <c r="IFJ53" s="14"/>
      <c r="IFK53" s="14"/>
      <c r="IFL53" s="14"/>
      <c r="IFM53" s="14"/>
      <c r="IFN53" s="14"/>
      <c r="IFO53" s="14"/>
      <c r="IFP53" s="14"/>
      <c r="IFQ53" s="14"/>
      <c r="IFR53" s="14"/>
      <c r="IFS53" s="14"/>
      <c r="IFT53" s="14"/>
      <c r="IFU53" s="14"/>
      <c r="IFV53" s="14"/>
      <c r="IFW53" s="14"/>
      <c r="IFX53" s="14"/>
      <c r="IFY53" s="14"/>
      <c r="IFZ53" s="14"/>
      <c r="IGA53" s="14"/>
      <c r="IGB53" s="14"/>
      <c r="IGC53" s="14"/>
      <c r="IGD53" s="14"/>
      <c r="IGE53" s="14"/>
      <c r="IGF53" s="14"/>
      <c r="IGG53" s="14"/>
      <c r="IGH53" s="14"/>
      <c r="IGI53" s="14"/>
      <c r="IGJ53" s="14"/>
      <c r="IGK53" s="14"/>
      <c r="IGL53" s="14"/>
      <c r="IGM53" s="14"/>
      <c r="IGN53" s="14"/>
      <c r="IGO53" s="14"/>
      <c r="IGP53" s="14"/>
      <c r="IGQ53" s="14"/>
      <c r="IGR53" s="14"/>
      <c r="IGS53" s="14"/>
      <c r="IGT53" s="14"/>
      <c r="IGU53" s="14"/>
      <c r="IGV53" s="14"/>
      <c r="IGW53" s="14"/>
      <c r="IGX53" s="14"/>
      <c r="IGY53" s="14"/>
      <c r="IGZ53" s="14"/>
      <c r="IHA53" s="14"/>
      <c r="IHB53" s="14"/>
      <c r="IHC53" s="14"/>
      <c r="IHD53" s="14"/>
      <c r="IHE53" s="14"/>
      <c r="IHF53" s="14"/>
      <c r="IHG53" s="14"/>
      <c r="IHH53" s="14"/>
      <c r="IHI53" s="14"/>
      <c r="IHJ53" s="14"/>
      <c r="IHK53" s="14"/>
      <c r="IHL53" s="14"/>
      <c r="IHM53" s="14"/>
      <c r="IHN53" s="14"/>
      <c r="IHO53" s="14"/>
      <c r="IHP53" s="14"/>
      <c r="IHQ53" s="14"/>
      <c r="IHR53" s="14"/>
      <c r="IHS53" s="14"/>
      <c r="IHT53" s="14"/>
      <c r="IHU53" s="14"/>
      <c r="IHV53" s="14"/>
      <c r="IHW53" s="14"/>
      <c r="IHX53" s="14"/>
      <c r="IHY53" s="14"/>
      <c r="IHZ53" s="14"/>
      <c r="IIA53" s="14"/>
      <c r="IIB53" s="14"/>
      <c r="IIC53" s="14"/>
      <c r="IID53" s="14"/>
      <c r="IIE53" s="14"/>
      <c r="IIF53" s="14"/>
      <c r="IIG53" s="14"/>
      <c r="IIH53" s="14"/>
      <c r="III53" s="14"/>
      <c r="IIJ53" s="14"/>
      <c r="IIK53" s="14"/>
      <c r="IIL53" s="14"/>
      <c r="IIM53" s="14"/>
      <c r="IIN53" s="14"/>
      <c r="IIO53" s="14"/>
      <c r="IIP53" s="14"/>
      <c r="IIQ53" s="14"/>
      <c r="IIR53" s="14"/>
      <c r="IIS53" s="14"/>
      <c r="IIT53" s="14"/>
      <c r="IIU53" s="14"/>
      <c r="IIV53" s="14"/>
      <c r="IIW53" s="14"/>
      <c r="IIX53" s="14"/>
      <c r="IIY53" s="14"/>
      <c r="IIZ53" s="14"/>
      <c r="IJA53" s="14"/>
      <c r="IJB53" s="14"/>
      <c r="IJC53" s="14"/>
      <c r="IJD53" s="14"/>
      <c r="IJE53" s="14"/>
      <c r="IJF53" s="14"/>
      <c r="IJG53" s="14"/>
      <c r="IJH53" s="14"/>
      <c r="IJI53" s="14"/>
      <c r="IJJ53" s="14"/>
      <c r="IJK53" s="14"/>
      <c r="IJL53" s="14"/>
      <c r="IJM53" s="14"/>
      <c r="IJN53" s="14"/>
      <c r="IJO53" s="14"/>
      <c r="IJP53" s="14"/>
      <c r="IJQ53" s="14"/>
      <c r="IJR53" s="14"/>
      <c r="IJS53" s="14"/>
      <c r="IJT53" s="14"/>
      <c r="IJU53" s="14"/>
      <c r="IJV53" s="14"/>
      <c r="IJW53" s="14"/>
      <c r="IJX53" s="14"/>
      <c r="IJY53" s="14"/>
      <c r="IJZ53" s="14"/>
      <c r="IKA53" s="14"/>
      <c r="IKB53" s="14"/>
      <c r="IKC53" s="14"/>
      <c r="IKD53" s="14"/>
      <c r="IKE53" s="14"/>
      <c r="IKF53" s="14"/>
      <c r="IKG53" s="14"/>
      <c r="IKH53" s="14"/>
      <c r="IKI53" s="14"/>
      <c r="IKJ53" s="14"/>
      <c r="IKK53" s="14"/>
      <c r="IKL53" s="14"/>
      <c r="IKM53" s="14"/>
      <c r="IKN53" s="14"/>
      <c r="IKO53" s="14"/>
      <c r="IKP53" s="14"/>
      <c r="IKQ53" s="14"/>
      <c r="IKR53" s="14"/>
      <c r="IKS53" s="14"/>
      <c r="IKT53" s="14"/>
      <c r="IKU53" s="14"/>
      <c r="IKV53" s="14"/>
      <c r="IKW53" s="14"/>
      <c r="IKX53" s="14"/>
      <c r="IKY53" s="14"/>
      <c r="IKZ53" s="14"/>
      <c r="ILA53" s="14"/>
      <c r="ILB53" s="14"/>
      <c r="ILC53" s="14"/>
      <c r="ILD53" s="14"/>
      <c r="ILE53" s="14"/>
      <c r="ILF53" s="14"/>
      <c r="ILG53" s="14"/>
      <c r="ILH53" s="14"/>
      <c r="ILI53" s="14"/>
      <c r="ILJ53" s="14"/>
      <c r="ILK53" s="14"/>
      <c r="ILL53" s="14"/>
      <c r="ILM53" s="14"/>
      <c r="ILN53" s="14"/>
      <c r="ILO53" s="14"/>
      <c r="ILP53" s="14"/>
      <c r="ILQ53" s="14"/>
      <c r="ILR53" s="14"/>
      <c r="ILS53" s="14"/>
      <c r="ILT53" s="14"/>
      <c r="ILU53" s="14"/>
      <c r="ILV53" s="14"/>
      <c r="ILW53" s="14"/>
      <c r="ILX53" s="14"/>
      <c r="ILY53" s="14"/>
      <c r="ILZ53" s="14"/>
      <c r="IMA53" s="14"/>
      <c r="IMB53" s="14"/>
      <c r="IMC53" s="14"/>
      <c r="IMD53" s="14"/>
      <c r="IME53" s="14"/>
      <c r="IMF53" s="14"/>
      <c r="IMG53" s="14"/>
      <c r="IMH53" s="14"/>
      <c r="IMI53" s="14"/>
      <c r="IMJ53" s="14"/>
      <c r="IMK53" s="14"/>
      <c r="IML53" s="14"/>
      <c r="IMM53" s="14"/>
      <c r="IMN53" s="14"/>
      <c r="IMO53" s="14"/>
      <c r="IMP53" s="14"/>
      <c r="IMQ53" s="14"/>
      <c r="IMR53" s="14"/>
      <c r="IMS53" s="14"/>
      <c r="IMT53" s="14"/>
      <c r="IMU53" s="14"/>
      <c r="IMV53" s="14"/>
      <c r="IMW53" s="14"/>
      <c r="IMX53" s="14"/>
      <c r="IMY53" s="14"/>
      <c r="IMZ53" s="14"/>
      <c r="INA53" s="14"/>
      <c r="INB53" s="14"/>
      <c r="INC53" s="14"/>
      <c r="IND53" s="14"/>
      <c r="INE53" s="14"/>
      <c r="INF53" s="14"/>
      <c r="ING53" s="14"/>
      <c r="INH53" s="14"/>
      <c r="INI53" s="14"/>
      <c r="INJ53" s="14"/>
      <c r="INK53" s="14"/>
      <c r="INL53" s="14"/>
      <c r="INM53" s="14"/>
      <c r="INN53" s="14"/>
      <c r="INO53" s="14"/>
      <c r="INP53" s="14"/>
      <c r="INQ53" s="14"/>
      <c r="INR53" s="14"/>
      <c r="INS53" s="14"/>
      <c r="INT53" s="14"/>
      <c r="INU53" s="14"/>
      <c r="INV53" s="14"/>
      <c r="INW53" s="14"/>
      <c r="INX53" s="14"/>
      <c r="INY53" s="14"/>
      <c r="INZ53" s="14"/>
      <c r="IOA53" s="14"/>
      <c r="IOB53" s="14"/>
      <c r="IOC53" s="14"/>
      <c r="IOD53" s="14"/>
      <c r="IOE53" s="14"/>
      <c r="IOF53" s="14"/>
      <c r="IOG53" s="14"/>
      <c r="IOH53" s="14"/>
      <c r="IOI53" s="14"/>
      <c r="IOJ53" s="14"/>
      <c r="IOK53" s="14"/>
      <c r="IOL53" s="14"/>
      <c r="IOM53" s="14"/>
      <c r="ION53" s="14"/>
      <c r="IOO53" s="14"/>
      <c r="IOP53" s="14"/>
      <c r="IOQ53" s="14"/>
      <c r="IOR53" s="14"/>
      <c r="IOS53" s="14"/>
      <c r="IOT53" s="14"/>
      <c r="IOU53" s="14"/>
      <c r="IOV53" s="14"/>
      <c r="IOW53" s="14"/>
      <c r="IOX53" s="14"/>
      <c r="IOY53" s="14"/>
      <c r="IOZ53" s="14"/>
      <c r="IPA53" s="14"/>
      <c r="IPB53" s="14"/>
      <c r="IPC53" s="14"/>
      <c r="IPD53" s="14"/>
      <c r="IPE53" s="14"/>
      <c r="IPF53" s="14"/>
      <c r="IPG53" s="14"/>
      <c r="IPH53" s="14"/>
      <c r="IPI53" s="14"/>
      <c r="IPJ53" s="14"/>
      <c r="IPK53" s="14"/>
      <c r="IPL53" s="14"/>
      <c r="IPM53" s="14"/>
      <c r="IPN53" s="14"/>
      <c r="IPO53" s="14"/>
      <c r="IPP53" s="14"/>
      <c r="IPQ53" s="14"/>
      <c r="IPR53" s="14"/>
      <c r="IPS53" s="14"/>
      <c r="IPT53" s="14"/>
      <c r="IPU53" s="14"/>
      <c r="IPV53" s="14"/>
      <c r="IPW53" s="14"/>
      <c r="IPX53" s="14"/>
      <c r="IPY53" s="14"/>
      <c r="IPZ53" s="14"/>
      <c r="IQA53" s="14"/>
      <c r="IQB53" s="14"/>
      <c r="IQC53" s="14"/>
      <c r="IQD53" s="14"/>
      <c r="IQE53" s="14"/>
      <c r="IQF53" s="14"/>
      <c r="IQG53" s="14"/>
      <c r="IQH53" s="14"/>
      <c r="IQI53" s="14"/>
      <c r="IQJ53" s="14"/>
      <c r="IQK53" s="14"/>
      <c r="IQL53" s="14"/>
      <c r="IQM53" s="14"/>
      <c r="IQN53" s="14"/>
      <c r="IQO53" s="14"/>
      <c r="IQP53" s="14"/>
      <c r="IQQ53" s="14"/>
      <c r="IQR53" s="14"/>
      <c r="IQS53" s="14"/>
      <c r="IQT53" s="14"/>
      <c r="IQU53" s="14"/>
      <c r="IQV53" s="14"/>
      <c r="IQW53" s="14"/>
      <c r="IQX53" s="14"/>
      <c r="IQY53" s="14"/>
      <c r="IQZ53" s="14"/>
      <c r="IRA53" s="14"/>
      <c r="IRB53" s="14"/>
      <c r="IRC53" s="14"/>
      <c r="IRD53" s="14"/>
      <c r="IRE53" s="14"/>
      <c r="IRF53" s="14"/>
      <c r="IRG53" s="14"/>
      <c r="IRH53" s="14"/>
      <c r="IRI53" s="14"/>
      <c r="IRJ53" s="14"/>
      <c r="IRK53" s="14"/>
      <c r="IRL53" s="14"/>
      <c r="IRM53" s="14"/>
      <c r="IRN53" s="14"/>
      <c r="IRO53" s="14"/>
      <c r="IRP53" s="14"/>
      <c r="IRQ53" s="14"/>
      <c r="IRR53" s="14"/>
      <c r="IRS53" s="14"/>
      <c r="IRT53" s="14"/>
      <c r="IRU53" s="14"/>
      <c r="IRV53" s="14"/>
      <c r="IRW53" s="14"/>
      <c r="IRX53" s="14"/>
      <c r="IRY53" s="14"/>
      <c r="IRZ53" s="14"/>
      <c r="ISA53" s="14"/>
      <c r="ISB53" s="14"/>
      <c r="ISC53" s="14"/>
      <c r="ISD53" s="14"/>
      <c r="ISE53" s="14"/>
      <c r="ISF53" s="14"/>
      <c r="ISG53" s="14"/>
      <c r="ISH53" s="14"/>
      <c r="ISI53" s="14"/>
      <c r="ISJ53" s="14"/>
      <c r="ISK53" s="14"/>
      <c r="ISL53" s="14"/>
      <c r="ISM53" s="14"/>
      <c r="ISN53" s="14"/>
      <c r="ISO53" s="14"/>
      <c r="ISP53" s="14"/>
      <c r="ISQ53" s="14"/>
      <c r="ISR53" s="14"/>
      <c r="ISS53" s="14"/>
      <c r="IST53" s="14"/>
      <c r="ISU53" s="14"/>
      <c r="ISV53" s="14"/>
      <c r="ISW53" s="14"/>
      <c r="ISX53" s="14"/>
      <c r="ISY53" s="14"/>
      <c r="ISZ53" s="14"/>
      <c r="ITA53" s="14"/>
      <c r="ITB53" s="14"/>
      <c r="ITC53" s="14"/>
      <c r="ITD53" s="14"/>
      <c r="ITE53" s="14"/>
      <c r="ITF53" s="14"/>
      <c r="ITG53" s="14"/>
      <c r="ITH53" s="14"/>
      <c r="ITI53" s="14"/>
      <c r="ITJ53" s="14"/>
      <c r="ITK53" s="14"/>
      <c r="ITL53" s="14"/>
      <c r="ITM53" s="14"/>
      <c r="ITN53" s="14"/>
      <c r="ITO53" s="14"/>
      <c r="ITP53" s="14"/>
      <c r="ITQ53" s="14"/>
      <c r="ITR53" s="14"/>
      <c r="ITS53" s="14"/>
      <c r="ITT53" s="14"/>
      <c r="ITU53" s="14"/>
      <c r="ITV53" s="14"/>
      <c r="ITW53" s="14"/>
      <c r="ITX53" s="14"/>
      <c r="ITY53" s="14"/>
      <c r="ITZ53" s="14"/>
      <c r="IUA53" s="14"/>
      <c r="IUB53" s="14"/>
      <c r="IUC53" s="14"/>
      <c r="IUD53" s="14"/>
      <c r="IUE53" s="14"/>
      <c r="IUF53" s="14"/>
      <c r="IUG53" s="14"/>
      <c r="IUH53" s="14"/>
      <c r="IUI53" s="14"/>
      <c r="IUJ53" s="14"/>
      <c r="IUK53" s="14"/>
      <c r="IUL53" s="14"/>
      <c r="IUM53" s="14"/>
      <c r="IUN53" s="14"/>
      <c r="IUO53" s="14"/>
      <c r="IUP53" s="14"/>
      <c r="IUQ53" s="14"/>
      <c r="IUR53" s="14"/>
      <c r="IUS53" s="14"/>
      <c r="IUT53" s="14"/>
      <c r="IUU53" s="14"/>
      <c r="IUV53" s="14"/>
      <c r="IUW53" s="14"/>
      <c r="IUX53" s="14"/>
      <c r="IUY53" s="14"/>
      <c r="IUZ53" s="14"/>
      <c r="IVA53" s="14"/>
      <c r="IVB53" s="14"/>
      <c r="IVC53" s="14"/>
      <c r="IVD53" s="14"/>
      <c r="IVE53" s="14"/>
      <c r="IVF53" s="14"/>
      <c r="IVG53" s="14"/>
      <c r="IVH53" s="14"/>
      <c r="IVI53" s="14"/>
      <c r="IVJ53" s="14"/>
      <c r="IVK53" s="14"/>
      <c r="IVL53" s="14"/>
      <c r="IVM53" s="14"/>
      <c r="IVN53" s="14"/>
      <c r="IVO53" s="14"/>
      <c r="IVP53" s="14"/>
      <c r="IVQ53" s="14"/>
      <c r="IVR53" s="14"/>
      <c r="IVS53" s="14"/>
      <c r="IVT53" s="14"/>
      <c r="IVU53" s="14"/>
      <c r="IVV53" s="14"/>
      <c r="IVW53" s="14"/>
      <c r="IVX53" s="14"/>
      <c r="IVY53" s="14"/>
      <c r="IVZ53" s="14"/>
      <c r="IWA53" s="14"/>
      <c r="IWB53" s="14"/>
      <c r="IWC53" s="14"/>
      <c r="IWD53" s="14"/>
      <c r="IWE53" s="14"/>
      <c r="IWF53" s="14"/>
      <c r="IWG53" s="14"/>
      <c r="IWH53" s="14"/>
      <c r="IWI53" s="14"/>
      <c r="IWJ53" s="14"/>
      <c r="IWK53" s="14"/>
      <c r="IWL53" s="14"/>
      <c r="IWM53" s="14"/>
      <c r="IWN53" s="14"/>
      <c r="IWO53" s="14"/>
      <c r="IWP53" s="14"/>
      <c r="IWQ53" s="14"/>
      <c r="IWR53" s="14"/>
      <c r="IWS53" s="14"/>
      <c r="IWT53" s="14"/>
      <c r="IWU53" s="14"/>
      <c r="IWV53" s="14"/>
      <c r="IWW53" s="14"/>
      <c r="IWX53" s="14"/>
      <c r="IWY53" s="14"/>
      <c r="IWZ53" s="14"/>
      <c r="IXA53" s="14"/>
      <c r="IXB53" s="14"/>
      <c r="IXC53" s="14"/>
      <c r="IXD53" s="14"/>
      <c r="IXE53" s="14"/>
      <c r="IXF53" s="14"/>
      <c r="IXG53" s="14"/>
      <c r="IXH53" s="14"/>
      <c r="IXI53" s="14"/>
      <c r="IXJ53" s="14"/>
      <c r="IXK53" s="14"/>
      <c r="IXL53" s="14"/>
      <c r="IXM53" s="14"/>
      <c r="IXN53" s="14"/>
      <c r="IXO53" s="14"/>
      <c r="IXP53" s="14"/>
      <c r="IXQ53" s="14"/>
      <c r="IXR53" s="14"/>
      <c r="IXS53" s="14"/>
      <c r="IXT53" s="14"/>
      <c r="IXU53" s="14"/>
      <c r="IXV53" s="14"/>
      <c r="IXW53" s="14"/>
      <c r="IXX53" s="14"/>
      <c r="IXY53" s="14"/>
      <c r="IXZ53" s="14"/>
      <c r="IYA53" s="14"/>
      <c r="IYB53" s="14"/>
      <c r="IYC53" s="14"/>
      <c r="IYD53" s="14"/>
      <c r="IYE53" s="14"/>
      <c r="IYF53" s="14"/>
      <c r="IYG53" s="14"/>
      <c r="IYH53" s="14"/>
      <c r="IYI53" s="14"/>
      <c r="IYJ53" s="14"/>
      <c r="IYK53" s="14"/>
      <c r="IYL53" s="14"/>
      <c r="IYM53" s="14"/>
      <c r="IYN53" s="14"/>
      <c r="IYO53" s="14"/>
      <c r="IYP53" s="14"/>
      <c r="IYQ53" s="14"/>
      <c r="IYR53" s="14"/>
      <c r="IYS53" s="14"/>
      <c r="IYT53" s="14"/>
      <c r="IYU53" s="14"/>
      <c r="IYV53" s="14"/>
      <c r="IYW53" s="14"/>
      <c r="IYX53" s="14"/>
      <c r="IYY53" s="14"/>
      <c r="IYZ53" s="14"/>
      <c r="IZA53" s="14"/>
      <c r="IZB53" s="14"/>
      <c r="IZC53" s="14"/>
      <c r="IZD53" s="14"/>
      <c r="IZE53" s="14"/>
      <c r="IZF53" s="14"/>
      <c r="IZG53" s="14"/>
      <c r="IZH53" s="14"/>
      <c r="IZI53" s="14"/>
      <c r="IZJ53" s="14"/>
      <c r="IZK53" s="14"/>
      <c r="IZL53" s="14"/>
      <c r="IZM53" s="14"/>
      <c r="IZN53" s="14"/>
      <c r="IZO53" s="14"/>
      <c r="IZP53" s="14"/>
      <c r="IZQ53" s="14"/>
      <c r="IZR53" s="14"/>
      <c r="IZS53" s="14"/>
      <c r="IZT53" s="14"/>
      <c r="IZU53" s="14"/>
      <c r="IZV53" s="14"/>
      <c r="IZW53" s="14"/>
      <c r="IZX53" s="14"/>
      <c r="IZY53" s="14"/>
      <c r="IZZ53" s="14"/>
      <c r="JAA53" s="14"/>
      <c r="JAB53" s="14"/>
      <c r="JAC53" s="14"/>
      <c r="JAD53" s="14"/>
      <c r="JAE53" s="14"/>
      <c r="JAF53" s="14"/>
      <c r="JAG53" s="14"/>
      <c r="JAH53" s="14"/>
      <c r="JAI53" s="14"/>
      <c r="JAJ53" s="14"/>
      <c r="JAK53" s="14"/>
      <c r="JAL53" s="14"/>
      <c r="JAM53" s="14"/>
      <c r="JAN53" s="14"/>
      <c r="JAO53" s="14"/>
      <c r="JAP53" s="14"/>
      <c r="JAQ53" s="14"/>
      <c r="JAR53" s="14"/>
      <c r="JAS53" s="14"/>
      <c r="JAT53" s="14"/>
      <c r="JAU53" s="14"/>
      <c r="JAV53" s="14"/>
      <c r="JAW53" s="14"/>
      <c r="JAX53" s="14"/>
      <c r="JAY53" s="14"/>
      <c r="JAZ53" s="14"/>
      <c r="JBA53" s="14"/>
      <c r="JBB53" s="14"/>
      <c r="JBC53" s="14"/>
      <c r="JBD53" s="14"/>
      <c r="JBE53" s="14"/>
      <c r="JBF53" s="14"/>
      <c r="JBG53" s="14"/>
      <c r="JBH53" s="14"/>
      <c r="JBI53" s="14"/>
      <c r="JBJ53" s="14"/>
      <c r="JBK53" s="14"/>
      <c r="JBL53" s="14"/>
      <c r="JBM53" s="14"/>
      <c r="JBN53" s="14"/>
      <c r="JBO53" s="14"/>
      <c r="JBP53" s="14"/>
      <c r="JBQ53" s="14"/>
      <c r="JBR53" s="14"/>
      <c r="JBS53" s="14"/>
      <c r="JBT53" s="14"/>
      <c r="JBU53" s="14"/>
      <c r="JBV53" s="14"/>
      <c r="JBW53" s="14"/>
      <c r="JBX53" s="14"/>
      <c r="JBY53" s="14"/>
      <c r="JBZ53" s="14"/>
      <c r="JCA53" s="14"/>
      <c r="JCB53" s="14"/>
      <c r="JCC53" s="14"/>
      <c r="JCD53" s="14"/>
      <c r="JCE53" s="14"/>
      <c r="JCF53" s="14"/>
      <c r="JCG53" s="14"/>
      <c r="JCH53" s="14"/>
      <c r="JCI53" s="14"/>
      <c r="JCJ53" s="14"/>
      <c r="JCK53" s="14"/>
      <c r="JCL53" s="14"/>
      <c r="JCM53" s="14"/>
      <c r="JCN53" s="14"/>
      <c r="JCO53" s="14"/>
      <c r="JCP53" s="14"/>
      <c r="JCQ53" s="14"/>
      <c r="JCR53" s="14"/>
      <c r="JCS53" s="14"/>
      <c r="JCT53" s="14"/>
      <c r="JCU53" s="14"/>
      <c r="JCV53" s="14"/>
      <c r="JCW53" s="14"/>
      <c r="JCX53" s="14"/>
      <c r="JCY53" s="14"/>
      <c r="JCZ53" s="14"/>
      <c r="JDA53" s="14"/>
      <c r="JDB53" s="14"/>
      <c r="JDC53" s="14"/>
      <c r="JDD53" s="14"/>
      <c r="JDE53" s="14"/>
      <c r="JDF53" s="14"/>
      <c r="JDG53" s="14"/>
      <c r="JDH53" s="14"/>
      <c r="JDI53" s="14"/>
      <c r="JDJ53" s="14"/>
      <c r="JDK53" s="14"/>
      <c r="JDL53" s="14"/>
      <c r="JDM53" s="14"/>
      <c r="JDN53" s="14"/>
      <c r="JDO53" s="14"/>
      <c r="JDP53" s="14"/>
      <c r="JDQ53" s="14"/>
      <c r="JDR53" s="14"/>
      <c r="JDS53" s="14"/>
      <c r="JDT53" s="14"/>
      <c r="JDU53" s="14"/>
      <c r="JDV53" s="14"/>
      <c r="JDW53" s="14"/>
      <c r="JDX53" s="14"/>
      <c r="JDY53" s="14"/>
      <c r="JDZ53" s="14"/>
      <c r="JEA53" s="14"/>
      <c r="JEB53" s="14"/>
      <c r="JEC53" s="14"/>
      <c r="JED53" s="14"/>
      <c r="JEE53" s="14"/>
      <c r="JEF53" s="14"/>
      <c r="JEG53" s="14"/>
      <c r="JEH53" s="14"/>
      <c r="JEI53" s="14"/>
      <c r="JEJ53" s="14"/>
      <c r="JEK53" s="14"/>
      <c r="JEL53" s="14"/>
      <c r="JEM53" s="14"/>
      <c r="JEN53" s="14"/>
      <c r="JEO53" s="14"/>
      <c r="JEP53" s="14"/>
      <c r="JEQ53" s="14"/>
      <c r="JER53" s="14"/>
      <c r="JES53" s="14"/>
      <c r="JET53" s="14"/>
      <c r="JEU53" s="14"/>
      <c r="JEV53" s="14"/>
      <c r="JEW53" s="14"/>
      <c r="JEX53" s="14"/>
      <c r="JEY53" s="14"/>
      <c r="JEZ53" s="14"/>
      <c r="JFA53" s="14"/>
      <c r="JFB53" s="14"/>
      <c r="JFC53" s="14"/>
      <c r="JFD53" s="14"/>
      <c r="JFE53" s="14"/>
      <c r="JFF53" s="14"/>
      <c r="JFG53" s="14"/>
      <c r="JFH53" s="14"/>
      <c r="JFI53" s="14"/>
      <c r="JFJ53" s="14"/>
      <c r="JFK53" s="14"/>
      <c r="JFL53" s="14"/>
      <c r="JFM53" s="14"/>
      <c r="JFN53" s="14"/>
      <c r="JFO53" s="14"/>
      <c r="JFP53" s="14"/>
      <c r="JFQ53" s="14"/>
      <c r="JFR53" s="14"/>
      <c r="JFS53" s="14"/>
      <c r="JFT53" s="14"/>
      <c r="JFU53" s="14"/>
      <c r="JFV53" s="14"/>
      <c r="JFW53" s="14"/>
      <c r="JFX53" s="14"/>
      <c r="JFY53" s="14"/>
      <c r="JFZ53" s="14"/>
      <c r="JGA53" s="14"/>
      <c r="JGB53" s="14"/>
      <c r="JGC53" s="14"/>
      <c r="JGD53" s="14"/>
      <c r="JGE53" s="14"/>
      <c r="JGF53" s="14"/>
      <c r="JGG53" s="14"/>
      <c r="JGH53" s="14"/>
      <c r="JGI53" s="14"/>
      <c r="JGJ53" s="14"/>
      <c r="JGK53" s="14"/>
      <c r="JGL53" s="14"/>
      <c r="JGM53" s="14"/>
      <c r="JGN53" s="14"/>
      <c r="JGO53" s="14"/>
      <c r="JGP53" s="14"/>
      <c r="JGQ53" s="14"/>
      <c r="JGR53" s="14"/>
      <c r="JGS53" s="14"/>
      <c r="JGT53" s="14"/>
      <c r="JGU53" s="14"/>
      <c r="JGV53" s="14"/>
      <c r="JGW53" s="14"/>
      <c r="JGX53" s="14"/>
      <c r="JGY53" s="14"/>
      <c r="JGZ53" s="14"/>
      <c r="JHA53" s="14"/>
      <c r="JHB53" s="14"/>
      <c r="JHC53" s="14"/>
      <c r="JHD53" s="14"/>
      <c r="JHE53" s="14"/>
      <c r="JHF53" s="14"/>
      <c r="JHG53" s="14"/>
      <c r="JHH53" s="14"/>
      <c r="JHI53" s="14"/>
      <c r="JHJ53" s="14"/>
      <c r="JHK53" s="14"/>
      <c r="JHL53" s="14"/>
      <c r="JHM53" s="14"/>
      <c r="JHN53" s="14"/>
      <c r="JHO53" s="14"/>
      <c r="JHP53" s="14"/>
      <c r="JHQ53" s="14"/>
      <c r="JHR53" s="14"/>
      <c r="JHS53" s="14"/>
      <c r="JHT53" s="14"/>
      <c r="JHU53" s="14"/>
      <c r="JHV53" s="14"/>
      <c r="JHW53" s="14"/>
      <c r="JHX53" s="14"/>
      <c r="JHY53" s="14"/>
      <c r="JHZ53" s="14"/>
      <c r="JIA53" s="14"/>
      <c r="JIB53" s="14"/>
      <c r="JIC53" s="14"/>
      <c r="JID53" s="14"/>
      <c r="JIE53" s="14"/>
      <c r="JIF53" s="14"/>
      <c r="JIG53" s="14"/>
      <c r="JIH53" s="14"/>
      <c r="JII53" s="14"/>
      <c r="JIJ53" s="14"/>
      <c r="JIK53" s="14"/>
      <c r="JIL53" s="14"/>
      <c r="JIM53" s="14"/>
      <c r="JIN53" s="14"/>
      <c r="JIO53" s="14"/>
      <c r="JIP53" s="14"/>
      <c r="JIQ53" s="14"/>
      <c r="JIR53" s="14"/>
      <c r="JIS53" s="14"/>
      <c r="JIT53" s="14"/>
      <c r="JIU53" s="14"/>
      <c r="JIV53" s="14"/>
      <c r="JIW53" s="14"/>
      <c r="JIX53" s="14"/>
      <c r="JIY53" s="14"/>
      <c r="JIZ53" s="14"/>
      <c r="JJA53" s="14"/>
      <c r="JJB53" s="14"/>
      <c r="JJC53" s="14"/>
      <c r="JJD53" s="14"/>
      <c r="JJE53" s="14"/>
      <c r="JJF53" s="14"/>
      <c r="JJG53" s="14"/>
      <c r="JJH53" s="14"/>
      <c r="JJI53" s="14"/>
      <c r="JJJ53" s="14"/>
      <c r="JJK53" s="14"/>
      <c r="JJL53" s="14"/>
      <c r="JJM53" s="14"/>
      <c r="JJN53" s="14"/>
      <c r="JJO53" s="14"/>
      <c r="JJP53" s="14"/>
      <c r="JJQ53" s="14"/>
      <c r="JJR53" s="14"/>
      <c r="JJS53" s="14"/>
      <c r="JJT53" s="14"/>
      <c r="JJU53" s="14"/>
      <c r="JJV53" s="14"/>
      <c r="JJW53" s="14"/>
      <c r="JJX53" s="14"/>
      <c r="JJY53" s="14"/>
      <c r="JJZ53" s="14"/>
      <c r="JKA53" s="14"/>
      <c r="JKB53" s="14"/>
      <c r="JKC53" s="14"/>
      <c r="JKD53" s="14"/>
      <c r="JKE53" s="14"/>
      <c r="JKF53" s="14"/>
      <c r="JKG53" s="14"/>
      <c r="JKH53" s="14"/>
      <c r="JKI53" s="14"/>
      <c r="JKJ53" s="14"/>
      <c r="JKK53" s="14"/>
      <c r="JKL53" s="14"/>
      <c r="JKM53" s="14"/>
      <c r="JKN53" s="14"/>
      <c r="JKO53" s="14"/>
      <c r="JKP53" s="14"/>
      <c r="JKQ53" s="14"/>
      <c r="JKR53" s="14"/>
      <c r="JKS53" s="14"/>
      <c r="JKT53" s="14"/>
      <c r="JKU53" s="14"/>
      <c r="JKV53" s="14"/>
      <c r="JKW53" s="14"/>
      <c r="JKX53" s="14"/>
      <c r="JKY53" s="14"/>
      <c r="JKZ53" s="14"/>
      <c r="JLA53" s="14"/>
      <c r="JLB53" s="14"/>
      <c r="JLC53" s="14"/>
      <c r="JLD53" s="14"/>
      <c r="JLE53" s="14"/>
      <c r="JLF53" s="14"/>
      <c r="JLG53" s="14"/>
      <c r="JLH53" s="14"/>
      <c r="JLI53" s="14"/>
      <c r="JLJ53" s="14"/>
      <c r="JLK53" s="14"/>
      <c r="JLL53" s="14"/>
      <c r="JLM53" s="14"/>
      <c r="JLN53" s="14"/>
      <c r="JLO53" s="14"/>
      <c r="JLP53" s="14"/>
      <c r="JLQ53" s="14"/>
      <c r="JLR53" s="14"/>
      <c r="JLS53" s="14"/>
      <c r="JLT53" s="14"/>
      <c r="JLU53" s="14"/>
      <c r="JLV53" s="14"/>
      <c r="JLW53" s="14"/>
      <c r="JLX53" s="14"/>
      <c r="JLY53" s="14"/>
      <c r="JLZ53" s="14"/>
      <c r="JMA53" s="14"/>
      <c r="JMB53" s="14"/>
      <c r="JMC53" s="14"/>
      <c r="JMD53" s="14"/>
      <c r="JME53" s="14"/>
      <c r="JMF53" s="14"/>
      <c r="JMG53" s="14"/>
      <c r="JMH53" s="14"/>
      <c r="JMI53" s="14"/>
      <c r="JMJ53" s="14"/>
      <c r="JMK53" s="14"/>
      <c r="JML53" s="14"/>
      <c r="JMM53" s="14"/>
      <c r="JMN53" s="14"/>
      <c r="JMO53" s="14"/>
      <c r="JMP53" s="14"/>
      <c r="JMQ53" s="14"/>
      <c r="JMR53" s="14"/>
      <c r="JMS53" s="14"/>
      <c r="JMT53" s="14"/>
      <c r="JMU53" s="14"/>
      <c r="JMV53" s="14"/>
      <c r="JMW53" s="14"/>
      <c r="JMX53" s="14"/>
      <c r="JMY53" s="14"/>
      <c r="JMZ53" s="14"/>
      <c r="JNA53" s="14"/>
      <c r="JNB53" s="14"/>
      <c r="JNC53" s="14"/>
      <c r="JND53" s="14"/>
      <c r="JNE53" s="14"/>
      <c r="JNF53" s="14"/>
      <c r="JNG53" s="14"/>
      <c r="JNH53" s="14"/>
      <c r="JNI53" s="14"/>
      <c r="JNJ53" s="14"/>
      <c r="JNK53" s="14"/>
      <c r="JNL53" s="14"/>
      <c r="JNM53" s="14"/>
      <c r="JNN53" s="14"/>
      <c r="JNO53" s="14"/>
      <c r="JNP53" s="14"/>
      <c r="JNQ53" s="14"/>
      <c r="JNR53" s="14"/>
      <c r="JNS53" s="14"/>
      <c r="JNT53" s="14"/>
      <c r="JNU53" s="14"/>
      <c r="JNV53" s="14"/>
      <c r="JNW53" s="14"/>
      <c r="JNX53" s="14"/>
      <c r="JNY53" s="14"/>
      <c r="JNZ53" s="14"/>
      <c r="JOA53" s="14"/>
      <c r="JOB53" s="14"/>
      <c r="JOC53" s="14"/>
      <c r="JOD53" s="14"/>
      <c r="JOE53" s="14"/>
      <c r="JOF53" s="14"/>
      <c r="JOG53" s="14"/>
      <c r="JOH53" s="14"/>
      <c r="JOI53" s="14"/>
      <c r="JOJ53" s="14"/>
      <c r="JOK53" s="14"/>
      <c r="JOL53" s="14"/>
      <c r="JOM53" s="14"/>
      <c r="JON53" s="14"/>
      <c r="JOO53" s="14"/>
      <c r="JOP53" s="14"/>
      <c r="JOQ53" s="14"/>
      <c r="JOR53" s="14"/>
      <c r="JOS53" s="14"/>
      <c r="JOT53" s="14"/>
      <c r="JOU53" s="14"/>
      <c r="JOV53" s="14"/>
      <c r="JOW53" s="14"/>
      <c r="JOX53" s="14"/>
      <c r="JOY53" s="14"/>
      <c r="JOZ53" s="14"/>
      <c r="JPA53" s="14"/>
      <c r="JPB53" s="14"/>
      <c r="JPC53" s="14"/>
      <c r="JPD53" s="14"/>
      <c r="JPE53" s="14"/>
      <c r="JPF53" s="14"/>
      <c r="JPG53" s="14"/>
      <c r="JPH53" s="14"/>
      <c r="JPI53" s="14"/>
      <c r="JPJ53" s="14"/>
      <c r="JPK53" s="14"/>
      <c r="JPL53" s="14"/>
      <c r="JPM53" s="14"/>
      <c r="JPN53" s="14"/>
      <c r="JPO53" s="14"/>
      <c r="JPP53" s="14"/>
      <c r="JPQ53" s="14"/>
      <c r="JPR53" s="14"/>
      <c r="JPS53" s="14"/>
      <c r="JPT53" s="14"/>
      <c r="JPU53" s="14"/>
      <c r="JPV53" s="14"/>
      <c r="JPW53" s="14"/>
      <c r="JPX53" s="14"/>
      <c r="JPY53" s="14"/>
      <c r="JPZ53" s="14"/>
      <c r="JQA53" s="14"/>
      <c r="JQB53" s="14"/>
      <c r="JQC53" s="14"/>
      <c r="JQD53" s="14"/>
      <c r="JQE53" s="14"/>
      <c r="JQF53" s="14"/>
      <c r="JQG53" s="14"/>
      <c r="JQH53" s="14"/>
      <c r="JQI53" s="14"/>
      <c r="JQJ53" s="14"/>
      <c r="JQK53" s="14"/>
      <c r="JQL53" s="14"/>
      <c r="JQM53" s="14"/>
      <c r="JQN53" s="14"/>
      <c r="JQO53" s="14"/>
      <c r="JQP53" s="14"/>
      <c r="JQQ53" s="14"/>
      <c r="JQR53" s="14"/>
      <c r="JQS53" s="14"/>
      <c r="JQT53" s="14"/>
      <c r="JQU53" s="14"/>
      <c r="JQV53" s="14"/>
      <c r="JQW53" s="14"/>
      <c r="JQX53" s="14"/>
      <c r="JQY53" s="14"/>
      <c r="JQZ53" s="14"/>
      <c r="JRA53" s="14"/>
      <c r="JRB53" s="14"/>
      <c r="JRC53" s="14"/>
      <c r="JRD53" s="14"/>
      <c r="JRE53" s="14"/>
      <c r="JRF53" s="14"/>
      <c r="JRG53" s="14"/>
      <c r="JRH53" s="14"/>
      <c r="JRI53" s="14"/>
      <c r="JRJ53" s="14"/>
      <c r="JRK53" s="14"/>
      <c r="JRL53" s="14"/>
      <c r="JRM53" s="14"/>
      <c r="JRN53" s="14"/>
      <c r="JRO53" s="14"/>
      <c r="JRP53" s="14"/>
      <c r="JRQ53" s="14"/>
      <c r="JRR53" s="14"/>
      <c r="JRS53" s="14"/>
      <c r="JRT53" s="14"/>
      <c r="JRU53" s="14"/>
      <c r="JRV53" s="14"/>
      <c r="JRW53" s="14"/>
      <c r="JRX53" s="14"/>
      <c r="JRY53" s="14"/>
      <c r="JRZ53" s="14"/>
      <c r="JSA53" s="14"/>
      <c r="JSB53" s="14"/>
      <c r="JSC53" s="14"/>
      <c r="JSD53" s="14"/>
      <c r="JSE53" s="14"/>
      <c r="JSF53" s="14"/>
      <c r="JSG53" s="14"/>
      <c r="JSH53" s="14"/>
      <c r="JSI53" s="14"/>
      <c r="JSJ53" s="14"/>
      <c r="JSK53" s="14"/>
      <c r="JSL53" s="14"/>
      <c r="JSM53" s="14"/>
      <c r="JSN53" s="14"/>
      <c r="JSO53" s="14"/>
      <c r="JSP53" s="14"/>
      <c r="JSQ53" s="14"/>
      <c r="JSR53" s="14"/>
      <c r="JSS53" s="14"/>
      <c r="JST53" s="14"/>
      <c r="JSU53" s="14"/>
      <c r="JSV53" s="14"/>
      <c r="JSW53" s="14"/>
      <c r="JSX53" s="14"/>
      <c r="JSY53" s="14"/>
      <c r="JSZ53" s="14"/>
      <c r="JTA53" s="14"/>
      <c r="JTB53" s="14"/>
      <c r="JTC53" s="14"/>
      <c r="JTD53" s="14"/>
      <c r="JTE53" s="14"/>
      <c r="JTF53" s="14"/>
      <c r="JTG53" s="14"/>
      <c r="JTH53" s="14"/>
      <c r="JTI53" s="14"/>
      <c r="JTJ53" s="14"/>
      <c r="JTK53" s="14"/>
      <c r="JTL53" s="14"/>
      <c r="JTM53" s="14"/>
      <c r="JTN53" s="14"/>
      <c r="JTO53" s="14"/>
      <c r="JTP53" s="14"/>
      <c r="JTQ53" s="14"/>
      <c r="JTR53" s="14"/>
      <c r="JTS53" s="14"/>
      <c r="JTT53" s="14"/>
      <c r="JTU53" s="14"/>
      <c r="JTV53" s="14"/>
      <c r="JTW53" s="14"/>
      <c r="JTX53" s="14"/>
      <c r="JTY53" s="14"/>
      <c r="JTZ53" s="14"/>
      <c r="JUA53" s="14"/>
      <c r="JUB53" s="14"/>
      <c r="JUC53" s="14"/>
      <c r="JUD53" s="14"/>
      <c r="JUE53" s="14"/>
      <c r="JUF53" s="14"/>
      <c r="JUG53" s="14"/>
      <c r="JUH53" s="14"/>
      <c r="JUI53" s="14"/>
      <c r="JUJ53" s="14"/>
      <c r="JUK53" s="14"/>
      <c r="JUL53" s="14"/>
      <c r="JUM53" s="14"/>
      <c r="JUN53" s="14"/>
      <c r="JUO53" s="14"/>
      <c r="JUP53" s="14"/>
      <c r="JUQ53" s="14"/>
      <c r="JUR53" s="14"/>
      <c r="JUS53" s="14"/>
      <c r="JUT53" s="14"/>
      <c r="JUU53" s="14"/>
      <c r="JUV53" s="14"/>
      <c r="JUW53" s="14"/>
      <c r="JUX53" s="14"/>
      <c r="JUY53" s="14"/>
      <c r="JUZ53" s="14"/>
      <c r="JVA53" s="14"/>
      <c r="JVB53" s="14"/>
      <c r="JVC53" s="14"/>
      <c r="JVD53" s="14"/>
      <c r="JVE53" s="14"/>
      <c r="JVF53" s="14"/>
      <c r="JVG53" s="14"/>
      <c r="JVH53" s="14"/>
      <c r="JVI53" s="14"/>
      <c r="JVJ53" s="14"/>
      <c r="JVK53" s="14"/>
      <c r="JVL53" s="14"/>
      <c r="JVM53" s="14"/>
      <c r="JVN53" s="14"/>
      <c r="JVO53" s="14"/>
      <c r="JVP53" s="14"/>
      <c r="JVQ53" s="14"/>
      <c r="JVR53" s="14"/>
      <c r="JVS53" s="14"/>
      <c r="JVT53" s="14"/>
      <c r="JVU53" s="14"/>
      <c r="JVV53" s="14"/>
      <c r="JVW53" s="14"/>
      <c r="JVX53" s="14"/>
      <c r="JVY53" s="14"/>
      <c r="JVZ53" s="14"/>
      <c r="JWA53" s="14"/>
      <c r="JWB53" s="14"/>
      <c r="JWC53" s="14"/>
      <c r="JWD53" s="14"/>
      <c r="JWE53" s="14"/>
      <c r="JWF53" s="14"/>
      <c r="JWG53" s="14"/>
      <c r="JWH53" s="14"/>
      <c r="JWI53" s="14"/>
      <c r="JWJ53" s="14"/>
      <c r="JWK53" s="14"/>
      <c r="JWL53" s="14"/>
      <c r="JWM53" s="14"/>
      <c r="JWN53" s="14"/>
      <c r="JWO53" s="14"/>
      <c r="JWP53" s="14"/>
      <c r="JWQ53" s="14"/>
      <c r="JWR53" s="14"/>
      <c r="JWS53" s="14"/>
      <c r="JWT53" s="14"/>
      <c r="JWU53" s="14"/>
      <c r="JWV53" s="14"/>
      <c r="JWW53" s="14"/>
      <c r="JWX53" s="14"/>
      <c r="JWY53" s="14"/>
      <c r="JWZ53" s="14"/>
      <c r="JXA53" s="14"/>
      <c r="JXB53" s="14"/>
      <c r="JXC53" s="14"/>
      <c r="JXD53" s="14"/>
      <c r="JXE53" s="14"/>
      <c r="JXF53" s="14"/>
      <c r="JXG53" s="14"/>
      <c r="JXH53" s="14"/>
      <c r="JXI53" s="14"/>
      <c r="JXJ53" s="14"/>
      <c r="JXK53" s="14"/>
      <c r="JXL53" s="14"/>
      <c r="JXM53" s="14"/>
      <c r="JXN53" s="14"/>
      <c r="JXO53" s="14"/>
      <c r="JXP53" s="14"/>
      <c r="JXQ53" s="14"/>
      <c r="JXR53" s="14"/>
      <c r="JXS53" s="14"/>
      <c r="JXT53" s="14"/>
      <c r="JXU53" s="14"/>
      <c r="JXV53" s="14"/>
      <c r="JXW53" s="14"/>
      <c r="JXX53" s="14"/>
      <c r="JXY53" s="14"/>
      <c r="JXZ53" s="14"/>
      <c r="JYA53" s="14"/>
      <c r="JYB53" s="14"/>
      <c r="JYC53" s="14"/>
      <c r="JYD53" s="14"/>
      <c r="JYE53" s="14"/>
      <c r="JYF53" s="14"/>
      <c r="JYG53" s="14"/>
      <c r="JYH53" s="14"/>
      <c r="JYI53" s="14"/>
      <c r="JYJ53" s="14"/>
      <c r="JYK53" s="14"/>
      <c r="JYL53" s="14"/>
      <c r="JYM53" s="14"/>
      <c r="JYN53" s="14"/>
      <c r="JYO53" s="14"/>
      <c r="JYP53" s="14"/>
      <c r="JYQ53" s="14"/>
      <c r="JYR53" s="14"/>
      <c r="JYS53" s="14"/>
      <c r="JYT53" s="14"/>
      <c r="JYU53" s="14"/>
      <c r="JYV53" s="14"/>
      <c r="JYW53" s="14"/>
      <c r="JYX53" s="14"/>
      <c r="JYY53" s="14"/>
      <c r="JYZ53" s="14"/>
      <c r="JZA53" s="14"/>
      <c r="JZB53" s="14"/>
      <c r="JZC53" s="14"/>
      <c r="JZD53" s="14"/>
      <c r="JZE53" s="14"/>
      <c r="JZF53" s="14"/>
      <c r="JZG53" s="14"/>
      <c r="JZH53" s="14"/>
      <c r="JZI53" s="14"/>
      <c r="JZJ53" s="14"/>
      <c r="JZK53" s="14"/>
      <c r="JZL53" s="14"/>
      <c r="JZM53" s="14"/>
      <c r="JZN53" s="14"/>
      <c r="JZO53" s="14"/>
      <c r="JZP53" s="14"/>
      <c r="JZQ53" s="14"/>
      <c r="JZR53" s="14"/>
      <c r="JZS53" s="14"/>
      <c r="JZT53" s="14"/>
      <c r="JZU53" s="14"/>
      <c r="JZV53" s="14"/>
      <c r="JZW53" s="14"/>
      <c r="JZX53" s="14"/>
      <c r="JZY53" s="14"/>
      <c r="JZZ53" s="14"/>
      <c r="KAA53" s="14"/>
      <c r="KAB53" s="14"/>
      <c r="KAC53" s="14"/>
      <c r="KAD53" s="14"/>
      <c r="KAE53" s="14"/>
      <c r="KAF53" s="14"/>
      <c r="KAG53" s="14"/>
      <c r="KAH53" s="14"/>
      <c r="KAI53" s="14"/>
      <c r="KAJ53" s="14"/>
      <c r="KAK53" s="14"/>
      <c r="KAL53" s="14"/>
      <c r="KAM53" s="14"/>
      <c r="KAN53" s="14"/>
      <c r="KAO53" s="14"/>
      <c r="KAP53" s="14"/>
      <c r="KAQ53" s="14"/>
      <c r="KAR53" s="14"/>
      <c r="KAS53" s="14"/>
      <c r="KAT53" s="14"/>
      <c r="KAU53" s="14"/>
      <c r="KAV53" s="14"/>
      <c r="KAW53" s="14"/>
      <c r="KAX53" s="14"/>
      <c r="KAY53" s="14"/>
      <c r="KAZ53" s="14"/>
      <c r="KBA53" s="14"/>
      <c r="KBB53" s="14"/>
      <c r="KBC53" s="14"/>
      <c r="KBD53" s="14"/>
      <c r="KBE53" s="14"/>
      <c r="KBF53" s="14"/>
      <c r="KBG53" s="14"/>
      <c r="KBH53" s="14"/>
      <c r="KBI53" s="14"/>
      <c r="KBJ53" s="14"/>
      <c r="KBK53" s="14"/>
      <c r="KBL53" s="14"/>
      <c r="KBM53" s="14"/>
      <c r="KBN53" s="14"/>
      <c r="KBO53" s="14"/>
      <c r="KBP53" s="14"/>
      <c r="KBQ53" s="14"/>
      <c r="KBR53" s="14"/>
      <c r="KBS53" s="14"/>
      <c r="KBT53" s="14"/>
      <c r="KBU53" s="14"/>
      <c r="KBV53" s="14"/>
      <c r="KBW53" s="14"/>
      <c r="KBX53" s="14"/>
      <c r="KBY53" s="14"/>
      <c r="KBZ53" s="14"/>
      <c r="KCA53" s="14"/>
      <c r="KCB53" s="14"/>
      <c r="KCC53" s="14"/>
      <c r="KCD53" s="14"/>
      <c r="KCE53" s="14"/>
      <c r="KCF53" s="14"/>
      <c r="KCG53" s="14"/>
      <c r="KCH53" s="14"/>
      <c r="KCI53" s="14"/>
      <c r="KCJ53" s="14"/>
      <c r="KCK53" s="14"/>
      <c r="KCL53" s="14"/>
      <c r="KCM53" s="14"/>
      <c r="KCN53" s="14"/>
      <c r="KCO53" s="14"/>
      <c r="KCP53" s="14"/>
      <c r="KCQ53" s="14"/>
      <c r="KCR53" s="14"/>
      <c r="KCS53" s="14"/>
      <c r="KCT53" s="14"/>
      <c r="KCU53" s="14"/>
      <c r="KCV53" s="14"/>
      <c r="KCW53" s="14"/>
      <c r="KCX53" s="14"/>
      <c r="KCY53" s="14"/>
      <c r="KCZ53" s="14"/>
      <c r="KDA53" s="14"/>
      <c r="KDB53" s="14"/>
      <c r="KDC53" s="14"/>
      <c r="KDD53" s="14"/>
      <c r="KDE53" s="14"/>
      <c r="KDF53" s="14"/>
      <c r="KDG53" s="14"/>
      <c r="KDH53" s="14"/>
      <c r="KDI53" s="14"/>
      <c r="KDJ53" s="14"/>
      <c r="KDK53" s="14"/>
      <c r="KDL53" s="14"/>
      <c r="KDM53" s="14"/>
      <c r="KDN53" s="14"/>
      <c r="KDO53" s="14"/>
      <c r="KDP53" s="14"/>
      <c r="KDQ53" s="14"/>
      <c r="KDR53" s="14"/>
      <c r="KDS53" s="14"/>
      <c r="KDT53" s="14"/>
      <c r="KDU53" s="14"/>
      <c r="KDV53" s="14"/>
      <c r="KDW53" s="14"/>
      <c r="KDX53" s="14"/>
      <c r="KDY53" s="14"/>
      <c r="KDZ53" s="14"/>
      <c r="KEA53" s="14"/>
      <c r="KEB53" s="14"/>
      <c r="KEC53" s="14"/>
      <c r="KED53" s="14"/>
      <c r="KEE53" s="14"/>
      <c r="KEF53" s="14"/>
      <c r="KEG53" s="14"/>
      <c r="KEH53" s="14"/>
      <c r="KEI53" s="14"/>
      <c r="KEJ53" s="14"/>
      <c r="KEK53" s="14"/>
      <c r="KEL53" s="14"/>
      <c r="KEM53" s="14"/>
      <c r="KEN53" s="14"/>
      <c r="KEO53" s="14"/>
      <c r="KEP53" s="14"/>
      <c r="KEQ53" s="14"/>
      <c r="KER53" s="14"/>
      <c r="KES53" s="14"/>
      <c r="KET53" s="14"/>
      <c r="KEU53" s="14"/>
      <c r="KEV53" s="14"/>
      <c r="KEW53" s="14"/>
      <c r="KEX53" s="14"/>
      <c r="KEY53" s="14"/>
      <c r="KEZ53" s="14"/>
      <c r="KFA53" s="14"/>
      <c r="KFB53" s="14"/>
      <c r="KFC53" s="14"/>
      <c r="KFD53" s="14"/>
      <c r="KFE53" s="14"/>
      <c r="KFF53" s="14"/>
      <c r="KFG53" s="14"/>
      <c r="KFH53" s="14"/>
      <c r="KFI53" s="14"/>
      <c r="KFJ53" s="14"/>
      <c r="KFK53" s="14"/>
      <c r="KFL53" s="14"/>
      <c r="KFM53" s="14"/>
      <c r="KFN53" s="14"/>
      <c r="KFO53" s="14"/>
      <c r="KFP53" s="14"/>
      <c r="KFQ53" s="14"/>
      <c r="KFR53" s="14"/>
      <c r="KFS53" s="14"/>
      <c r="KFT53" s="14"/>
      <c r="KFU53" s="14"/>
      <c r="KFV53" s="14"/>
      <c r="KFW53" s="14"/>
      <c r="KFX53" s="14"/>
      <c r="KFY53" s="14"/>
      <c r="KFZ53" s="14"/>
      <c r="KGA53" s="14"/>
      <c r="KGB53" s="14"/>
      <c r="KGC53" s="14"/>
      <c r="KGD53" s="14"/>
      <c r="KGE53" s="14"/>
      <c r="KGF53" s="14"/>
      <c r="KGG53" s="14"/>
      <c r="KGH53" s="14"/>
      <c r="KGI53" s="14"/>
      <c r="KGJ53" s="14"/>
      <c r="KGK53" s="14"/>
      <c r="KGL53" s="14"/>
      <c r="KGM53" s="14"/>
      <c r="KGN53" s="14"/>
      <c r="KGO53" s="14"/>
      <c r="KGP53" s="14"/>
      <c r="KGQ53" s="14"/>
      <c r="KGR53" s="14"/>
      <c r="KGS53" s="14"/>
      <c r="KGT53" s="14"/>
      <c r="KGU53" s="14"/>
      <c r="KGV53" s="14"/>
      <c r="KGW53" s="14"/>
      <c r="KGX53" s="14"/>
      <c r="KGY53" s="14"/>
      <c r="KGZ53" s="14"/>
      <c r="KHA53" s="14"/>
      <c r="KHB53" s="14"/>
      <c r="KHC53" s="14"/>
      <c r="KHD53" s="14"/>
      <c r="KHE53" s="14"/>
      <c r="KHF53" s="14"/>
      <c r="KHG53" s="14"/>
      <c r="KHH53" s="14"/>
      <c r="KHI53" s="14"/>
      <c r="KHJ53" s="14"/>
      <c r="KHK53" s="14"/>
      <c r="KHL53" s="14"/>
      <c r="KHM53" s="14"/>
      <c r="KHN53" s="14"/>
      <c r="KHO53" s="14"/>
      <c r="KHP53" s="14"/>
      <c r="KHQ53" s="14"/>
      <c r="KHR53" s="14"/>
      <c r="KHS53" s="14"/>
      <c r="KHT53" s="14"/>
      <c r="KHU53" s="14"/>
      <c r="KHV53" s="14"/>
      <c r="KHW53" s="14"/>
      <c r="KHX53" s="14"/>
      <c r="KHY53" s="14"/>
      <c r="KHZ53" s="14"/>
      <c r="KIA53" s="14"/>
      <c r="KIB53" s="14"/>
      <c r="KIC53" s="14"/>
      <c r="KID53" s="14"/>
      <c r="KIE53" s="14"/>
      <c r="KIF53" s="14"/>
      <c r="KIG53" s="14"/>
      <c r="KIH53" s="14"/>
      <c r="KII53" s="14"/>
      <c r="KIJ53" s="14"/>
      <c r="KIK53" s="14"/>
      <c r="KIL53" s="14"/>
      <c r="KIM53" s="14"/>
      <c r="KIN53" s="14"/>
      <c r="KIO53" s="14"/>
      <c r="KIP53" s="14"/>
      <c r="KIQ53" s="14"/>
      <c r="KIR53" s="14"/>
      <c r="KIS53" s="14"/>
      <c r="KIT53" s="14"/>
      <c r="KIU53" s="14"/>
      <c r="KIV53" s="14"/>
      <c r="KIW53" s="14"/>
      <c r="KIX53" s="14"/>
      <c r="KIY53" s="14"/>
      <c r="KIZ53" s="14"/>
      <c r="KJA53" s="14"/>
      <c r="KJB53" s="14"/>
      <c r="KJC53" s="14"/>
      <c r="KJD53" s="14"/>
      <c r="KJE53" s="14"/>
      <c r="KJF53" s="14"/>
      <c r="KJG53" s="14"/>
      <c r="KJH53" s="14"/>
      <c r="KJI53" s="14"/>
      <c r="KJJ53" s="14"/>
      <c r="KJK53" s="14"/>
      <c r="KJL53" s="14"/>
      <c r="KJM53" s="14"/>
      <c r="KJN53" s="14"/>
      <c r="KJO53" s="14"/>
      <c r="KJP53" s="14"/>
      <c r="KJQ53" s="14"/>
      <c r="KJR53" s="14"/>
      <c r="KJS53" s="14"/>
      <c r="KJT53" s="14"/>
      <c r="KJU53" s="14"/>
      <c r="KJV53" s="14"/>
      <c r="KJW53" s="14"/>
      <c r="KJX53" s="14"/>
      <c r="KJY53" s="14"/>
      <c r="KJZ53" s="14"/>
      <c r="KKA53" s="14"/>
      <c r="KKB53" s="14"/>
      <c r="KKC53" s="14"/>
      <c r="KKD53" s="14"/>
      <c r="KKE53" s="14"/>
      <c r="KKF53" s="14"/>
      <c r="KKG53" s="14"/>
      <c r="KKH53" s="14"/>
      <c r="KKI53" s="14"/>
      <c r="KKJ53" s="14"/>
      <c r="KKK53" s="14"/>
      <c r="KKL53" s="14"/>
      <c r="KKM53" s="14"/>
      <c r="KKN53" s="14"/>
      <c r="KKO53" s="14"/>
      <c r="KKP53" s="14"/>
      <c r="KKQ53" s="14"/>
      <c r="KKR53" s="14"/>
      <c r="KKS53" s="14"/>
      <c r="KKT53" s="14"/>
      <c r="KKU53" s="14"/>
      <c r="KKV53" s="14"/>
      <c r="KKW53" s="14"/>
      <c r="KKX53" s="14"/>
      <c r="KKY53" s="14"/>
      <c r="KKZ53" s="14"/>
      <c r="KLA53" s="14"/>
      <c r="KLB53" s="14"/>
      <c r="KLC53" s="14"/>
      <c r="KLD53" s="14"/>
      <c r="KLE53" s="14"/>
      <c r="KLF53" s="14"/>
      <c r="KLG53" s="14"/>
      <c r="KLH53" s="14"/>
      <c r="KLI53" s="14"/>
      <c r="KLJ53" s="14"/>
      <c r="KLK53" s="14"/>
      <c r="KLL53" s="14"/>
      <c r="KLM53" s="14"/>
      <c r="KLN53" s="14"/>
      <c r="KLO53" s="14"/>
      <c r="KLP53" s="14"/>
      <c r="KLQ53" s="14"/>
      <c r="KLR53" s="14"/>
      <c r="KLS53" s="14"/>
      <c r="KLT53" s="14"/>
      <c r="KLU53" s="14"/>
      <c r="KLV53" s="14"/>
      <c r="KLW53" s="14"/>
      <c r="KLX53" s="14"/>
      <c r="KLY53" s="14"/>
      <c r="KLZ53" s="14"/>
      <c r="KMA53" s="14"/>
      <c r="KMB53" s="14"/>
      <c r="KMC53" s="14"/>
      <c r="KMD53" s="14"/>
      <c r="KME53" s="14"/>
      <c r="KMF53" s="14"/>
      <c r="KMG53" s="14"/>
      <c r="KMH53" s="14"/>
      <c r="KMI53" s="14"/>
      <c r="KMJ53" s="14"/>
      <c r="KMK53" s="14"/>
      <c r="KML53" s="14"/>
      <c r="KMM53" s="14"/>
      <c r="KMN53" s="14"/>
      <c r="KMO53" s="14"/>
      <c r="KMP53" s="14"/>
      <c r="KMQ53" s="14"/>
      <c r="KMR53" s="14"/>
      <c r="KMS53" s="14"/>
      <c r="KMT53" s="14"/>
      <c r="KMU53" s="14"/>
      <c r="KMV53" s="14"/>
      <c r="KMW53" s="14"/>
      <c r="KMX53" s="14"/>
      <c r="KMY53" s="14"/>
      <c r="KMZ53" s="14"/>
      <c r="KNA53" s="14"/>
      <c r="KNB53" s="14"/>
      <c r="KNC53" s="14"/>
      <c r="KND53" s="14"/>
      <c r="KNE53" s="14"/>
      <c r="KNF53" s="14"/>
      <c r="KNG53" s="14"/>
      <c r="KNH53" s="14"/>
      <c r="KNI53" s="14"/>
      <c r="KNJ53" s="14"/>
      <c r="KNK53" s="14"/>
      <c r="KNL53" s="14"/>
      <c r="KNM53" s="14"/>
      <c r="KNN53" s="14"/>
      <c r="KNO53" s="14"/>
      <c r="KNP53" s="14"/>
      <c r="KNQ53" s="14"/>
      <c r="KNR53" s="14"/>
      <c r="KNS53" s="14"/>
      <c r="KNT53" s="14"/>
      <c r="KNU53" s="14"/>
      <c r="KNV53" s="14"/>
      <c r="KNW53" s="14"/>
      <c r="KNX53" s="14"/>
      <c r="KNY53" s="14"/>
      <c r="KNZ53" s="14"/>
      <c r="KOA53" s="14"/>
      <c r="KOB53" s="14"/>
      <c r="KOC53" s="14"/>
      <c r="KOD53" s="14"/>
      <c r="KOE53" s="14"/>
      <c r="KOF53" s="14"/>
      <c r="KOG53" s="14"/>
      <c r="KOH53" s="14"/>
      <c r="KOI53" s="14"/>
      <c r="KOJ53" s="14"/>
      <c r="KOK53" s="14"/>
      <c r="KOL53" s="14"/>
      <c r="KOM53" s="14"/>
      <c r="KON53" s="14"/>
      <c r="KOO53" s="14"/>
      <c r="KOP53" s="14"/>
      <c r="KOQ53" s="14"/>
      <c r="KOR53" s="14"/>
      <c r="KOS53" s="14"/>
      <c r="KOT53" s="14"/>
      <c r="KOU53" s="14"/>
      <c r="KOV53" s="14"/>
      <c r="KOW53" s="14"/>
      <c r="KOX53" s="14"/>
      <c r="KOY53" s="14"/>
      <c r="KOZ53" s="14"/>
      <c r="KPA53" s="14"/>
      <c r="KPB53" s="14"/>
      <c r="KPC53" s="14"/>
      <c r="KPD53" s="14"/>
      <c r="KPE53" s="14"/>
      <c r="KPF53" s="14"/>
      <c r="KPG53" s="14"/>
      <c r="KPH53" s="14"/>
      <c r="KPI53" s="14"/>
      <c r="KPJ53" s="14"/>
      <c r="KPK53" s="14"/>
      <c r="KPL53" s="14"/>
      <c r="KPM53" s="14"/>
      <c r="KPN53" s="14"/>
      <c r="KPO53" s="14"/>
      <c r="KPP53" s="14"/>
      <c r="KPQ53" s="14"/>
      <c r="KPR53" s="14"/>
      <c r="KPS53" s="14"/>
      <c r="KPT53" s="14"/>
      <c r="KPU53" s="14"/>
      <c r="KPV53" s="14"/>
      <c r="KPW53" s="14"/>
      <c r="KPX53" s="14"/>
      <c r="KPY53" s="14"/>
      <c r="KPZ53" s="14"/>
      <c r="KQA53" s="14"/>
      <c r="KQB53" s="14"/>
      <c r="KQC53" s="14"/>
      <c r="KQD53" s="14"/>
      <c r="KQE53" s="14"/>
      <c r="KQF53" s="14"/>
      <c r="KQG53" s="14"/>
      <c r="KQH53" s="14"/>
      <c r="KQI53" s="14"/>
      <c r="KQJ53" s="14"/>
      <c r="KQK53" s="14"/>
      <c r="KQL53" s="14"/>
      <c r="KQM53" s="14"/>
      <c r="KQN53" s="14"/>
      <c r="KQO53" s="14"/>
      <c r="KQP53" s="14"/>
      <c r="KQQ53" s="14"/>
      <c r="KQR53" s="14"/>
      <c r="KQS53" s="14"/>
      <c r="KQT53" s="14"/>
      <c r="KQU53" s="14"/>
      <c r="KQV53" s="14"/>
      <c r="KQW53" s="14"/>
      <c r="KQX53" s="14"/>
      <c r="KQY53" s="14"/>
      <c r="KQZ53" s="14"/>
      <c r="KRA53" s="14"/>
      <c r="KRB53" s="14"/>
      <c r="KRC53" s="14"/>
      <c r="KRD53" s="14"/>
      <c r="KRE53" s="14"/>
      <c r="KRF53" s="14"/>
      <c r="KRG53" s="14"/>
      <c r="KRH53" s="14"/>
      <c r="KRI53" s="14"/>
      <c r="KRJ53" s="14"/>
      <c r="KRK53" s="14"/>
      <c r="KRL53" s="14"/>
      <c r="KRM53" s="14"/>
      <c r="KRN53" s="14"/>
      <c r="KRO53" s="14"/>
      <c r="KRP53" s="14"/>
      <c r="KRQ53" s="14"/>
      <c r="KRR53" s="14"/>
      <c r="KRS53" s="14"/>
      <c r="KRT53" s="14"/>
      <c r="KRU53" s="14"/>
      <c r="KRV53" s="14"/>
      <c r="KRW53" s="14"/>
      <c r="KRX53" s="14"/>
      <c r="KRY53" s="14"/>
      <c r="KRZ53" s="14"/>
      <c r="KSA53" s="14"/>
      <c r="KSB53" s="14"/>
      <c r="KSC53" s="14"/>
      <c r="KSD53" s="14"/>
      <c r="KSE53" s="14"/>
      <c r="KSF53" s="14"/>
      <c r="KSG53" s="14"/>
      <c r="KSH53" s="14"/>
      <c r="KSI53" s="14"/>
      <c r="KSJ53" s="14"/>
      <c r="KSK53" s="14"/>
      <c r="KSL53" s="14"/>
      <c r="KSM53" s="14"/>
      <c r="KSN53" s="14"/>
      <c r="KSO53" s="14"/>
      <c r="KSP53" s="14"/>
      <c r="KSQ53" s="14"/>
      <c r="KSR53" s="14"/>
      <c r="KSS53" s="14"/>
      <c r="KST53" s="14"/>
      <c r="KSU53" s="14"/>
      <c r="KSV53" s="14"/>
      <c r="KSW53" s="14"/>
      <c r="KSX53" s="14"/>
      <c r="KSY53" s="14"/>
      <c r="KSZ53" s="14"/>
      <c r="KTA53" s="14"/>
      <c r="KTB53" s="14"/>
      <c r="KTC53" s="14"/>
      <c r="KTD53" s="14"/>
      <c r="KTE53" s="14"/>
      <c r="KTF53" s="14"/>
      <c r="KTG53" s="14"/>
      <c r="KTH53" s="14"/>
      <c r="KTI53" s="14"/>
      <c r="KTJ53" s="14"/>
      <c r="KTK53" s="14"/>
      <c r="KTL53" s="14"/>
      <c r="KTM53" s="14"/>
      <c r="KTN53" s="14"/>
      <c r="KTO53" s="14"/>
      <c r="KTP53" s="14"/>
      <c r="KTQ53" s="14"/>
      <c r="KTR53" s="14"/>
      <c r="KTS53" s="14"/>
      <c r="KTT53" s="14"/>
      <c r="KTU53" s="14"/>
      <c r="KTV53" s="14"/>
      <c r="KTW53" s="14"/>
      <c r="KTX53" s="14"/>
      <c r="KTY53" s="14"/>
      <c r="KTZ53" s="14"/>
      <c r="KUA53" s="14"/>
      <c r="KUB53" s="14"/>
      <c r="KUC53" s="14"/>
      <c r="KUD53" s="14"/>
      <c r="KUE53" s="14"/>
      <c r="KUF53" s="14"/>
      <c r="KUG53" s="14"/>
      <c r="KUH53" s="14"/>
      <c r="KUI53" s="14"/>
      <c r="KUJ53" s="14"/>
      <c r="KUK53" s="14"/>
      <c r="KUL53" s="14"/>
      <c r="KUM53" s="14"/>
      <c r="KUN53" s="14"/>
      <c r="KUO53" s="14"/>
      <c r="KUP53" s="14"/>
      <c r="KUQ53" s="14"/>
      <c r="KUR53" s="14"/>
      <c r="KUS53" s="14"/>
      <c r="KUT53" s="14"/>
      <c r="KUU53" s="14"/>
      <c r="KUV53" s="14"/>
      <c r="KUW53" s="14"/>
      <c r="KUX53" s="14"/>
      <c r="KUY53" s="14"/>
      <c r="KUZ53" s="14"/>
      <c r="KVA53" s="14"/>
      <c r="KVB53" s="14"/>
      <c r="KVC53" s="14"/>
      <c r="KVD53" s="14"/>
      <c r="KVE53" s="14"/>
      <c r="KVF53" s="14"/>
      <c r="KVG53" s="14"/>
      <c r="KVH53" s="14"/>
      <c r="KVI53" s="14"/>
      <c r="KVJ53" s="14"/>
      <c r="KVK53" s="14"/>
      <c r="KVL53" s="14"/>
      <c r="KVM53" s="14"/>
      <c r="KVN53" s="14"/>
      <c r="KVO53" s="14"/>
      <c r="KVP53" s="14"/>
      <c r="KVQ53" s="14"/>
      <c r="KVR53" s="14"/>
      <c r="KVS53" s="14"/>
      <c r="KVT53" s="14"/>
      <c r="KVU53" s="14"/>
      <c r="KVV53" s="14"/>
      <c r="KVW53" s="14"/>
      <c r="KVX53" s="14"/>
      <c r="KVY53" s="14"/>
      <c r="KVZ53" s="14"/>
      <c r="KWA53" s="14"/>
      <c r="KWB53" s="14"/>
      <c r="KWC53" s="14"/>
      <c r="KWD53" s="14"/>
      <c r="KWE53" s="14"/>
      <c r="KWF53" s="14"/>
      <c r="KWG53" s="14"/>
      <c r="KWH53" s="14"/>
      <c r="KWI53" s="14"/>
      <c r="KWJ53" s="14"/>
      <c r="KWK53" s="14"/>
      <c r="KWL53" s="14"/>
      <c r="KWM53" s="14"/>
      <c r="KWN53" s="14"/>
      <c r="KWO53" s="14"/>
      <c r="KWP53" s="14"/>
      <c r="KWQ53" s="14"/>
      <c r="KWR53" s="14"/>
      <c r="KWS53" s="14"/>
      <c r="KWT53" s="14"/>
      <c r="KWU53" s="14"/>
      <c r="KWV53" s="14"/>
      <c r="KWW53" s="14"/>
      <c r="KWX53" s="14"/>
      <c r="KWY53" s="14"/>
      <c r="KWZ53" s="14"/>
      <c r="KXA53" s="14"/>
      <c r="KXB53" s="14"/>
      <c r="KXC53" s="14"/>
      <c r="KXD53" s="14"/>
      <c r="KXE53" s="14"/>
      <c r="KXF53" s="14"/>
      <c r="KXG53" s="14"/>
      <c r="KXH53" s="14"/>
      <c r="KXI53" s="14"/>
      <c r="KXJ53" s="14"/>
      <c r="KXK53" s="14"/>
      <c r="KXL53" s="14"/>
      <c r="KXM53" s="14"/>
      <c r="KXN53" s="14"/>
      <c r="KXO53" s="14"/>
      <c r="KXP53" s="14"/>
      <c r="KXQ53" s="14"/>
      <c r="KXR53" s="14"/>
      <c r="KXS53" s="14"/>
      <c r="KXT53" s="14"/>
      <c r="KXU53" s="14"/>
      <c r="KXV53" s="14"/>
      <c r="KXW53" s="14"/>
      <c r="KXX53" s="14"/>
      <c r="KXY53" s="14"/>
      <c r="KXZ53" s="14"/>
      <c r="KYA53" s="14"/>
      <c r="KYB53" s="14"/>
      <c r="KYC53" s="14"/>
      <c r="KYD53" s="14"/>
      <c r="KYE53" s="14"/>
      <c r="KYF53" s="14"/>
      <c r="KYG53" s="14"/>
      <c r="KYH53" s="14"/>
      <c r="KYI53" s="14"/>
      <c r="KYJ53" s="14"/>
      <c r="KYK53" s="14"/>
      <c r="KYL53" s="14"/>
      <c r="KYM53" s="14"/>
      <c r="KYN53" s="14"/>
      <c r="KYO53" s="14"/>
      <c r="KYP53" s="14"/>
      <c r="KYQ53" s="14"/>
      <c r="KYR53" s="14"/>
      <c r="KYS53" s="14"/>
      <c r="KYT53" s="14"/>
      <c r="KYU53" s="14"/>
      <c r="KYV53" s="14"/>
      <c r="KYW53" s="14"/>
      <c r="KYX53" s="14"/>
      <c r="KYY53" s="14"/>
      <c r="KYZ53" s="14"/>
      <c r="KZA53" s="14"/>
      <c r="KZB53" s="14"/>
      <c r="KZC53" s="14"/>
      <c r="KZD53" s="14"/>
      <c r="KZE53" s="14"/>
      <c r="KZF53" s="14"/>
      <c r="KZG53" s="14"/>
      <c r="KZH53" s="14"/>
      <c r="KZI53" s="14"/>
      <c r="KZJ53" s="14"/>
      <c r="KZK53" s="14"/>
      <c r="KZL53" s="14"/>
      <c r="KZM53" s="14"/>
      <c r="KZN53" s="14"/>
      <c r="KZO53" s="14"/>
      <c r="KZP53" s="14"/>
      <c r="KZQ53" s="14"/>
      <c r="KZR53" s="14"/>
      <c r="KZS53" s="14"/>
      <c r="KZT53" s="14"/>
      <c r="KZU53" s="14"/>
      <c r="KZV53" s="14"/>
      <c r="KZW53" s="14"/>
      <c r="KZX53" s="14"/>
      <c r="KZY53" s="14"/>
      <c r="KZZ53" s="14"/>
      <c r="LAA53" s="14"/>
      <c r="LAB53" s="14"/>
      <c r="LAC53" s="14"/>
      <c r="LAD53" s="14"/>
      <c r="LAE53" s="14"/>
      <c r="LAF53" s="14"/>
      <c r="LAG53" s="14"/>
      <c r="LAH53" s="14"/>
      <c r="LAI53" s="14"/>
      <c r="LAJ53" s="14"/>
      <c r="LAK53" s="14"/>
      <c r="LAL53" s="14"/>
      <c r="LAM53" s="14"/>
      <c r="LAN53" s="14"/>
      <c r="LAO53" s="14"/>
      <c r="LAP53" s="14"/>
      <c r="LAQ53" s="14"/>
      <c r="LAR53" s="14"/>
      <c r="LAS53" s="14"/>
      <c r="LAT53" s="14"/>
      <c r="LAU53" s="14"/>
      <c r="LAV53" s="14"/>
      <c r="LAW53" s="14"/>
      <c r="LAX53" s="14"/>
      <c r="LAY53" s="14"/>
      <c r="LAZ53" s="14"/>
      <c r="LBA53" s="14"/>
      <c r="LBB53" s="14"/>
      <c r="LBC53" s="14"/>
      <c r="LBD53" s="14"/>
      <c r="LBE53" s="14"/>
      <c r="LBF53" s="14"/>
      <c r="LBG53" s="14"/>
      <c r="LBH53" s="14"/>
      <c r="LBI53" s="14"/>
      <c r="LBJ53" s="14"/>
      <c r="LBK53" s="14"/>
      <c r="LBL53" s="14"/>
      <c r="LBM53" s="14"/>
      <c r="LBN53" s="14"/>
      <c r="LBO53" s="14"/>
      <c r="LBP53" s="14"/>
      <c r="LBQ53" s="14"/>
      <c r="LBR53" s="14"/>
      <c r="LBS53" s="14"/>
      <c r="LBT53" s="14"/>
      <c r="LBU53" s="14"/>
      <c r="LBV53" s="14"/>
      <c r="LBW53" s="14"/>
      <c r="LBX53" s="14"/>
      <c r="LBY53" s="14"/>
      <c r="LBZ53" s="14"/>
      <c r="LCA53" s="14"/>
      <c r="LCB53" s="14"/>
      <c r="LCC53" s="14"/>
      <c r="LCD53" s="14"/>
      <c r="LCE53" s="14"/>
      <c r="LCF53" s="14"/>
      <c r="LCG53" s="14"/>
      <c r="LCH53" s="14"/>
      <c r="LCI53" s="14"/>
      <c r="LCJ53" s="14"/>
      <c r="LCK53" s="14"/>
      <c r="LCL53" s="14"/>
      <c r="LCM53" s="14"/>
      <c r="LCN53" s="14"/>
      <c r="LCO53" s="14"/>
      <c r="LCP53" s="14"/>
      <c r="LCQ53" s="14"/>
      <c r="LCR53" s="14"/>
      <c r="LCS53" s="14"/>
      <c r="LCT53" s="14"/>
      <c r="LCU53" s="14"/>
      <c r="LCV53" s="14"/>
      <c r="LCW53" s="14"/>
      <c r="LCX53" s="14"/>
      <c r="LCY53" s="14"/>
      <c r="LCZ53" s="14"/>
      <c r="LDA53" s="14"/>
      <c r="LDB53" s="14"/>
      <c r="LDC53" s="14"/>
      <c r="LDD53" s="14"/>
      <c r="LDE53" s="14"/>
      <c r="LDF53" s="14"/>
      <c r="LDG53" s="14"/>
      <c r="LDH53" s="14"/>
      <c r="LDI53" s="14"/>
      <c r="LDJ53" s="14"/>
      <c r="LDK53" s="14"/>
      <c r="LDL53" s="14"/>
      <c r="LDM53" s="14"/>
      <c r="LDN53" s="14"/>
      <c r="LDO53" s="14"/>
      <c r="LDP53" s="14"/>
      <c r="LDQ53" s="14"/>
      <c r="LDR53" s="14"/>
      <c r="LDS53" s="14"/>
      <c r="LDT53" s="14"/>
      <c r="LDU53" s="14"/>
      <c r="LDV53" s="14"/>
      <c r="LDW53" s="14"/>
      <c r="LDX53" s="14"/>
      <c r="LDY53" s="14"/>
      <c r="LDZ53" s="14"/>
      <c r="LEA53" s="14"/>
      <c r="LEB53" s="14"/>
      <c r="LEC53" s="14"/>
      <c r="LED53" s="14"/>
      <c r="LEE53" s="14"/>
      <c r="LEF53" s="14"/>
      <c r="LEG53" s="14"/>
      <c r="LEH53" s="14"/>
      <c r="LEI53" s="14"/>
      <c r="LEJ53" s="14"/>
      <c r="LEK53" s="14"/>
      <c r="LEL53" s="14"/>
      <c r="LEM53" s="14"/>
      <c r="LEN53" s="14"/>
      <c r="LEO53" s="14"/>
      <c r="LEP53" s="14"/>
      <c r="LEQ53" s="14"/>
      <c r="LER53" s="14"/>
      <c r="LES53" s="14"/>
      <c r="LET53" s="14"/>
      <c r="LEU53" s="14"/>
      <c r="LEV53" s="14"/>
      <c r="LEW53" s="14"/>
      <c r="LEX53" s="14"/>
      <c r="LEY53" s="14"/>
      <c r="LEZ53" s="14"/>
      <c r="LFA53" s="14"/>
      <c r="LFB53" s="14"/>
      <c r="LFC53" s="14"/>
      <c r="LFD53" s="14"/>
      <c r="LFE53" s="14"/>
      <c r="LFF53" s="14"/>
      <c r="LFG53" s="14"/>
      <c r="LFH53" s="14"/>
      <c r="LFI53" s="14"/>
      <c r="LFJ53" s="14"/>
      <c r="LFK53" s="14"/>
      <c r="LFL53" s="14"/>
      <c r="LFM53" s="14"/>
      <c r="LFN53" s="14"/>
      <c r="LFO53" s="14"/>
      <c r="LFP53" s="14"/>
      <c r="LFQ53" s="14"/>
      <c r="LFR53" s="14"/>
      <c r="LFS53" s="14"/>
      <c r="LFT53" s="14"/>
      <c r="LFU53" s="14"/>
      <c r="LFV53" s="14"/>
      <c r="LFW53" s="14"/>
      <c r="LFX53" s="14"/>
      <c r="LFY53" s="14"/>
      <c r="LFZ53" s="14"/>
      <c r="LGA53" s="14"/>
      <c r="LGB53" s="14"/>
      <c r="LGC53" s="14"/>
      <c r="LGD53" s="14"/>
      <c r="LGE53" s="14"/>
      <c r="LGF53" s="14"/>
      <c r="LGG53" s="14"/>
      <c r="LGH53" s="14"/>
      <c r="LGI53" s="14"/>
      <c r="LGJ53" s="14"/>
      <c r="LGK53" s="14"/>
      <c r="LGL53" s="14"/>
      <c r="LGM53" s="14"/>
      <c r="LGN53" s="14"/>
      <c r="LGO53" s="14"/>
      <c r="LGP53" s="14"/>
      <c r="LGQ53" s="14"/>
      <c r="LGR53" s="14"/>
      <c r="LGS53" s="14"/>
      <c r="LGT53" s="14"/>
      <c r="LGU53" s="14"/>
      <c r="LGV53" s="14"/>
      <c r="LGW53" s="14"/>
      <c r="LGX53" s="14"/>
      <c r="LGY53" s="14"/>
      <c r="LGZ53" s="14"/>
      <c r="LHA53" s="14"/>
      <c r="LHB53" s="14"/>
      <c r="LHC53" s="14"/>
      <c r="LHD53" s="14"/>
      <c r="LHE53" s="14"/>
      <c r="LHF53" s="14"/>
      <c r="LHG53" s="14"/>
      <c r="LHH53" s="14"/>
      <c r="LHI53" s="14"/>
      <c r="LHJ53" s="14"/>
      <c r="LHK53" s="14"/>
      <c r="LHL53" s="14"/>
      <c r="LHM53" s="14"/>
      <c r="LHN53" s="14"/>
      <c r="LHO53" s="14"/>
      <c r="LHP53" s="14"/>
      <c r="LHQ53" s="14"/>
      <c r="LHR53" s="14"/>
      <c r="LHS53" s="14"/>
      <c r="LHT53" s="14"/>
      <c r="LHU53" s="14"/>
      <c r="LHV53" s="14"/>
      <c r="LHW53" s="14"/>
      <c r="LHX53" s="14"/>
      <c r="LHY53" s="14"/>
      <c r="LHZ53" s="14"/>
      <c r="LIA53" s="14"/>
      <c r="LIB53" s="14"/>
      <c r="LIC53" s="14"/>
      <c r="LID53" s="14"/>
      <c r="LIE53" s="14"/>
      <c r="LIF53" s="14"/>
      <c r="LIG53" s="14"/>
      <c r="LIH53" s="14"/>
      <c r="LII53" s="14"/>
      <c r="LIJ53" s="14"/>
      <c r="LIK53" s="14"/>
      <c r="LIL53" s="14"/>
      <c r="LIM53" s="14"/>
      <c r="LIN53" s="14"/>
      <c r="LIO53" s="14"/>
      <c r="LIP53" s="14"/>
      <c r="LIQ53" s="14"/>
      <c r="LIR53" s="14"/>
      <c r="LIS53" s="14"/>
      <c r="LIT53" s="14"/>
      <c r="LIU53" s="14"/>
      <c r="LIV53" s="14"/>
      <c r="LIW53" s="14"/>
      <c r="LIX53" s="14"/>
      <c r="LIY53" s="14"/>
      <c r="LIZ53" s="14"/>
      <c r="LJA53" s="14"/>
      <c r="LJB53" s="14"/>
      <c r="LJC53" s="14"/>
      <c r="LJD53" s="14"/>
      <c r="LJE53" s="14"/>
      <c r="LJF53" s="14"/>
      <c r="LJG53" s="14"/>
      <c r="LJH53" s="14"/>
      <c r="LJI53" s="14"/>
      <c r="LJJ53" s="14"/>
      <c r="LJK53" s="14"/>
      <c r="LJL53" s="14"/>
      <c r="LJM53" s="14"/>
      <c r="LJN53" s="14"/>
      <c r="LJO53" s="14"/>
      <c r="LJP53" s="14"/>
      <c r="LJQ53" s="14"/>
      <c r="LJR53" s="14"/>
      <c r="LJS53" s="14"/>
      <c r="LJT53" s="14"/>
      <c r="LJU53" s="14"/>
      <c r="LJV53" s="14"/>
      <c r="LJW53" s="14"/>
      <c r="LJX53" s="14"/>
      <c r="LJY53" s="14"/>
      <c r="LJZ53" s="14"/>
      <c r="LKA53" s="14"/>
      <c r="LKB53" s="14"/>
      <c r="LKC53" s="14"/>
      <c r="LKD53" s="14"/>
      <c r="LKE53" s="14"/>
      <c r="LKF53" s="14"/>
      <c r="LKG53" s="14"/>
      <c r="LKH53" s="14"/>
      <c r="LKI53" s="14"/>
      <c r="LKJ53" s="14"/>
      <c r="LKK53" s="14"/>
      <c r="LKL53" s="14"/>
      <c r="LKM53" s="14"/>
      <c r="LKN53" s="14"/>
      <c r="LKO53" s="14"/>
      <c r="LKP53" s="14"/>
      <c r="LKQ53" s="14"/>
      <c r="LKR53" s="14"/>
      <c r="LKS53" s="14"/>
      <c r="LKT53" s="14"/>
      <c r="LKU53" s="14"/>
      <c r="LKV53" s="14"/>
      <c r="LKW53" s="14"/>
      <c r="LKX53" s="14"/>
      <c r="LKY53" s="14"/>
      <c r="LKZ53" s="14"/>
      <c r="LLA53" s="14"/>
      <c r="LLB53" s="14"/>
      <c r="LLC53" s="14"/>
      <c r="LLD53" s="14"/>
      <c r="LLE53" s="14"/>
      <c r="LLF53" s="14"/>
      <c r="LLG53" s="14"/>
      <c r="LLH53" s="14"/>
      <c r="LLI53" s="14"/>
      <c r="LLJ53" s="14"/>
      <c r="LLK53" s="14"/>
      <c r="LLL53" s="14"/>
      <c r="LLM53" s="14"/>
      <c r="LLN53" s="14"/>
      <c r="LLO53" s="14"/>
      <c r="LLP53" s="14"/>
      <c r="LLQ53" s="14"/>
      <c r="LLR53" s="14"/>
      <c r="LLS53" s="14"/>
      <c r="LLT53" s="14"/>
      <c r="LLU53" s="14"/>
      <c r="LLV53" s="14"/>
      <c r="LLW53" s="14"/>
      <c r="LLX53" s="14"/>
      <c r="LLY53" s="14"/>
      <c r="LLZ53" s="14"/>
      <c r="LMA53" s="14"/>
      <c r="LMB53" s="14"/>
      <c r="LMC53" s="14"/>
      <c r="LMD53" s="14"/>
      <c r="LME53" s="14"/>
      <c r="LMF53" s="14"/>
      <c r="LMG53" s="14"/>
      <c r="LMH53" s="14"/>
      <c r="LMI53" s="14"/>
      <c r="LMJ53" s="14"/>
      <c r="LMK53" s="14"/>
      <c r="LML53" s="14"/>
      <c r="LMM53" s="14"/>
      <c r="LMN53" s="14"/>
      <c r="LMO53" s="14"/>
      <c r="LMP53" s="14"/>
      <c r="LMQ53" s="14"/>
      <c r="LMR53" s="14"/>
      <c r="LMS53" s="14"/>
      <c r="LMT53" s="14"/>
      <c r="LMU53" s="14"/>
      <c r="LMV53" s="14"/>
      <c r="LMW53" s="14"/>
      <c r="LMX53" s="14"/>
      <c r="LMY53" s="14"/>
      <c r="LMZ53" s="14"/>
      <c r="LNA53" s="14"/>
      <c r="LNB53" s="14"/>
      <c r="LNC53" s="14"/>
      <c r="LND53" s="14"/>
      <c r="LNE53" s="14"/>
      <c r="LNF53" s="14"/>
      <c r="LNG53" s="14"/>
      <c r="LNH53" s="14"/>
      <c r="LNI53" s="14"/>
      <c r="LNJ53" s="14"/>
      <c r="LNK53" s="14"/>
      <c r="LNL53" s="14"/>
      <c r="LNM53" s="14"/>
      <c r="LNN53" s="14"/>
      <c r="LNO53" s="14"/>
      <c r="LNP53" s="14"/>
      <c r="LNQ53" s="14"/>
      <c r="LNR53" s="14"/>
      <c r="LNS53" s="14"/>
      <c r="LNT53" s="14"/>
      <c r="LNU53" s="14"/>
      <c r="LNV53" s="14"/>
      <c r="LNW53" s="14"/>
      <c r="LNX53" s="14"/>
      <c r="LNY53" s="14"/>
      <c r="LNZ53" s="14"/>
      <c r="LOA53" s="14"/>
      <c r="LOB53" s="14"/>
      <c r="LOC53" s="14"/>
      <c r="LOD53" s="14"/>
      <c r="LOE53" s="14"/>
      <c r="LOF53" s="14"/>
      <c r="LOG53" s="14"/>
      <c r="LOH53" s="14"/>
      <c r="LOI53" s="14"/>
      <c r="LOJ53" s="14"/>
      <c r="LOK53" s="14"/>
      <c r="LOL53" s="14"/>
      <c r="LOM53" s="14"/>
      <c r="LON53" s="14"/>
      <c r="LOO53" s="14"/>
      <c r="LOP53" s="14"/>
      <c r="LOQ53" s="14"/>
      <c r="LOR53" s="14"/>
      <c r="LOS53" s="14"/>
      <c r="LOT53" s="14"/>
      <c r="LOU53" s="14"/>
      <c r="LOV53" s="14"/>
      <c r="LOW53" s="14"/>
      <c r="LOX53" s="14"/>
      <c r="LOY53" s="14"/>
      <c r="LOZ53" s="14"/>
      <c r="LPA53" s="14"/>
      <c r="LPB53" s="14"/>
      <c r="LPC53" s="14"/>
      <c r="LPD53" s="14"/>
      <c r="LPE53" s="14"/>
      <c r="LPF53" s="14"/>
      <c r="LPG53" s="14"/>
      <c r="LPH53" s="14"/>
      <c r="LPI53" s="14"/>
      <c r="LPJ53" s="14"/>
      <c r="LPK53" s="14"/>
      <c r="LPL53" s="14"/>
      <c r="LPM53" s="14"/>
      <c r="LPN53" s="14"/>
      <c r="LPO53" s="14"/>
      <c r="LPP53" s="14"/>
      <c r="LPQ53" s="14"/>
      <c r="LPR53" s="14"/>
      <c r="LPS53" s="14"/>
      <c r="LPT53" s="14"/>
      <c r="LPU53" s="14"/>
      <c r="LPV53" s="14"/>
      <c r="LPW53" s="14"/>
      <c r="LPX53" s="14"/>
      <c r="LPY53" s="14"/>
      <c r="LPZ53" s="14"/>
      <c r="LQA53" s="14"/>
      <c r="LQB53" s="14"/>
      <c r="LQC53" s="14"/>
      <c r="LQD53" s="14"/>
      <c r="LQE53" s="14"/>
      <c r="LQF53" s="14"/>
      <c r="LQG53" s="14"/>
      <c r="LQH53" s="14"/>
      <c r="LQI53" s="14"/>
      <c r="LQJ53" s="14"/>
      <c r="LQK53" s="14"/>
      <c r="LQL53" s="14"/>
      <c r="LQM53" s="14"/>
      <c r="LQN53" s="14"/>
      <c r="LQO53" s="14"/>
      <c r="LQP53" s="14"/>
      <c r="LQQ53" s="14"/>
      <c r="LQR53" s="14"/>
      <c r="LQS53" s="14"/>
      <c r="LQT53" s="14"/>
      <c r="LQU53" s="14"/>
      <c r="LQV53" s="14"/>
      <c r="LQW53" s="14"/>
      <c r="LQX53" s="14"/>
      <c r="LQY53" s="14"/>
      <c r="LQZ53" s="14"/>
      <c r="LRA53" s="14"/>
      <c r="LRB53" s="14"/>
      <c r="LRC53" s="14"/>
      <c r="LRD53" s="14"/>
      <c r="LRE53" s="14"/>
      <c r="LRF53" s="14"/>
      <c r="LRG53" s="14"/>
      <c r="LRH53" s="14"/>
      <c r="LRI53" s="14"/>
      <c r="LRJ53" s="14"/>
      <c r="LRK53" s="14"/>
      <c r="LRL53" s="14"/>
      <c r="LRM53" s="14"/>
      <c r="LRN53" s="14"/>
      <c r="LRO53" s="14"/>
      <c r="LRP53" s="14"/>
      <c r="LRQ53" s="14"/>
      <c r="LRR53" s="14"/>
      <c r="LRS53" s="14"/>
      <c r="LRT53" s="14"/>
      <c r="LRU53" s="14"/>
      <c r="LRV53" s="14"/>
      <c r="LRW53" s="14"/>
      <c r="LRX53" s="14"/>
      <c r="LRY53" s="14"/>
      <c r="LRZ53" s="14"/>
      <c r="LSA53" s="14"/>
      <c r="LSB53" s="14"/>
      <c r="LSC53" s="14"/>
      <c r="LSD53" s="14"/>
      <c r="LSE53" s="14"/>
      <c r="LSF53" s="14"/>
      <c r="LSG53" s="14"/>
      <c r="LSH53" s="14"/>
      <c r="LSI53" s="14"/>
      <c r="LSJ53" s="14"/>
      <c r="LSK53" s="14"/>
      <c r="LSL53" s="14"/>
      <c r="LSM53" s="14"/>
      <c r="LSN53" s="14"/>
      <c r="LSO53" s="14"/>
      <c r="LSP53" s="14"/>
      <c r="LSQ53" s="14"/>
      <c r="LSR53" s="14"/>
      <c r="LSS53" s="14"/>
      <c r="LST53" s="14"/>
      <c r="LSU53" s="14"/>
      <c r="LSV53" s="14"/>
      <c r="LSW53" s="14"/>
      <c r="LSX53" s="14"/>
      <c r="LSY53" s="14"/>
      <c r="LSZ53" s="14"/>
      <c r="LTA53" s="14"/>
      <c r="LTB53" s="14"/>
      <c r="LTC53" s="14"/>
      <c r="LTD53" s="14"/>
      <c r="LTE53" s="14"/>
      <c r="LTF53" s="14"/>
      <c r="LTG53" s="14"/>
      <c r="LTH53" s="14"/>
      <c r="LTI53" s="14"/>
      <c r="LTJ53" s="14"/>
      <c r="LTK53" s="14"/>
      <c r="LTL53" s="14"/>
      <c r="LTM53" s="14"/>
      <c r="LTN53" s="14"/>
      <c r="LTO53" s="14"/>
      <c r="LTP53" s="14"/>
      <c r="LTQ53" s="14"/>
      <c r="LTR53" s="14"/>
      <c r="LTS53" s="14"/>
      <c r="LTT53" s="14"/>
      <c r="LTU53" s="14"/>
      <c r="LTV53" s="14"/>
      <c r="LTW53" s="14"/>
      <c r="LTX53" s="14"/>
      <c r="LTY53" s="14"/>
      <c r="LTZ53" s="14"/>
      <c r="LUA53" s="14"/>
      <c r="LUB53" s="14"/>
      <c r="LUC53" s="14"/>
      <c r="LUD53" s="14"/>
      <c r="LUE53" s="14"/>
      <c r="LUF53" s="14"/>
      <c r="LUG53" s="14"/>
      <c r="LUH53" s="14"/>
      <c r="LUI53" s="14"/>
      <c r="LUJ53" s="14"/>
      <c r="LUK53" s="14"/>
      <c r="LUL53" s="14"/>
      <c r="LUM53" s="14"/>
      <c r="LUN53" s="14"/>
      <c r="LUO53" s="14"/>
      <c r="LUP53" s="14"/>
      <c r="LUQ53" s="14"/>
      <c r="LUR53" s="14"/>
      <c r="LUS53" s="14"/>
      <c r="LUT53" s="14"/>
      <c r="LUU53" s="14"/>
      <c r="LUV53" s="14"/>
      <c r="LUW53" s="14"/>
      <c r="LUX53" s="14"/>
      <c r="LUY53" s="14"/>
      <c r="LUZ53" s="14"/>
      <c r="LVA53" s="14"/>
      <c r="LVB53" s="14"/>
      <c r="LVC53" s="14"/>
      <c r="LVD53" s="14"/>
      <c r="LVE53" s="14"/>
      <c r="LVF53" s="14"/>
      <c r="LVG53" s="14"/>
      <c r="LVH53" s="14"/>
      <c r="LVI53" s="14"/>
      <c r="LVJ53" s="14"/>
      <c r="LVK53" s="14"/>
      <c r="LVL53" s="14"/>
      <c r="LVM53" s="14"/>
      <c r="LVN53" s="14"/>
      <c r="LVO53" s="14"/>
      <c r="LVP53" s="14"/>
      <c r="LVQ53" s="14"/>
      <c r="LVR53" s="14"/>
      <c r="LVS53" s="14"/>
      <c r="LVT53" s="14"/>
      <c r="LVU53" s="14"/>
      <c r="LVV53" s="14"/>
      <c r="LVW53" s="14"/>
      <c r="LVX53" s="14"/>
      <c r="LVY53" s="14"/>
      <c r="LVZ53" s="14"/>
      <c r="LWA53" s="14"/>
      <c r="LWB53" s="14"/>
      <c r="LWC53" s="14"/>
      <c r="LWD53" s="14"/>
      <c r="LWE53" s="14"/>
      <c r="LWF53" s="14"/>
      <c r="LWG53" s="14"/>
      <c r="LWH53" s="14"/>
      <c r="LWI53" s="14"/>
      <c r="LWJ53" s="14"/>
      <c r="LWK53" s="14"/>
      <c r="LWL53" s="14"/>
      <c r="LWM53" s="14"/>
      <c r="LWN53" s="14"/>
      <c r="LWO53" s="14"/>
      <c r="LWP53" s="14"/>
      <c r="LWQ53" s="14"/>
      <c r="LWR53" s="14"/>
      <c r="LWS53" s="14"/>
      <c r="LWT53" s="14"/>
      <c r="LWU53" s="14"/>
      <c r="LWV53" s="14"/>
      <c r="LWW53" s="14"/>
      <c r="LWX53" s="14"/>
      <c r="LWY53" s="14"/>
      <c r="LWZ53" s="14"/>
      <c r="LXA53" s="14"/>
      <c r="LXB53" s="14"/>
      <c r="LXC53" s="14"/>
      <c r="LXD53" s="14"/>
      <c r="LXE53" s="14"/>
      <c r="LXF53" s="14"/>
      <c r="LXG53" s="14"/>
      <c r="LXH53" s="14"/>
      <c r="LXI53" s="14"/>
      <c r="LXJ53" s="14"/>
      <c r="LXK53" s="14"/>
      <c r="LXL53" s="14"/>
      <c r="LXM53" s="14"/>
      <c r="LXN53" s="14"/>
      <c r="LXO53" s="14"/>
      <c r="LXP53" s="14"/>
      <c r="LXQ53" s="14"/>
      <c r="LXR53" s="14"/>
      <c r="LXS53" s="14"/>
      <c r="LXT53" s="14"/>
      <c r="LXU53" s="14"/>
      <c r="LXV53" s="14"/>
      <c r="LXW53" s="14"/>
      <c r="LXX53" s="14"/>
      <c r="LXY53" s="14"/>
      <c r="LXZ53" s="14"/>
      <c r="LYA53" s="14"/>
      <c r="LYB53" s="14"/>
      <c r="LYC53" s="14"/>
      <c r="LYD53" s="14"/>
      <c r="LYE53" s="14"/>
      <c r="LYF53" s="14"/>
      <c r="LYG53" s="14"/>
      <c r="LYH53" s="14"/>
      <c r="LYI53" s="14"/>
      <c r="LYJ53" s="14"/>
      <c r="LYK53" s="14"/>
      <c r="LYL53" s="14"/>
      <c r="LYM53" s="14"/>
      <c r="LYN53" s="14"/>
      <c r="LYO53" s="14"/>
      <c r="LYP53" s="14"/>
      <c r="LYQ53" s="14"/>
      <c r="LYR53" s="14"/>
      <c r="LYS53" s="14"/>
      <c r="LYT53" s="14"/>
      <c r="LYU53" s="14"/>
      <c r="LYV53" s="14"/>
      <c r="LYW53" s="14"/>
      <c r="LYX53" s="14"/>
      <c r="LYY53" s="14"/>
      <c r="LYZ53" s="14"/>
      <c r="LZA53" s="14"/>
      <c r="LZB53" s="14"/>
      <c r="LZC53" s="14"/>
      <c r="LZD53" s="14"/>
      <c r="LZE53" s="14"/>
      <c r="LZF53" s="14"/>
      <c r="LZG53" s="14"/>
      <c r="LZH53" s="14"/>
      <c r="LZI53" s="14"/>
      <c r="LZJ53" s="14"/>
      <c r="LZK53" s="14"/>
      <c r="LZL53" s="14"/>
      <c r="LZM53" s="14"/>
      <c r="LZN53" s="14"/>
      <c r="LZO53" s="14"/>
      <c r="LZP53" s="14"/>
      <c r="LZQ53" s="14"/>
      <c r="LZR53" s="14"/>
      <c r="LZS53" s="14"/>
      <c r="LZT53" s="14"/>
      <c r="LZU53" s="14"/>
      <c r="LZV53" s="14"/>
      <c r="LZW53" s="14"/>
      <c r="LZX53" s="14"/>
      <c r="LZY53" s="14"/>
      <c r="LZZ53" s="14"/>
      <c r="MAA53" s="14"/>
      <c r="MAB53" s="14"/>
      <c r="MAC53" s="14"/>
      <c r="MAD53" s="14"/>
      <c r="MAE53" s="14"/>
      <c r="MAF53" s="14"/>
      <c r="MAG53" s="14"/>
      <c r="MAH53" s="14"/>
      <c r="MAI53" s="14"/>
      <c r="MAJ53" s="14"/>
      <c r="MAK53" s="14"/>
      <c r="MAL53" s="14"/>
      <c r="MAM53" s="14"/>
      <c r="MAN53" s="14"/>
      <c r="MAO53" s="14"/>
      <c r="MAP53" s="14"/>
      <c r="MAQ53" s="14"/>
      <c r="MAR53" s="14"/>
      <c r="MAS53" s="14"/>
      <c r="MAT53" s="14"/>
      <c r="MAU53" s="14"/>
      <c r="MAV53" s="14"/>
      <c r="MAW53" s="14"/>
      <c r="MAX53" s="14"/>
      <c r="MAY53" s="14"/>
      <c r="MAZ53" s="14"/>
      <c r="MBA53" s="14"/>
      <c r="MBB53" s="14"/>
      <c r="MBC53" s="14"/>
      <c r="MBD53" s="14"/>
      <c r="MBE53" s="14"/>
      <c r="MBF53" s="14"/>
      <c r="MBG53" s="14"/>
      <c r="MBH53" s="14"/>
      <c r="MBI53" s="14"/>
      <c r="MBJ53" s="14"/>
      <c r="MBK53" s="14"/>
      <c r="MBL53" s="14"/>
      <c r="MBM53" s="14"/>
      <c r="MBN53" s="14"/>
      <c r="MBO53" s="14"/>
      <c r="MBP53" s="14"/>
      <c r="MBQ53" s="14"/>
      <c r="MBR53" s="14"/>
      <c r="MBS53" s="14"/>
      <c r="MBT53" s="14"/>
      <c r="MBU53" s="14"/>
      <c r="MBV53" s="14"/>
      <c r="MBW53" s="14"/>
      <c r="MBX53" s="14"/>
      <c r="MBY53" s="14"/>
      <c r="MBZ53" s="14"/>
      <c r="MCA53" s="14"/>
      <c r="MCB53" s="14"/>
      <c r="MCC53" s="14"/>
      <c r="MCD53" s="14"/>
      <c r="MCE53" s="14"/>
      <c r="MCF53" s="14"/>
      <c r="MCG53" s="14"/>
      <c r="MCH53" s="14"/>
      <c r="MCI53" s="14"/>
      <c r="MCJ53" s="14"/>
      <c r="MCK53" s="14"/>
      <c r="MCL53" s="14"/>
      <c r="MCM53" s="14"/>
      <c r="MCN53" s="14"/>
      <c r="MCO53" s="14"/>
      <c r="MCP53" s="14"/>
      <c r="MCQ53" s="14"/>
      <c r="MCR53" s="14"/>
      <c r="MCS53" s="14"/>
      <c r="MCT53" s="14"/>
      <c r="MCU53" s="14"/>
      <c r="MCV53" s="14"/>
      <c r="MCW53" s="14"/>
      <c r="MCX53" s="14"/>
      <c r="MCY53" s="14"/>
      <c r="MCZ53" s="14"/>
      <c r="MDA53" s="14"/>
      <c r="MDB53" s="14"/>
      <c r="MDC53" s="14"/>
      <c r="MDD53" s="14"/>
      <c r="MDE53" s="14"/>
      <c r="MDF53" s="14"/>
      <c r="MDG53" s="14"/>
      <c r="MDH53" s="14"/>
      <c r="MDI53" s="14"/>
      <c r="MDJ53" s="14"/>
      <c r="MDK53" s="14"/>
      <c r="MDL53" s="14"/>
      <c r="MDM53" s="14"/>
      <c r="MDN53" s="14"/>
      <c r="MDO53" s="14"/>
      <c r="MDP53" s="14"/>
      <c r="MDQ53" s="14"/>
      <c r="MDR53" s="14"/>
      <c r="MDS53" s="14"/>
      <c r="MDT53" s="14"/>
      <c r="MDU53" s="14"/>
      <c r="MDV53" s="14"/>
      <c r="MDW53" s="14"/>
      <c r="MDX53" s="14"/>
      <c r="MDY53" s="14"/>
      <c r="MDZ53" s="14"/>
      <c r="MEA53" s="14"/>
      <c r="MEB53" s="14"/>
      <c r="MEC53" s="14"/>
      <c r="MED53" s="14"/>
      <c r="MEE53" s="14"/>
      <c r="MEF53" s="14"/>
      <c r="MEG53" s="14"/>
      <c r="MEH53" s="14"/>
      <c r="MEI53" s="14"/>
      <c r="MEJ53" s="14"/>
      <c r="MEK53" s="14"/>
      <c r="MEL53" s="14"/>
      <c r="MEM53" s="14"/>
      <c r="MEN53" s="14"/>
      <c r="MEO53" s="14"/>
      <c r="MEP53" s="14"/>
      <c r="MEQ53" s="14"/>
      <c r="MER53" s="14"/>
      <c r="MES53" s="14"/>
      <c r="MET53" s="14"/>
      <c r="MEU53" s="14"/>
      <c r="MEV53" s="14"/>
      <c r="MEW53" s="14"/>
      <c r="MEX53" s="14"/>
      <c r="MEY53" s="14"/>
      <c r="MEZ53" s="14"/>
      <c r="MFA53" s="14"/>
      <c r="MFB53" s="14"/>
      <c r="MFC53" s="14"/>
      <c r="MFD53" s="14"/>
      <c r="MFE53" s="14"/>
      <c r="MFF53" s="14"/>
      <c r="MFG53" s="14"/>
      <c r="MFH53" s="14"/>
      <c r="MFI53" s="14"/>
      <c r="MFJ53" s="14"/>
      <c r="MFK53" s="14"/>
      <c r="MFL53" s="14"/>
      <c r="MFM53" s="14"/>
      <c r="MFN53" s="14"/>
      <c r="MFO53" s="14"/>
      <c r="MFP53" s="14"/>
      <c r="MFQ53" s="14"/>
      <c r="MFR53" s="14"/>
      <c r="MFS53" s="14"/>
      <c r="MFT53" s="14"/>
      <c r="MFU53" s="14"/>
      <c r="MFV53" s="14"/>
      <c r="MFW53" s="14"/>
      <c r="MFX53" s="14"/>
      <c r="MFY53" s="14"/>
      <c r="MFZ53" s="14"/>
      <c r="MGA53" s="14"/>
      <c r="MGB53" s="14"/>
      <c r="MGC53" s="14"/>
      <c r="MGD53" s="14"/>
      <c r="MGE53" s="14"/>
      <c r="MGF53" s="14"/>
      <c r="MGG53" s="14"/>
      <c r="MGH53" s="14"/>
      <c r="MGI53" s="14"/>
      <c r="MGJ53" s="14"/>
      <c r="MGK53" s="14"/>
      <c r="MGL53" s="14"/>
      <c r="MGM53" s="14"/>
      <c r="MGN53" s="14"/>
      <c r="MGO53" s="14"/>
      <c r="MGP53" s="14"/>
      <c r="MGQ53" s="14"/>
      <c r="MGR53" s="14"/>
      <c r="MGS53" s="14"/>
      <c r="MGT53" s="14"/>
      <c r="MGU53" s="14"/>
      <c r="MGV53" s="14"/>
      <c r="MGW53" s="14"/>
      <c r="MGX53" s="14"/>
      <c r="MGY53" s="14"/>
      <c r="MGZ53" s="14"/>
      <c r="MHA53" s="14"/>
      <c r="MHB53" s="14"/>
      <c r="MHC53" s="14"/>
      <c r="MHD53" s="14"/>
      <c r="MHE53" s="14"/>
      <c r="MHF53" s="14"/>
      <c r="MHG53" s="14"/>
      <c r="MHH53" s="14"/>
      <c r="MHI53" s="14"/>
      <c r="MHJ53" s="14"/>
      <c r="MHK53" s="14"/>
      <c r="MHL53" s="14"/>
      <c r="MHM53" s="14"/>
      <c r="MHN53" s="14"/>
      <c r="MHO53" s="14"/>
      <c r="MHP53" s="14"/>
      <c r="MHQ53" s="14"/>
      <c r="MHR53" s="14"/>
      <c r="MHS53" s="14"/>
      <c r="MHT53" s="14"/>
      <c r="MHU53" s="14"/>
      <c r="MHV53" s="14"/>
      <c r="MHW53" s="14"/>
      <c r="MHX53" s="14"/>
      <c r="MHY53" s="14"/>
      <c r="MHZ53" s="14"/>
      <c r="MIA53" s="14"/>
      <c r="MIB53" s="14"/>
      <c r="MIC53" s="14"/>
      <c r="MID53" s="14"/>
      <c r="MIE53" s="14"/>
      <c r="MIF53" s="14"/>
      <c r="MIG53" s="14"/>
      <c r="MIH53" s="14"/>
      <c r="MII53" s="14"/>
      <c r="MIJ53" s="14"/>
      <c r="MIK53" s="14"/>
      <c r="MIL53" s="14"/>
      <c r="MIM53" s="14"/>
      <c r="MIN53" s="14"/>
      <c r="MIO53" s="14"/>
      <c r="MIP53" s="14"/>
      <c r="MIQ53" s="14"/>
      <c r="MIR53" s="14"/>
      <c r="MIS53" s="14"/>
      <c r="MIT53" s="14"/>
      <c r="MIU53" s="14"/>
      <c r="MIV53" s="14"/>
      <c r="MIW53" s="14"/>
      <c r="MIX53" s="14"/>
      <c r="MIY53" s="14"/>
      <c r="MIZ53" s="14"/>
      <c r="MJA53" s="14"/>
      <c r="MJB53" s="14"/>
      <c r="MJC53" s="14"/>
      <c r="MJD53" s="14"/>
      <c r="MJE53" s="14"/>
      <c r="MJF53" s="14"/>
      <c r="MJG53" s="14"/>
      <c r="MJH53" s="14"/>
      <c r="MJI53" s="14"/>
      <c r="MJJ53" s="14"/>
      <c r="MJK53" s="14"/>
      <c r="MJL53" s="14"/>
      <c r="MJM53" s="14"/>
      <c r="MJN53" s="14"/>
      <c r="MJO53" s="14"/>
      <c r="MJP53" s="14"/>
      <c r="MJQ53" s="14"/>
      <c r="MJR53" s="14"/>
      <c r="MJS53" s="14"/>
      <c r="MJT53" s="14"/>
      <c r="MJU53" s="14"/>
      <c r="MJV53" s="14"/>
      <c r="MJW53" s="14"/>
      <c r="MJX53" s="14"/>
      <c r="MJY53" s="14"/>
      <c r="MJZ53" s="14"/>
      <c r="MKA53" s="14"/>
      <c r="MKB53" s="14"/>
      <c r="MKC53" s="14"/>
      <c r="MKD53" s="14"/>
      <c r="MKE53" s="14"/>
      <c r="MKF53" s="14"/>
      <c r="MKG53" s="14"/>
      <c r="MKH53" s="14"/>
      <c r="MKI53" s="14"/>
      <c r="MKJ53" s="14"/>
      <c r="MKK53" s="14"/>
      <c r="MKL53" s="14"/>
      <c r="MKM53" s="14"/>
      <c r="MKN53" s="14"/>
      <c r="MKO53" s="14"/>
      <c r="MKP53" s="14"/>
      <c r="MKQ53" s="14"/>
      <c r="MKR53" s="14"/>
      <c r="MKS53" s="14"/>
      <c r="MKT53" s="14"/>
      <c r="MKU53" s="14"/>
      <c r="MKV53" s="14"/>
      <c r="MKW53" s="14"/>
      <c r="MKX53" s="14"/>
      <c r="MKY53" s="14"/>
      <c r="MKZ53" s="14"/>
      <c r="MLA53" s="14"/>
      <c r="MLB53" s="14"/>
      <c r="MLC53" s="14"/>
      <c r="MLD53" s="14"/>
      <c r="MLE53" s="14"/>
      <c r="MLF53" s="14"/>
      <c r="MLG53" s="14"/>
      <c r="MLH53" s="14"/>
      <c r="MLI53" s="14"/>
      <c r="MLJ53" s="14"/>
      <c r="MLK53" s="14"/>
      <c r="MLL53" s="14"/>
      <c r="MLM53" s="14"/>
      <c r="MLN53" s="14"/>
      <c r="MLO53" s="14"/>
      <c r="MLP53" s="14"/>
      <c r="MLQ53" s="14"/>
      <c r="MLR53" s="14"/>
      <c r="MLS53" s="14"/>
      <c r="MLT53" s="14"/>
      <c r="MLU53" s="14"/>
      <c r="MLV53" s="14"/>
      <c r="MLW53" s="14"/>
      <c r="MLX53" s="14"/>
      <c r="MLY53" s="14"/>
      <c r="MLZ53" s="14"/>
      <c r="MMA53" s="14"/>
      <c r="MMB53" s="14"/>
      <c r="MMC53" s="14"/>
      <c r="MMD53" s="14"/>
      <c r="MME53" s="14"/>
      <c r="MMF53" s="14"/>
      <c r="MMG53" s="14"/>
      <c r="MMH53" s="14"/>
      <c r="MMI53" s="14"/>
      <c r="MMJ53" s="14"/>
      <c r="MMK53" s="14"/>
      <c r="MML53" s="14"/>
      <c r="MMM53" s="14"/>
      <c r="MMN53" s="14"/>
      <c r="MMO53" s="14"/>
      <c r="MMP53" s="14"/>
      <c r="MMQ53" s="14"/>
      <c r="MMR53" s="14"/>
      <c r="MMS53" s="14"/>
      <c r="MMT53" s="14"/>
      <c r="MMU53" s="14"/>
      <c r="MMV53" s="14"/>
      <c r="MMW53" s="14"/>
      <c r="MMX53" s="14"/>
      <c r="MMY53" s="14"/>
      <c r="MMZ53" s="14"/>
      <c r="MNA53" s="14"/>
      <c r="MNB53" s="14"/>
      <c r="MNC53" s="14"/>
      <c r="MND53" s="14"/>
      <c r="MNE53" s="14"/>
      <c r="MNF53" s="14"/>
      <c r="MNG53" s="14"/>
      <c r="MNH53" s="14"/>
      <c r="MNI53" s="14"/>
      <c r="MNJ53" s="14"/>
      <c r="MNK53" s="14"/>
      <c r="MNL53" s="14"/>
      <c r="MNM53" s="14"/>
      <c r="MNN53" s="14"/>
      <c r="MNO53" s="14"/>
      <c r="MNP53" s="14"/>
      <c r="MNQ53" s="14"/>
      <c r="MNR53" s="14"/>
      <c r="MNS53" s="14"/>
      <c r="MNT53" s="14"/>
      <c r="MNU53" s="14"/>
      <c r="MNV53" s="14"/>
      <c r="MNW53" s="14"/>
      <c r="MNX53" s="14"/>
      <c r="MNY53" s="14"/>
      <c r="MNZ53" s="14"/>
      <c r="MOA53" s="14"/>
      <c r="MOB53" s="14"/>
      <c r="MOC53" s="14"/>
      <c r="MOD53" s="14"/>
      <c r="MOE53" s="14"/>
      <c r="MOF53" s="14"/>
      <c r="MOG53" s="14"/>
      <c r="MOH53" s="14"/>
      <c r="MOI53" s="14"/>
      <c r="MOJ53" s="14"/>
      <c r="MOK53" s="14"/>
      <c r="MOL53" s="14"/>
      <c r="MOM53" s="14"/>
      <c r="MON53" s="14"/>
      <c r="MOO53" s="14"/>
      <c r="MOP53" s="14"/>
      <c r="MOQ53" s="14"/>
      <c r="MOR53" s="14"/>
      <c r="MOS53" s="14"/>
      <c r="MOT53" s="14"/>
      <c r="MOU53" s="14"/>
      <c r="MOV53" s="14"/>
      <c r="MOW53" s="14"/>
      <c r="MOX53" s="14"/>
      <c r="MOY53" s="14"/>
      <c r="MOZ53" s="14"/>
      <c r="MPA53" s="14"/>
      <c r="MPB53" s="14"/>
      <c r="MPC53" s="14"/>
      <c r="MPD53" s="14"/>
      <c r="MPE53" s="14"/>
      <c r="MPF53" s="14"/>
      <c r="MPG53" s="14"/>
      <c r="MPH53" s="14"/>
      <c r="MPI53" s="14"/>
      <c r="MPJ53" s="14"/>
      <c r="MPK53" s="14"/>
      <c r="MPL53" s="14"/>
      <c r="MPM53" s="14"/>
      <c r="MPN53" s="14"/>
      <c r="MPO53" s="14"/>
      <c r="MPP53" s="14"/>
      <c r="MPQ53" s="14"/>
      <c r="MPR53" s="14"/>
      <c r="MPS53" s="14"/>
      <c r="MPT53" s="14"/>
      <c r="MPU53" s="14"/>
      <c r="MPV53" s="14"/>
      <c r="MPW53" s="14"/>
      <c r="MPX53" s="14"/>
      <c r="MPY53" s="14"/>
      <c r="MPZ53" s="14"/>
      <c r="MQA53" s="14"/>
      <c r="MQB53" s="14"/>
      <c r="MQC53" s="14"/>
      <c r="MQD53" s="14"/>
      <c r="MQE53" s="14"/>
      <c r="MQF53" s="14"/>
      <c r="MQG53" s="14"/>
      <c r="MQH53" s="14"/>
      <c r="MQI53" s="14"/>
      <c r="MQJ53" s="14"/>
      <c r="MQK53" s="14"/>
      <c r="MQL53" s="14"/>
      <c r="MQM53" s="14"/>
      <c r="MQN53" s="14"/>
      <c r="MQO53" s="14"/>
      <c r="MQP53" s="14"/>
      <c r="MQQ53" s="14"/>
      <c r="MQR53" s="14"/>
      <c r="MQS53" s="14"/>
      <c r="MQT53" s="14"/>
      <c r="MQU53" s="14"/>
      <c r="MQV53" s="14"/>
      <c r="MQW53" s="14"/>
      <c r="MQX53" s="14"/>
      <c r="MQY53" s="14"/>
      <c r="MQZ53" s="14"/>
      <c r="MRA53" s="14"/>
      <c r="MRB53" s="14"/>
      <c r="MRC53" s="14"/>
      <c r="MRD53" s="14"/>
      <c r="MRE53" s="14"/>
      <c r="MRF53" s="14"/>
      <c r="MRG53" s="14"/>
      <c r="MRH53" s="14"/>
      <c r="MRI53" s="14"/>
      <c r="MRJ53" s="14"/>
      <c r="MRK53" s="14"/>
      <c r="MRL53" s="14"/>
      <c r="MRM53" s="14"/>
      <c r="MRN53" s="14"/>
      <c r="MRO53" s="14"/>
      <c r="MRP53" s="14"/>
      <c r="MRQ53" s="14"/>
      <c r="MRR53" s="14"/>
      <c r="MRS53" s="14"/>
      <c r="MRT53" s="14"/>
      <c r="MRU53" s="14"/>
      <c r="MRV53" s="14"/>
      <c r="MRW53" s="14"/>
      <c r="MRX53" s="14"/>
      <c r="MRY53" s="14"/>
      <c r="MRZ53" s="14"/>
      <c r="MSA53" s="14"/>
      <c r="MSB53" s="14"/>
      <c r="MSC53" s="14"/>
      <c r="MSD53" s="14"/>
      <c r="MSE53" s="14"/>
      <c r="MSF53" s="14"/>
      <c r="MSG53" s="14"/>
      <c r="MSH53" s="14"/>
      <c r="MSI53" s="14"/>
      <c r="MSJ53" s="14"/>
      <c r="MSK53" s="14"/>
      <c r="MSL53" s="14"/>
      <c r="MSM53" s="14"/>
      <c r="MSN53" s="14"/>
      <c r="MSO53" s="14"/>
      <c r="MSP53" s="14"/>
      <c r="MSQ53" s="14"/>
      <c r="MSR53" s="14"/>
      <c r="MSS53" s="14"/>
      <c r="MST53" s="14"/>
      <c r="MSU53" s="14"/>
      <c r="MSV53" s="14"/>
      <c r="MSW53" s="14"/>
      <c r="MSX53" s="14"/>
      <c r="MSY53" s="14"/>
      <c r="MSZ53" s="14"/>
      <c r="MTA53" s="14"/>
      <c r="MTB53" s="14"/>
      <c r="MTC53" s="14"/>
      <c r="MTD53" s="14"/>
      <c r="MTE53" s="14"/>
      <c r="MTF53" s="14"/>
      <c r="MTG53" s="14"/>
      <c r="MTH53" s="14"/>
      <c r="MTI53" s="14"/>
      <c r="MTJ53" s="14"/>
      <c r="MTK53" s="14"/>
      <c r="MTL53" s="14"/>
      <c r="MTM53" s="14"/>
      <c r="MTN53" s="14"/>
      <c r="MTO53" s="14"/>
      <c r="MTP53" s="14"/>
      <c r="MTQ53" s="14"/>
      <c r="MTR53" s="14"/>
      <c r="MTS53" s="14"/>
      <c r="MTT53" s="14"/>
      <c r="MTU53" s="14"/>
      <c r="MTV53" s="14"/>
      <c r="MTW53" s="14"/>
      <c r="MTX53" s="14"/>
      <c r="MTY53" s="14"/>
      <c r="MTZ53" s="14"/>
      <c r="MUA53" s="14"/>
      <c r="MUB53" s="14"/>
      <c r="MUC53" s="14"/>
      <c r="MUD53" s="14"/>
      <c r="MUE53" s="14"/>
      <c r="MUF53" s="14"/>
      <c r="MUG53" s="14"/>
      <c r="MUH53" s="14"/>
      <c r="MUI53" s="14"/>
      <c r="MUJ53" s="14"/>
      <c r="MUK53" s="14"/>
      <c r="MUL53" s="14"/>
      <c r="MUM53" s="14"/>
      <c r="MUN53" s="14"/>
      <c r="MUO53" s="14"/>
      <c r="MUP53" s="14"/>
      <c r="MUQ53" s="14"/>
      <c r="MUR53" s="14"/>
      <c r="MUS53" s="14"/>
      <c r="MUT53" s="14"/>
      <c r="MUU53" s="14"/>
      <c r="MUV53" s="14"/>
      <c r="MUW53" s="14"/>
      <c r="MUX53" s="14"/>
      <c r="MUY53" s="14"/>
      <c r="MUZ53" s="14"/>
      <c r="MVA53" s="14"/>
      <c r="MVB53" s="14"/>
      <c r="MVC53" s="14"/>
      <c r="MVD53" s="14"/>
      <c r="MVE53" s="14"/>
      <c r="MVF53" s="14"/>
      <c r="MVG53" s="14"/>
      <c r="MVH53" s="14"/>
      <c r="MVI53" s="14"/>
      <c r="MVJ53" s="14"/>
      <c r="MVK53" s="14"/>
      <c r="MVL53" s="14"/>
      <c r="MVM53" s="14"/>
      <c r="MVN53" s="14"/>
      <c r="MVO53" s="14"/>
      <c r="MVP53" s="14"/>
      <c r="MVQ53" s="14"/>
      <c r="MVR53" s="14"/>
      <c r="MVS53" s="14"/>
      <c r="MVT53" s="14"/>
      <c r="MVU53" s="14"/>
      <c r="MVV53" s="14"/>
      <c r="MVW53" s="14"/>
      <c r="MVX53" s="14"/>
      <c r="MVY53" s="14"/>
      <c r="MVZ53" s="14"/>
      <c r="MWA53" s="14"/>
      <c r="MWB53" s="14"/>
      <c r="MWC53" s="14"/>
      <c r="MWD53" s="14"/>
      <c r="MWE53" s="14"/>
      <c r="MWF53" s="14"/>
      <c r="MWG53" s="14"/>
      <c r="MWH53" s="14"/>
      <c r="MWI53" s="14"/>
      <c r="MWJ53" s="14"/>
      <c r="MWK53" s="14"/>
      <c r="MWL53" s="14"/>
      <c r="MWM53" s="14"/>
      <c r="MWN53" s="14"/>
      <c r="MWO53" s="14"/>
      <c r="MWP53" s="14"/>
      <c r="MWQ53" s="14"/>
      <c r="MWR53" s="14"/>
      <c r="MWS53" s="14"/>
      <c r="MWT53" s="14"/>
      <c r="MWU53" s="14"/>
      <c r="MWV53" s="14"/>
      <c r="MWW53" s="14"/>
      <c r="MWX53" s="14"/>
      <c r="MWY53" s="14"/>
      <c r="MWZ53" s="14"/>
      <c r="MXA53" s="14"/>
      <c r="MXB53" s="14"/>
      <c r="MXC53" s="14"/>
      <c r="MXD53" s="14"/>
      <c r="MXE53" s="14"/>
      <c r="MXF53" s="14"/>
      <c r="MXG53" s="14"/>
      <c r="MXH53" s="14"/>
      <c r="MXI53" s="14"/>
      <c r="MXJ53" s="14"/>
      <c r="MXK53" s="14"/>
      <c r="MXL53" s="14"/>
      <c r="MXM53" s="14"/>
      <c r="MXN53" s="14"/>
      <c r="MXO53" s="14"/>
      <c r="MXP53" s="14"/>
      <c r="MXQ53" s="14"/>
      <c r="MXR53" s="14"/>
      <c r="MXS53" s="14"/>
      <c r="MXT53" s="14"/>
      <c r="MXU53" s="14"/>
      <c r="MXV53" s="14"/>
      <c r="MXW53" s="14"/>
      <c r="MXX53" s="14"/>
      <c r="MXY53" s="14"/>
      <c r="MXZ53" s="14"/>
      <c r="MYA53" s="14"/>
      <c r="MYB53" s="14"/>
      <c r="MYC53" s="14"/>
      <c r="MYD53" s="14"/>
      <c r="MYE53" s="14"/>
      <c r="MYF53" s="14"/>
      <c r="MYG53" s="14"/>
      <c r="MYH53" s="14"/>
      <c r="MYI53" s="14"/>
      <c r="MYJ53" s="14"/>
      <c r="MYK53" s="14"/>
      <c r="MYL53" s="14"/>
      <c r="MYM53" s="14"/>
      <c r="MYN53" s="14"/>
      <c r="MYO53" s="14"/>
      <c r="MYP53" s="14"/>
      <c r="MYQ53" s="14"/>
      <c r="MYR53" s="14"/>
      <c r="MYS53" s="14"/>
      <c r="MYT53" s="14"/>
      <c r="MYU53" s="14"/>
      <c r="MYV53" s="14"/>
      <c r="MYW53" s="14"/>
      <c r="MYX53" s="14"/>
      <c r="MYY53" s="14"/>
      <c r="MYZ53" s="14"/>
      <c r="MZA53" s="14"/>
      <c r="MZB53" s="14"/>
      <c r="MZC53" s="14"/>
      <c r="MZD53" s="14"/>
      <c r="MZE53" s="14"/>
      <c r="MZF53" s="14"/>
      <c r="MZG53" s="14"/>
      <c r="MZH53" s="14"/>
      <c r="MZI53" s="14"/>
      <c r="MZJ53" s="14"/>
      <c r="MZK53" s="14"/>
      <c r="MZL53" s="14"/>
      <c r="MZM53" s="14"/>
      <c r="MZN53" s="14"/>
      <c r="MZO53" s="14"/>
      <c r="MZP53" s="14"/>
      <c r="MZQ53" s="14"/>
      <c r="MZR53" s="14"/>
      <c r="MZS53" s="14"/>
      <c r="MZT53" s="14"/>
      <c r="MZU53" s="14"/>
      <c r="MZV53" s="14"/>
      <c r="MZW53" s="14"/>
      <c r="MZX53" s="14"/>
      <c r="MZY53" s="14"/>
      <c r="MZZ53" s="14"/>
      <c r="NAA53" s="14"/>
      <c r="NAB53" s="14"/>
      <c r="NAC53" s="14"/>
      <c r="NAD53" s="14"/>
      <c r="NAE53" s="14"/>
      <c r="NAF53" s="14"/>
      <c r="NAG53" s="14"/>
      <c r="NAH53" s="14"/>
      <c r="NAI53" s="14"/>
      <c r="NAJ53" s="14"/>
      <c r="NAK53" s="14"/>
      <c r="NAL53" s="14"/>
      <c r="NAM53" s="14"/>
      <c r="NAN53" s="14"/>
      <c r="NAO53" s="14"/>
      <c r="NAP53" s="14"/>
      <c r="NAQ53" s="14"/>
      <c r="NAR53" s="14"/>
      <c r="NAS53" s="14"/>
      <c r="NAT53" s="14"/>
      <c r="NAU53" s="14"/>
      <c r="NAV53" s="14"/>
      <c r="NAW53" s="14"/>
      <c r="NAX53" s="14"/>
      <c r="NAY53" s="14"/>
      <c r="NAZ53" s="14"/>
      <c r="NBA53" s="14"/>
      <c r="NBB53" s="14"/>
      <c r="NBC53" s="14"/>
      <c r="NBD53" s="14"/>
      <c r="NBE53" s="14"/>
      <c r="NBF53" s="14"/>
      <c r="NBG53" s="14"/>
      <c r="NBH53" s="14"/>
      <c r="NBI53" s="14"/>
      <c r="NBJ53" s="14"/>
      <c r="NBK53" s="14"/>
      <c r="NBL53" s="14"/>
      <c r="NBM53" s="14"/>
      <c r="NBN53" s="14"/>
      <c r="NBO53" s="14"/>
      <c r="NBP53" s="14"/>
      <c r="NBQ53" s="14"/>
      <c r="NBR53" s="14"/>
      <c r="NBS53" s="14"/>
      <c r="NBT53" s="14"/>
      <c r="NBU53" s="14"/>
      <c r="NBV53" s="14"/>
      <c r="NBW53" s="14"/>
      <c r="NBX53" s="14"/>
      <c r="NBY53" s="14"/>
      <c r="NBZ53" s="14"/>
      <c r="NCA53" s="14"/>
      <c r="NCB53" s="14"/>
      <c r="NCC53" s="14"/>
      <c r="NCD53" s="14"/>
      <c r="NCE53" s="14"/>
      <c r="NCF53" s="14"/>
      <c r="NCG53" s="14"/>
      <c r="NCH53" s="14"/>
      <c r="NCI53" s="14"/>
      <c r="NCJ53" s="14"/>
      <c r="NCK53" s="14"/>
      <c r="NCL53" s="14"/>
      <c r="NCM53" s="14"/>
      <c r="NCN53" s="14"/>
      <c r="NCO53" s="14"/>
      <c r="NCP53" s="14"/>
      <c r="NCQ53" s="14"/>
      <c r="NCR53" s="14"/>
      <c r="NCS53" s="14"/>
      <c r="NCT53" s="14"/>
      <c r="NCU53" s="14"/>
      <c r="NCV53" s="14"/>
      <c r="NCW53" s="14"/>
      <c r="NCX53" s="14"/>
      <c r="NCY53" s="14"/>
      <c r="NCZ53" s="14"/>
      <c r="NDA53" s="14"/>
      <c r="NDB53" s="14"/>
      <c r="NDC53" s="14"/>
      <c r="NDD53" s="14"/>
      <c r="NDE53" s="14"/>
      <c r="NDF53" s="14"/>
      <c r="NDG53" s="14"/>
      <c r="NDH53" s="14"/>
      <c r="NDI53" s="14"/>
      <c r="NDJ53" s="14"/>
      <c r="NDK53" s="14"/>
      <c r="NDL53" s="14"/>
      <c r="NDM53" s="14"/>
      <c r="NDN53" s="14"/>
      <c r="NDO53" s="14"/>
      <c r="NDP53" s="14"/>
      <c r="NDQ53" s="14"/>
      <c r="NDR53" s="14"/>
      <c r="NDS53" s="14"/>
      <c r="NDT53" s="14"/>
      <c r="NDU53" s="14"/>
      <c r="NDV53" s="14"/>
      <c r="NDW53" s="14"/>
      <c r="NDX53" s="14"/>
      <c r="NDY53" s="14"/>
      <c r="NDZ53" s="14"/>
      <c r="NEA53" s="14"/>
      <c r="NEB53" s="14"/>
      <c r="NEC53" s="14"/>
      <c r="NED53" s="14"/>
      <c r="NEE53" s="14"/>
      <c r="NEF53" s="14"/>
      <c r="NEG53" s="14"/>
      <c r="NEH53" s="14"/>
      <c r="NEI53" s="14"/>
      <c r="NEJ53" s="14"/>
      <c r="NEK53" s="14"/>
      <c r="NEL53" s="14"/>
      <c r="NEM53" s="14"/>
      <c r="NEN53" s="14"/>
      <c r="NEO53" s="14"/>
      <c r="NEP53" s="14"/>
      <c r="NEQ53" s="14"/>
      <c r="NER53" s="14"/>
      <c r="NES53" s="14"/>
      <c r="NET53" s="14"/>
      <c r="NEU53" s="14"/>
      <c r="NEV53" s="14"/>
      <c r="NEW53" s="14"/>
      <c r="NEX53" s="14"/>
      <c r="NEY53" s="14"/>
      <c r="NEZ53" s="14"/>
      <c r="NFA53" s="14"/>
      <c r="NFB53" s="14"/>
      <c r="NFC53" s="14"/>
      <c r="NFD53" s="14"/>
      <c r="NFE53" s="14"/>
      <c r="NFF53" s="14"/>
      <c r="NFG53" s="14"/>
      <c r="NFH53" s="14"/>
      <c r="NFI53" s="14"/>
      <c r="NFJ53" s="14"/>
      <c r="NFK53" s="14"/>
      <c r="NFL53" s="14"/>
      <c r="NFM53" s="14"/>
      <c r="NFN53" s="14"/>
      <c r="NFO53" s="14"/>
      <c r="NFP53" s="14"/>
      <c r="NFQ53" s="14"/>
      <c r="NFR53" s="14"/>
      <c r="NFS53" s="14"/>
      <c r="NFT53" s="14"/>
      <c r="NFU53" s="14"/>
      <c r="NFV53" s="14"/>
      <c r="NFW53" s="14"/>
      <c r="NFX53" s="14"/>
      <c r="NFY53" s="14"/>
      <c r="NFZ53" s="14"/>
      <c r="NGA53" s="14"/>
      <c r="NGB53" s="14"/>
      <c r="NGC53" s="14"/>
      <c r="NGD53" s="14"/>
      <c r="NGE53" s="14"/>
      <c r="NGF53" s="14"/>
      <c r="NGG53" s="14"/>
      <c r="NGH53" s="14"/>
      <c r="NGI53" s="14"/>
      <c r="NGJ53" s="14"/>
      <c r="NGK53" s="14"/>
      <c r="NGL53" s="14"/>
      <c r="NGM53" s="14"/>
      <c r="NGN53" s="14"/>
      <c r="NGO53" s="14"/>
      <c r="NGP53" s="14"/>
      <c r="NGQ53" s="14"/>
      <c r="NGR53" s="14"/>
      <c r="NGS53" s="14"/>
      <c r="NGT53" s="14"/>
      <c r="NGU53" s="14"/>
      <c r="NGV53" s="14"/>
      <c r="NGW53" s="14"/>
      <c r="NGX53" s="14"/>
      <c r="NGY53" s="14"/>
      <c r="NGZ53" s="14"/>
      <c r="NHA53" s="14"/>
      <c r="NHB53" s="14"/>
      <c r="NHC53" s="14"/>
      <c r="NHD53" s="14"/>
      <c r="NHE53" s="14"/>
      <c r="NHF53" s="14"/>
      <c r="NHG53" s="14"/>
      <c r="NHH53" s="14"/>
      <c r="NHI53" s="14"/>
      <c r="NHJ53" s="14"/>
      <c r="NHK53" s="14"/>
      <c r="NHL53" s="14"/>
      <c r="NHM53" s="14"/>
      <c r="NHN53" s="14"/>
      <c r="NHO53" s="14"/>
      <c r="NHP53" s="14"/>
      <c r="NHQ53" s="14"/>
      <c r="NHR53" s="14"/>
      <c r="NHS53" s="14"/>
      <c r="NHT53" s="14"/>
      <c r="NHU53" s="14"/>
      <c r="NHV53" s="14"/>
      <c r="NHW53" s="14"/>
      <c r="NHX53" s="14"/>
      <c r="NHY53" s="14"/>
      <c r="NHZ53" s="14"/>
      <c r="NIA53" s="14"/>
      <c r="NIB53" s="14"/>
      <c r="NIC53" s="14"/>
      <c r="NID53" s="14"/>
      <c r="NIE53" s="14"/>
      <c r="NIF53" s="14"/>
      <c r="NIG53" s="14"/>
      <c r="NIH53" s="14"/>
      <c r="NII53" s="14"/>
      <c r="NIJ53" s="14"/>
      <c r="NIK53" s="14"/>
      <c r="NIL53" s="14"/>
      <c r="NIM53" s="14"/>
      <c r="NIN53" s="14"/>
      <c r="NIO53" s="14"/>
      <c r="NIP53" s="14"/>
      <c r="NIQ53" s="14"/>
      <c r="NIR53" s="14"/>
      <c r="NIS53" s="14"/>
      <c r="NIT53" s="14"/>
      <c r="NIU53" s="14"/>
      <c r="NIV53" s="14"/>
      <c r="NIW53" s="14"/>
      <c r="NIX53" s="14"/>
      <c r="NIY53" s="14"/>
      <c r="NIZ53" s="14"/>
      <c r="NJA53" s="14"/>
      <c r="NJB53" s="14"/>
      <c r="NJC53" s="14"/>
      <c r="NJD53" s="14"/>
      <c r="NJE53" s="14"/>
      <c r="NJF53" s="14"/>
      <c r="NJG53" s="14"/>
      <c r="NJH53" s="14"/>
      <c r="NJI53" s="14"/>
      <c r="NJJ53" s="14"/>
      <c r="NJK53" s="14"/>
      <c r="NJL53" s="14"/>
      <c r="NJM53" s="14"/>
      <c r="NJN53" s="14"/>
      <c r="NJO53" s="14"/>
      <c r="NJP53" s="14"/>
      <c r="NJQ53" s="14"/>
      <c r="NJR53" s="14"/>
      <c r="NJS53" s="14"/>
      <c r="NJT53" s="14"/>
      <c r="NJU53" s="14"/>
      <c r="NJV53" s="14"/>
      <c r="NJW53" s="14"/>
      <c r="NJX53" s="14"/>
      <c r="NJY53" s="14"/>
      <c r="NJZ53" s="14"/>
      <c r="NKA53" s="14"/>
      <c r="NKB53" s="14"/>
      <c r="NKC53" s="14"/>
      <c r="NKD53" s="14"/>
      <c r="NKE53" s="14"/>
      <c r="NKF53" s="14"/>
      <c r="NKG53" s="14"/>
      <c r="NKH53" s="14"/>
      <c r="NKI53" s="14"/>
      <c r="NKJ53" s="14"/>
      <c r="NKK53" s="14"/>
      <c r="NKL53" s="14"/>
      <c r="NKM53" s="14"/>
      <c r="NKN53" s="14"/>
      <c r="NKO53" s="14"/>
      <c r="NKP53" s="14"/>
      <c r="NKQ53" s="14"/>
      <c r="NKR53" s="14"/>
      <c r="NKS53" s="14"/>
      <c r="NKT53" s="14"/>
      <c r="NKU53" s="14"/>
      <c r="NKV53" s="14"/>
      <c r="NKW53" s="14"/>
      <c r="NKX53" s="14"/>
      <c r="NKY53" s="14"/>
      <c r="NKZ53" s="14"/>
      <c r="NLA53" s="14"/>
      <c r="NLB53" s="14"/>
      <c r="NLC53" s="14"/>
      <c r="NLD53" s="14"/>
      <c r="NLE53" s="14"/>
      <c r="NLF53" s="14"/>
      <c r="NLG53" s="14"/>
      <c r="NLH53" s="14"/>
      <c r="NLI53" s="14"/>
      <c r="NLJ53" s="14"/>
      <c r="NLK53" s="14"/>
      <c r="NLL53" s="14"/>
      <c r="NLM53" s="14"/>
      <c r="NLN53" s="14"/>
      <c r="NLO53" s="14"/>
      <c r="NLP53" s="14"/>
      <c r="NLQ53" s="14"/>
      <c r="NLR53" s="14"/>
      <c r="NLS53" s="14"/>
      <c r="NLT53" s="14"/>
      <c r="NLU53" s="14"/>
      <c r="NLV53" s="14"/>
      <c r="NLW53" s="14"/>
      <c r="NLX53" s="14"/>
      <c r="NLY53" s="14"/>
      <c r="NLZ53" s="14"/>
      <c r="NMA53" s="14"/>
      <c r="NMB53" s="14"/>
      <c r="NMC53" s="14"/>
      <c r="NMD53" s="14"/>
      <c r="NME53" s="14"/>
      <c r="NMF53" s="14"/>
      <c r="NMG53" s="14"/>
      <c r="NMH53" s="14"/>
      <c r="NMI53" s="14"/>
      <c r="NMJ53" s="14"/>
      <c r="NMK53" s="14"/>
      <c r="NML53" s="14"/>
      <c r="NMM53" s="14"/>
      <c r="NMN53" s="14"/>
      <c r="NMO53" s="14"/>
      <c r="NMP53" s="14"/>
      <c r="NMQ53" s="14"/>
      <c r="NMR53" s="14"/>
      <c r="NMS53" s="14"/>
      <c r="NMT53" s="14"/>
      <c r="NMU53" s="14"/>
      <c r="NMV53" s="14"/>
      <c r="NMW53" s="14"/>
      <c r="NMX53" s="14"/>
      <c r="NMY53" s="14"/>
      <c r="NMZ53" s="14"/>
      <c r="NNA53" s="14"/>
      <c r="NNB53" s="14"/>
      <c r="NNC53" s="14"/>
      <c r="NND53" s="14"/>
      <c r="NNE53" s="14"/>
      <c r="NNF53" s="14"/>
      <c r="NNG53" s="14"/>
      <c r="NNH53" s="14"/>
      <c r="NNI53" s="14"/>
      <c r="NNJ53" s="14"/>
      <c r="NNK53" s="14"/>
      <c r="NNL53" s="14"/>
      <c r="NNM53" s="14"/>
      <c r="NNN53" s="14"/>
      <c r="NNO53" s="14"/>
      <c r="NNP53" s="14"/>
      <c r="NNQ53" s="14"/>
      <c r="NNR53" s="14"/>
      <c r="NNS53" s="14"/>
      <c r="NNT53" s="14"/>
      <c r="NNU53" s="14"/>
      <c r="NNV53" s="14"/>
      <c r="NNW53" s="14"/>
      <c r="NNX53" s="14"/>
      <c r="NNY53" s="14"/>
      <c r="NNZ53" s="14"/>
      <c r="NOA53" s="14"/>
      <c r="NOB53" s="14"/>
      <c r="NOC53" s="14"/>
      <c r="NOD53" s="14"/>
      <c r="NOE53" s="14"/>
      <c r="NOF53" s="14"/>
      <c r="NOG53" s="14"/>
      <c r="NOH53" s="14"/>
      <c r="NOI53" s="14"/>
      <c r="NOJ53" s="14"/>
      <c r="NOK53" s="14"/>
      <c r="NOL53" s="14"/>
      <c r="NOM53" s="14"/>
      <c r="NON53" s="14"/>
      <c r="NOO53" s="14"/>
      <c r="NOP53" s="14"/>
      <c r="NOQ53" s="14"/>
      <c r="NOR53" s="14"/>
      <c r="NOS53" s="14"/>
      <c r="NOT53" s="14"/>
      <c r="NOU53" s="14"/>
      <c r="NOV53" s="14"/>
      <c r="NOW53" s="14"/>
      <c r="NOX53" s="14"/>
      <c r="NOY53" s="14"/>
      <c r="NOZ53" s="14"/>
      <c r="NPA53" s="14"/>
      <c r="NPB53" s="14"/>
      <c r="NPC53" s="14"/>
      <c r="NPD53" s="14"/>
      <c r="NPE53" s="14"/>
      <c r="NPF53" s="14"/>
      <c r="NPG53" s="14"/>
      <c r="NPH53" s="14"/>
      <c r="NPI53" s="14"/>
      <c r="NPJ53" s="14"/>
      <c r="NPK53" s="14"/>
      <c r="NPL53" s="14"/>
      <c r="NPM53" s="14"/>
      <c r="NPN53" s="14"/>
      <c r="NPO53" s="14"/>
      <c r="NPP53" s="14"/>
      <c r="NPQ53" s="14"/>
      <c r="NPR53" s="14"/>
      <c r="NPS53" s="14"/>
      <c r="NPT53" s="14"/>
      <c r="NPU53" s="14"/>
      <c r="NPV53" s="14"/>
      <c r="NPW53" s="14"/>
      <c r="NPX53" s="14"/>
      <c r="NPY53" s="14"/>
      <c r="NPZ53" s="14"/>
      <c r="NQA53" s="14"/>
      <c r="NQB53" s="14"/>
      <c r="NQC53" s="14"/>
      <c r="NQD53" s="14"/>
      <c r="NQE53" s="14"/>
      <c r="NQF53" s="14"/>
      <c r="NQG53" s="14"/>
      <c r="NQH53" s="14"/>
      <c r="NQI53" s="14"/>
      <c r="NQJ53" s="14"/>
      <c r="NQK53" s="14"/>
      <c r="NQL53" s="14"/>
      <c r="NQM53" s="14"/>
      <c r="NQN53" s="14"/>
      <c r="NQO53" s="14"/>
      <c r="NQP53" s="14"/>
      <c r="NQQ53" s="14"/>
      <c r="NQR53" s="14"/>
      <c r="NQS53" s="14"/>
      <c r="NQT53" s="14"/>
      <c r="NQU53" s="14"/>
      <c r="NQV53" s="14"/>
      <c r="NQW53" s="14"/>
      <c r="NQX53" s="14"/>
      <c r="NQY53" s="14"/>
      <c r="NQZ53" s="14"/>
      <c r="NRA53" s="14"/>
      <c r="NRB53" s="14"/>
      <c r="NRC53" s="14"/>
      <c r="NRD53" s="14"/>
      <c r="NRE53" s="14"/>
      <c r="NRF53" s="14"/>
      <c r="NRG53" s="14"/>
      <c r="NRH53" s="14"/>
      <c r="NRI53" s="14"/>
      <c r="NRJ53" s="14"/>
      <c r="NRK53" s="14"/>
      <c r="NRL53" s="14"/>
      <c r="NRM53" s="14"/>
      <c r="NRN53" s="14"/>
      <c r="NRO53" s="14"/>
      <c r="NRP53" s="14"/>
      <c r="NRQ53" s="14"/>
      <c r="NRR53" s="14"/>
      <c r="NRS53" s="14"/>
      <c r="NRT53" s="14"/>
      <c r="NRU53" s="14"/>
      <c r="NRV53" s="14"/>
      <c r="NRW53" s="14"/>
      <c r="NRX53" s="14"/>
      <c r="NRY53" s="14"/>
      <c r="NRZ53" s="14"/>
      <c r="NSA53" s="14"/>
      <c r="NSB53" s="14"/>
      <c r="NSC53" s="14"/>
      <c r="NSD53" s="14"/>
      <c r="NSE53" s="14"/>
      <c r="NSF53" s="14"/>
      <c r="NSG53" s="14"/>
      <c r="NSH53" s="14"/>
      <c r="NSI53" s="14"/>
      <c r="NSJ53" s="14"/>
      <c r="NSK53" s="14"/>
      <c r="NSL53" s="14"/>
      <c r="NSM53" s="14"/>
      <c r="NSN53" s="14"/>
      <c r="NSO53" s="14"/>
      <c r="NSP53" s="14"/>
      <c r="NSQ53" s="14"/>
      <c r="NSR53" s="14"/>
      <c r="NSS53" s="14"/>
      <c r="NST53" s="14"/>
      <c r="NSU53" s="14"/>
      <c r="NSV53" s="14"/>
      <c r="NSW53" s="14"/>
      <c r="NSX53" s="14"/>
      <c r="NSY53" s="14"/>
      <c r="NSZ53" s="14"/>
      <c r="NTA53" s="14"/>
      <c r="NTB53" s="14"/>
      <c r="NTC53" s="14"/>
      <c r="NTD53" s="14"/>
      <c r="NTE53" s="14"/>
      <c r="NTF53" s="14"/>
      <c r="NTG53" s="14"/>
      <c r="NTH53" s="14"/>
      <c r="NTI53" s="14"/>
      <c r="NTJ53" s="14"/>
      <c r="NTK53" s="14"/>
      <c r="NTL53" s="14"/>
      <c r="NTM53" s="14"/>
      <c r="NTN53" s="14"/>
      <c r="NTO53" s="14"/>
      <c r="NTP53" s="14"/>
      <c r="NTQ53" s="14"/>
      <c r="NTR53" s="14"/>
      <c r="NTS53" s="14"/>
      <c r="NTT53" s="14"/>
      <c r="NTU53" s="14"/>
      <c r="NTV53" s="14"/>
      <c r="NTW53" s="14"/>
      <c r="NTX53" s="14"/>
      <c r="NTY53" s="14"/>
      <c r="NTZ53" s="14"/>
      <c r="NUA53" s="14"/>
      <c r="NUB53" s="14"/>
      <c r="NUC53" s="14"/>
      <c r="NUD53" s="14"/>
      <c r="NUE53" s="14"/>
      <c r="NUF53" s="14"/>
      <c r="NUG53" s="14"/>
      <c r="NUH53" s="14"/>
      <c r="NUI53" s="14"/>
      <c r="NUJ53" s="14"/>
      <c r="NUK53" s="14"/>
      <c r="NUL53" s="14"/>
      <c r="NUM53" s="14"/>
      <c r="NUN53" s="14"/>
      <c r="NUO53" s="14"/>
      <c r="NUP53" s="14"/>
      <c r="NUQ53" s="14"/>
      <c r="NUR53" s="14"/>
      <c r="NUS53" s="14"/>
      <c r="NUT53" s="14"/>
      <c r="NUU53" s="14"/>
      <c r="NUV53" s="14"/>
      <c r="NUW53" s="14"/>
      <c r="NUX53" s="14"/>
      <c r="NUY53" s="14"/>
      <c r="NUZ53" s="14"/>
      <c r="NVA53" s="14"/>
      <c r="NVB53" s="14"/>
      <c r="NVC53" s="14"/>
      <c r="NVD53" s="14"/>
      <c r="NVE53" s="14"/>
      <c r="NVF53" s="14"/>
      <c r="NVG53" s="14"/>
      <c r="NVH53" s="14"/>
      <c r="NVI53" s="14"/>
      <c r="NVJ53" s="14"/>
      <c r="NVK53" s="14"/>
      <c r="NVL53" s="14"/>
      <c r="NVM53" s="14"/>
      <c r="NVN53" s="14"/>
      <c r="NVO53" s="14"/>
      <c r="NVP53" s="14"/>
      <c r="NVQ53" s="14"/>
      <c r="NVR53" s="14"/>
      <c r="NVS53" s="14"/>
      <c r="NVT53" s="14"/>
      <c r="NVU53" s="14"/>
      <c r="NVV53" s="14"/>
      <c r="NVW53" s="14"/>
      <c r="NVX53" s="14"/>
      <c r="NVY53" s="14"/>
      <c r="NVZ53" s="14"/>
      <c r="NWA53" s="14"/>
      <c r="NWB53" s="14"/>
      <c r="NWC53" s="14"/>
      <c r="NWD53" s="14"/>
      <c r="NWE53" s="14"/>
      <c r="NWF53" s="14"/>
      <c r="NWG53" s="14"/>
      <c r="NWH53" s="14"/>
      <c r="NWI53" s="14"/>
      <c r="NWJ53" s="14"/>
      <c r="NWK53" s="14"/>
      <c r="NWL53" s="14"/>
      <c r="NWM53" s="14"/>
      <c r="NWN53" s="14"/>
      <c r="NWO53" s="14"/>
      <c r="NWP53" s="14"/>
      <c r="NWQ53" s="14"/>
      <c r="NWR53" s="14"/>
      <c r="NWS53" s="14"/>
      <c r="NWT53" s="14"/>
      <c r="NWU53" s="14"/>
      <c r="NWV53" s="14"/>
      <c r="NWW53" s="14"/>
      <c r="NWX53" s="14"/>
      <c r="NWY53" s="14"/>
      <c r="NWZ53" s="14"/>
      <c r="NXA53" s="14"/>
      <c r="NXB53" s="14"/>
      <c r="NXC53" s="14"/>
      <c r="NXD53" s="14"/>
      <c r="NXE53" s="14"/>
      <c r="NXF53" s="14"/>
      <c r="NXG53" s="14"/>
      <c r="NXH53" s="14"/>
      <c r="NXI53" s="14"/>
      <c r="NXJ53" s="14"/>
      <c r="NXK53" s="14"/>
      <c r="NXL53" s="14"/>
      <c r="NXM53" s="14"/>
      <c r="NXN53" s="14"/>
      <c r="NXO53" s="14"/>
      <c r="NXP53" s="14"/>
      <c r="NXQ53" s="14"/>
      <c r="NXR53" s="14"/>
      <c r="NXS53" s="14"/>
      <c r="NXT53" s="14"/>
      <c r="NXU53" s="14"/>
      <c r="NXV53" s="14"/>
      <c r="NXW53" s="14"/>
      <c r="NXX53" s="14"/>
      <c r="NXY53" s="14"/>
      <c r="NXZ53" s="14"/>
      <c r="NYA53" s="14"/>
      <c r="NYB53" s="14"/>
      <c r="NYC53" s="14"/>
      <c r="NYD53" s="14"/>
      <c r="NYE53" s="14"/>
      <c r="NYF53" s="14"/>
      <c r="NYG53" s="14"/>
      <c r="NYH53" s="14"/>
      <c r="NYI53" s="14"/>
      <c r="NYJ53" s="14"/>
      <c r="NYK53" s="14"/>
      <c r="NYL53" s="14"/>
      <c r="NYM53" s="14"/>
      <c r="NYN53" s="14"/>
      <c r="NYO53" s="14"/>
      <c r="NYP53" s="14"/>
      <c r="NYQ53" s="14"/>
      <c r="NYR53" s="14"/>
      <c r="NYS53" s="14"/>
      <c r="NYT53" s="14"/>
      <c r="NYU53" s="14"/>
      <c r="NYV53" s="14"/>
      <c r="NYW53" s="14"/>
      <c r="NYX53" s="14"/>
      <c r="NYY53" s="14"/>
      <c r="NYZ53" s="14"/>
      <c r="NZA53" s="14"/>
      <c r="NZB53" s="14"/>
      <c r="NZC53" s="14"/>
      <c r="NZD53" s="14"/>
      <c r="NZE53" s="14"/>
      <c r="NZF53" s="14"/>
      <c r="NZG53" s="14"/>
      <c r="NZH53" s="14"/>
      <c r="NZI53" s="14"/>
      <c r="NZJ53" s="14"/>
      <c r="NZK53" s="14"/>
      <c r="NZL53" s="14"/>
      <c r="NZM53" s="14"/>
      <c r="NZN53" s="14"/>
      <c r="NZO53" s="14"/>
      <c r="NZP53" s="14"/>
      <c r="NZQ53" s="14"/>
      <c r="NZR53" s="14"/>
      <c r="NZS53" s="14"/>
      <c r="NZT53" s="14"/>
      <c r="NZU53" s="14"/>
      <c r="NZV53" s="14"/>
      <c r="NZW53" s="14"/>
      <c r="NZX53" s="14"/>
      <c r="NZY53" s="14"/>
      <c r="NZZ53" s="14"/>
      <c r="OAA53" s="14"/>
      <c r="OAB53" s="14"/>
      <c r="OAC53" s="14"/>
      <c r="OAD53" s="14"/>
      <c r="OAE53" s="14"/>
      <c r="OAF53" s="14"/>
      <c r="OAG53" s="14"/>
      <c r="OAH53" s="14"/>
      <c r="OAI53" s="14"/>
      <c r="OAJ53" s="14"/>
      <c r="OAK53" s="14"/>
      <c r="OAL53" s="14"/>
      <c r="OAM53" s="14"/>
      <c r="OAN53" s="14"/>
      <c r="OAO53" s="14"/>
      <c r="OAP53" s="14"/>
      <c r="OAQ53" s="14"/>
      <c r="OAR53" s="14"/>
      <c r="OAS53" s="14"/>
      <c r="OAT53" s="14"/>
      <c r="OAU53" s="14"/>
      <c r="OAV53" s="14"/>
      <c r="OAW53" s="14"/>
      <c r="OAX53" s="14"/>
      <c r="OAY53" s="14"/>
      <c r="OAZ53" s="14"/>
      <c r="OBA53" s="14"/>
      <c r="OBB53" s="14"/>
      <c r="OBC53" s="14"/>
      <c r="OBD53" s="14"/>
      <c r="OBE53" s="14"/>
      <c r="OBF53" s="14"/>
      <c r="OBG53" s="14"/>
      <c r="OBH53" s="14"/>
      <c r="OBI53" s="14"/>
      <c r="OBJ53" s="14"/>
      <c r="OBK53" s="14"/>
      <c r="OBL53" s="14"/>
      <c r="OBM53" s="14"/>
      <c r="OBN53" s="14"/>
      <c r="OBO53" s="14"/>
      <c r="OBP53" s="14"/>
      <c r="OBQ53" s="14"/>
      <c r="OBR53" s="14"/>
      <c r="OBS53" s="14"/>
      <c r="OBT53" s="14"/>
      <c r="OBU53" s="14"/>
      <c r="OBV53" s="14"/>
      <c r="OBW53" s="14"/>
      <c r="OBX53" s="14"/>
      <c r="OBY53" s="14"/>
      <c r="OBZ53" s="14"/>
      <c r="OCA53" s="14"/>
      <c r="OCB53" s="14"/>
      <c r="OCC53" s="14"/>
      <c r="OCD53" s="14"/>
      <c r="OCE53" s="14"/>
      <c r="OCF53" s="14"/>
      <c r="OCG53" s="14"/>
      <c r="OCH53" s="14"/>
      <c r="OCI53" s="14"/>
      <c r="OCJ53" s="14"/>
      <c r="OCK53" s="14"/>
      <c r="OCL53" s="14"/>
      <c r="OCM53" s="14"/>
      <c r="OCN53" s="14"/>
      <c r="OCO53" s="14"/>
      <c r="OCP53" s="14"/>
      <c r="OCQ53" s="14"/>
      <c r="OCR53" s="14"/>
      <c r="OCS53" s="14"/>
      <c r="OCT53" s="14"/>
      <c r="OCU53" s="14"/>
      <c r="OCV53" s="14"/>
      <c r="OCW53" s="14"/>
      <c r="OCX53" s="14"/>
      <c r="OCY53" s="14"/>
      <c r="OCZ53" s="14"/>
      <c r="ODA53" s="14"/>
      <c r="ODB53" s="14"/>
      <c r="ODC53" s="14"/>
      <c r="ODD53" s="14"/>
      <c r="ODE53" s="14"/>
      <c r="ODF53" s="14"/>
      <c r="ODG53" s="14"/>
      <c r="ODH53" s="14"/>
      <c r="ODI53" s="14"/>
      <c r="ODJ53" s="14"/>
      <c r="ODK53" s="14"/>
      <c r="ODL53" s="14"/>
      <c r="ODM53" s="14"/>
      <c r="ODN53" s="14"/>
      <c r="ODO53" s="14"/>
      <c r="ODP53" s="14"/>
      <c r="ODQ53" s="14"/>
      <c r="ODR53" s="14"/>
      <c r="ODS53" s="14"/>
      <c r="ODT53" s="14"/>
      <c r="ODU53" s="14"/>
      <c r="ODV53" s="14"/>
      <c r="ODW53" s="14"/>
      <c r="ODX53" s="14"/>
      <c r="ODY53" s="14"/>
      <c r="ODZ53" s="14"/>
      <c r="OEA53" s="14"/>
      <c r="OEB53" s="14"/>
      <c r="OEC53" s="14"/>
      <c r="OED53" s="14"/>
      <c r="OEE53" s="14"/>
      <c r="OEF53" s="14"/>
      <c r="OEG53" s="14"/>
      <c r="OEH53" s="14"/>
      <c r="OEI53" s="14"/>
      <c r="OEJ53" s="14"/>
      <c r="OEK53" s="14"/>
      <c r="OEL53" s="14"/>
      <c r="OEM53" s="14"/>
      <c r="OEN53" s="14"/>
      <c r="OEO53" s="14"/>
      <c r="OEP53" s="14"/>
      <c r="OEQ53" s="14"/>
      <c r="OER53" s="14"/>
      <c r="OES53" s="14"/>
      <c r="OET53" s="14"/>
      <c r="OEU53" s="14"/>
      <c r="OEV53" s="14"/>
      <c r="OEW53" s="14"/>
      <c r="OEX53" s="14"/>
      <c r="OEY53" s="14"/>
      <c r="OEZ53" s="14"/>
      <c r="OFA53" s="14"/>
      <c r="OFB53" s="14"/>
      <c r="OFC53" s="14"/>
      <c r="OFD53" s="14"/>
      <c r="OFE53" s="14"/>
      <c r="OFF53" s="14"/>
      <c r="OFG53" s="14"/>
      <c r="OFH53" s="14"/>
      <c r="OFI53" s="14"/>
      <c r="OFJ53" s="14"/>
      <c r="OFK53" s="14"/>
      <c r="OFL53" s="14"/>
      <c r="OFM53" s="14"/>
      <c r="OFN53" s="14"/>
      <c r="OFO53" s="14"/>
      <c r="OFP53" s="14"/>
      <c r="OFQ53" s="14"/>
      <c r="OFR53" s="14"/>
      <c r="OFS53" s="14"/>
      <c r="OFT53" s="14"/>
      <c r="OFU53" s="14"/>
      <c r="OFV53" s="14"/>
      <c r="OFW53" s="14"/>
      <c r="OFX53" s="14"/>
      <c r="OFY53" s="14"/>
      <c r="OFZ53" s="14"/>
      <c r="OGA53" s="14"/>
      <c r="OGB53" s="14"/>
      <c r="OGC53" s="14"/>
      <c r="OGD53" s="14"/>
      <c r="OGE53" s="14"/>
      <c r="OGF53" s="14"/>
      <c r="OGG53" s="14"/>
      <c r="OGH53" s="14"/>
      <c r="OGI53" s="14"/>
      <c r="OGJ53" s="14"/>
      <c r="OGK53" s="14"/>
      <c r="OGL53" s="14"/>
      <c r="OGM53" s="14"/>
      <c r="OGN53" s="14"/>
      <c r="OGO53" s="14"/>
      <c r="OGP53" s="14"/>
      <c r="OGQ53" s="14"/>
      <c r="OGR53" s="14"/>
      <c r="OGS53" s="14"/>
      <c r="OGT53" s="14"/>
      <c r="OGU53" s="14"/>
      <c r="OGV53" s="14"/>
      <c r="OGW53" s="14"/>
      <c r="OGX53" s="14"/>
      <c r="OGY53" s="14"/>
      <c r="OGZ53" s="14"/>
      <c r="OHA53" s="14"/>
      <c r="OHB53" s="14"/>
      <c r="OHC53" s="14"/>
      <c r="OHD53" s="14"/>
      <c r="OHE53" s="14"/>
      <c r="OHF53" s="14"/>
      <c r="OHG53" s="14"/>
      <c r="OHH53" s="14"/>
      <c r="OHI53" s="14"/>
      <c r="OHJ53" s="14"/>
      <c r="OHK53" s="14"/>
      <c r="OHL53" s="14"/>
      <c r="OHM53" s="14"/>
      <c r="OHN53" s="14"/>
      <c r="OHO53" s="14"/>
      <c r="OHP53" s="14"/>
      <c r="OHQ53" s="14"/>
      <c r="OHR53" s="14"/>
      <c r="OHS53" s="14"/>
      <c r="OHT53" s="14"/>
      <c r="OHU53" s="14"/>
      <c r="OHV53" s="14"/>
      <c r="OHW53" s="14"/>
      <c r="OHX53" s="14"/>
      <c r="OHY53" s="14"/>
      <c r="OHZ53" s="14"/>
      <c r="OIA53" s="14"/>
      <c r="OIB53" s="14"/>
      <c r="OIC53" s="14"/>
      <c r="OID53" s="14"/>
      <c r="OIE53" s="14"/>
      <c r="OIF53" s="14"/>
      <c r="OIG53" s="14"/>
      <c r="OIH53" s="14"/>
      <c r="OII53" s="14"/>
      <c r="OIJ53" s="14"/>
      <c r="OIK53" s="14"/>
      <c r="OIL53" s="14"/>
      <c r="OIM53" s="14"/>
      <c r="OIN53" s="14"/>
      <c r="OIO53" s="14"/>
      <c r="OIP53" s="14"/>
      <c r="OIQ53" s="14"/>
      <c r="OIR53" s="14"/>
      <c r="OIS53" s="14"/>
      <c r="OIT53" s="14"/>
      <c r="OIU53" s="14"/>
      <c r="OIV53" s="14"/>
      <c r="OIW53" s="14"/>
      <c r="OIX53" s="14"/>
      <c r="OIY53" s="14"/>
      <c r="OIZ53" s="14"/>
      <c r="OJA53" s="14"/>
      <c r="OJB53" s="14"/>
      <c r="OJC53" s="14"/>
      <c r="OJD53" s="14"/>
      <c r="OJE53" s="14"/>
      <c r="OJF53" s="14"/>
      <c r="OJG53" s="14"/>
      <c r="OJH53" s="14"/>
      <c r="OJI53" s="14"/>
      <c r="OJJ53" s="14"/>
      <c r="OJK53" s="14"/>
      <c r="OJL53" s="14"/>
      <c r="OJM53" s="14"/>
      <c r="OJN53" s="14"/>
      <c r="OJO53" s="14"/>
      <c r="OJP53" s="14"/>
      <c r="OJQ53" s="14"/>
      <c r="OJR53" s="14"/>
      <c r="OJS53" s="14"/>
      <c r="OJT53" s="14"/>
      <c r="OJU53" s="14"/>
      <c r="OJV53" s="14"/>
      <c r="OJW53" s="14"/>
      <c r="OJX53" s="14"/>
      <c r="OJY53" s="14"/>
      <c r="OJZ53" s="14"/>
      <c r="OKA53" s="14"/>
      <c r="OKB53" s="14"/>
      <c r="OKC53" s="14"/>
      <c r="OKD53" s="14"/>
      <c r="OKE53" s="14"/>
      <c r="OKF53" s="14"/>
      <c r="OKG53" s="14"/>
      <c r="OKH53" s="14"/>
      <c r="OKI53" s="14"/>
      <c r="OKJ53" s="14"/>
      <c r="OKK53" s="14"/>
      <c r="OKL53" s="14"/>
      <c r="OKM53" s="14"/>
      <c r="OKN53" s="14"/>
      <c r="OKO53" s="14"/>
      <c r="OKP53" s="14"/>
      <c r="OKQ53" s="14"/>
      <c r="OKR53" s="14"/>
      <c r="OKS53" s="14"/>
      <c r="OKT53" s="14"/>
      <c r="OKU53" s="14"/>
      <c r="OKV53" s="14"/>
      <c r="OKW53" s="14"/>
      <c r="OKX53" s="14"/>
      <c r="OKY53" s="14"/>
      <c r="OKZ53" s="14"/>
      <c r="OLA53" s="14"/>
      <c r="OLB53" s="14"/>
      <c r="OLC53" s="14"/>
      <c r="OLD53" s="14"/>
      <c r="OLE53" s="14"/>
      <c r="OLF53" s="14"/>
      <c r="OLG53" s="14"/>
      <c r="OLH53" s="14"/>
      <c r="OLI53" s="14"/>
      <c r="OLJ53" s="14"/>
      <c r="OLK53" s="14"/>
      <c r="OLL53" s="14"/>
      <c r="OLM53" s="14"/>
      <c r="OLN53" s="14"/>
      <c r="OLO53" s="14"/>
      <c r="OLP53" s="14"/>
      <c r="OLQ53" s="14"/>
      <c r="OLR53" s="14"/>
      <c r="OLS53" s="14"/>
      <c r="OLT53" s="14"/>
      <c r="OLU53" s="14"/>
      <c r="OLV53" s="14"/>
      <c r="OLW53" s="14"/>
      <c r="OLX53" s="14"/>
      <c r="OLY53" s="14"/>
      <c r="OLZ53" s="14"/>
      <c r="OMA53" s="14"/>
      <c r="OMB53" s="14"/>
      <c r="OMC53" s="14"/>
      <c r="OMD53" s="14"/>
      <c r="OME53" s="14"/>
      <c r="OMF53" s="14"/>
      <c r="OMG53" s="14"/>
      <c r="OMH53" s="14"/>
      <c r="OMI53" s="14"/>
      <c r="OMJ53" s="14"/>
      <c r="OMK53" s="14"/>
      <c r="OML53" s="14"/>
      <c r="OMM53" s="14"/>
      <c r="OMN53" s="14"/>
      <c r="OMO53" s="14"/>
      <c r="OMP53" s="14"/>
      <c r="OMQ53" s="14"/>
      <c r="OMR53" s="14"/>
      <c r="OMS53" s="14"/>
      <c r="OMT53" s="14"/>
      <c r="OMU53" s="14"/>
      <c r="OMV53" s="14"/>
      <c r="OMW53" s="14"/>
      <c r="OMX53" s="14"/>
      <c r="OMY53" s="14"/>
      <c r="OMZ53" s="14"/>
      <c r="ONA53" s="14"/>
      <c r="ONB53" s="14"/>
      <c r="ONC53" s="14"/>
      <c r="OND53" s="14"/>
      <c r="ONE53" s="14"/>
      <c r="ONF53" s="14"/>
      <c r="ONG53" s="14"/>
      <c r="ONH53" s="14"/>
      <c r="ONI53" s="14"/>
      <c r="ONJ53" s="14"/>
      <c r="ONK53" s="14"/>
      <c r="ONL53" s="14"/>
      <c r="ONM53" s="14"/>
      <c r="ONN53" s="14"/>
      <c r="ONO53" s="14"/>
      <c r="ONP53" s="14"/>
      <c r="ONQ53" s="14"/>
      <c r="ONR53" s="14"/>
      <c r="ONS53" s="14"/>
      <c r="ONT53" s="14"/>
      <c r="ONU53" s="14"/>
      <c r="ONV53" s="14"/>
      <c r="ONW53" s="14"/>
      <c r="ONX53" s="14"/>
      <c r="ONY53" s="14"/>
      <c r="ONZ53" s="14"/>
      <c r="OOA53" s="14"/>
      <c r="OOB53" s="14"/>
      <c r="OOC53" s="14"/>
      <c r="OOD53" s="14"/>
      <c r="OOE53" s="14"/>
      <c r="OOF53" s="14"/>
      <c r="OOG53" s="14"/>
      <c r="OOH53" s="14"/>
      <c r="OOI53" s="14"/>
      <c r="OOJ53" s="14"/>
      <c r="OOK53" s="14"/>
      <c r="OOL53" s="14"/>
      <c r="OOM53" s="14"/>
      <c r="OON53" s="14"/>
      <c r="OOO53" s="14"/>
      <c r="OOP53" s="14"/>
      <c r="OOQ53" s="14"/>
      <c r="OOR53" s="14"/>
      <c r="OOS53" s="14"/>
      <c r="OOT53" s="14"/>
      <c r="OOU53" s="14"/>
      <c r="OOV53" s="14"/>
      <c r="OOW53" s="14"/>
      <c r="OOX53" s="14"/>
      <c r="OOY53" s="14"/>
      <c r="OOZ53" s="14"/>
      <c r="OPA53" s="14"/>
      <c r="OPB53" s="14"/>
      <c r="OPC53" s="14"/>
      <c r="OPD53" s="14"/>
      <c r="OPE53" s="14"/>
      <c r="OPF53" s="14"/>
      <c r="OPG53" s="14"/>
      <c r="OPH53" s="14"/>
      <c r="OPI53" s="14"/>
      <c r="OPJ53" s="14"/>
      <c r="OPK53" s="14"/>
      <c r="OPL53" s="14"/>
      <c r="OPM53" s="14"/>
      <c r="OPN53" s="14"/>
      <c r="OPO53" s="14"/>
      <c r="OPP53" s="14"/>
      <c r="OPQ53" s="14"/>
      <c r="OPR53" s="14"/>
      <c r="OPS53" s="14"/>
      <c r="OPT53" s="14"/>
      <c r="OPU53" s="14"/>
      <c r="OPV53" s="14"/>
      <c r="OPW53" s="14"/>
      <c r="OPX53" s="14"/>
      <c r="OPY53" s="14"/>
      <c r="OPZ53" s="14"/>
      <c r="OQA53" s="14"/>
      <c r="OQB53" s="14"/>
      <c r="OQC53" s="14"/>
      <c r="OQD53" s="14"/>
      <c r="OQE53" s="14"/>
      <c r="OQF53" s="14"/>
      <c r="OQG53" s="14"/>
      <c r="OQH53" s="14"/>
      <c r="OQI53" s="14"/>
      <c r="OQJ53" s="14"/>
      <c r="OQK53" s="14"/>
      <c r="OQL53" s="14"/>
      <c r="OQM53" s="14"/>
      <c r="OQN53" s="14"/>
      <c r="OQO53" s="14"/>
      <c r="OQP53" s="14"/>
      <c r="OQQ53" s="14"/>
      <c r="OQR53" s="14"/>
      <c r="OQS53" s="14"/>
      <c r="OQT53" s="14"/>
      <c r="OQU53" s="14"/>
      <c r="OQV53" s="14"/>
      <c r="OQW53" s="14"/>
      <c r="OQX53" s="14"/>
      <c r="OQY53" s="14"/>
      <c r="OQZ53" s="14"/>
      <c r="ORA53" s="14"/>
      <c r="ORB53" s="14"/>
      <c r="ORC53" s="14"/>
      <c r="ORD53" s="14"/>
      <c r="ORE53" s="14"/>
      <c r="ORF53" s="14"/>
      <c r="ORG53" s="14"/>
      <c r="ORH53" s="14"/>
      <c r="ORI53" s="14"/>
      <c r="ORJ53" s="14"/>
      <c r="ORK53" s="14"/>
      <c r="ORL53" s="14"/>
      <c r="ORM53" s="14"/>
      <c r="ORN53" s="14"/>
      <c r="ORO53" s="14"/>
      <c r="ORP53" s="14"/>
      <c r="ORQ53" s="14"/>
      <c r="ORR53" s="14"/>
      <c r="ORS53" s="14"/>
      <c r="ORT53" s="14"/>
      <c r="ORU53" s="14"/>
      <c r="ORV53" s="14"/>
      <c r="ORW53" s="14"/>
      <c r="ORX53" s="14"/>
      <c r="ORY53" s="14"/>
      <c r="ORZ53" s="14"/>
      <c r="OSA53" s="14"/>
      <c r="OSB53" s="14"/>
      <c r="OSC53" s="14"/>
      <c r="OSD53" s="14"/>
      <c r="OSE53" s="14"/>
      <c r="OSF53" s="14"/>
      <c r="OSG53" s="14"/>
      <c r="OSH53" s="14"/>
      <c r="OSI53" s="14"/>
      <c r="OSJ53" s="14"/>
      <c r="OSK53" s="14"/>
      <c r="OSL53" s="14"/>
      <c r="OSM53" s="14"/>
      <c r="OSN53" s="14"/>
      <c r="OSO53" s="14"/>
      <c r="OSP53" s="14"/>
      <c r="OSQ53" s="14"/>
      <c r="OSR53" s="14"/>
      <c r="OSS53" s="14"/>
      <c r="OST53" s="14"/>
      <c r="OSU53" s="14"/>
      <c r="OSV53" s="14"/>
      <c r="OSW53" s="14"/>
      <c r="OSX53" s="14"/>
      <c r="OSY53" s="14"/>
      <c r="OSZ53" s="14"/>
      <c r="OTA53" s="14"/>
      <c r="OTB53" s="14"/>
      <c r="OTC53" s="14"/>
      <c r="OTD53" s="14"/>
      <c r="OTE53" s="14"/>
      <c r="OTF53" s="14"/>
      <c r="OTG53" s="14"/>
      <c r="OTH53" s="14"/>
      <c r="OTI53" s="14"/>
      <c r="OTJ53" s="14"/>
      <c r="OTK53" s="14"/>
      <c r="OTL53" s="14"/>
      <c r="OTM53" s="14"/>
      <c r="OTN53" s="14"/>
      <c r="OTO53" s="14"/>
      <c r="OTP53" s="14"/>
      <c r="OTQ53" s="14"/>
      <c r="OTR53" s="14"/>
      <c r="OTS53" s="14"/>
      <c r="OTT53" s="14"/>
      <c r="OTU53" s="14"/>
      <c r="OTV53" s="14"/>
      <c r="OTW53" s="14"/>
      <c r="OTX53" s="14"/>
      <c r="OTY53" s="14"/>
      <c r="OTZ53" s="14"/>
      <c r="OUA53" s="14"/>
      <c r="OUB53" s="14"/>
      <c r="OUC53" s="14"/>
      <c r="OUD53" s="14"/>
      <c r="OUE53" s="14"/>
      <c r="OUF53" s="14"/>
      <c r="OUG53" s="14"/>
      <c r="OUH53" s="14"/>
      <c r="OUI53" s="14"/>
      <c r="OUJ53" s="14"/>
      <c r="OUK53" s="14"/>
      <c r="OUL53" s="14"/>
      <c r="OUM53" s="14"/>
      <c r="OUN53" s="14"/>
      <c r="OUO53" s="14"/>
      <c r="OUP53" s="14"/>
      <c r="OUQ53" s="14"/>
      <c r="OUR53" s="14"/>
      <c r="OUS53" s="14"/>
      <c r="OUT53" s="14"/>
      <c r="OUU53" s="14"/>
      <c r="OUV53" s="14"/>
      <c r="OUW53" s="14"/>
      <c r="OUX53" s="14"/>
      <c r="OUY53" s="14"/>
      <c r="OUZ53" s="14"/>
      <c r="OVA53" s="14"/>
      <c r="OVB53" s="14"/>
      <c r="OVC53" s="14"/>
      <c r="OVD53" s="14"/>
      <c r="OVE53" s="14"/>
      <c r="OVF53" s="14"/>
      <c r="OVG53" s="14"/>
      <c r="OVH53" s="14"/>
      <c r="OVI53" s="14"/>
      <c r="OVJ53" s="14"/>
      <c r="OVK53" s="14"/>
      <c r="OVL53" s="14"/>
      <c r="OVM53" s="14"/>
      <c r="OVN53" s="14"/>
      <c r="OVO53" s="14"/>
      <c r="OVP53" s="14"/>
      <c r="OVQ53" s="14"/>
      <c r="OVR53" s="14"/>
      <c r="OVS53" s="14"/>
      <c r="OVT53" s="14"/>
      <c r="OVU53" s="14"/>
      <c r="OVV53" s="14"/>
      <c r="OVW53" s="14"/>
      <c r="OVX53" s="14"/>
      <c r="OVY53" s="14"/>
      <c r="OVZ53" s="14"/>
      <c r="OWA53" s="14"/>
      <c r="OWB53" s="14"/>
      <c r="OWC53" s="14"/>
      <c r="OWD53" s="14"/>
      <c r="OWE53" s="14"/>
      <c r="OWF53" s="14"/>
      <c r="OWG53" s="14"/>
      <c r="OWH53" s="14"/>
      <c r="OWI53" s="14"/>
      <c r="OWJ53" s="14"/>
      <c r="OWK53" s="14"/>
      <c r="OWL53" s="14"/>
      <c r="OWM53" s="14"/>
      <c r="OWN53" s="14"/>
      <c r="OWO53" s="14"/>
      <c r="OWP53" s="14"/>
      <c r="OWQ53" s="14"/>
      <c r="OWR53" s="14"/>
      <c r="OWS53" s="14"/>
      <c r="OWT53" s="14"/>
      <c r="OWU53" s="14"/>
      <c r="OWV53" s="14"/>
      <c r="OWW53" s="14"/>
      <c r="OWX53" s="14"/>
      <c r="OWY53" s="14"/>
      <c r="OWZ53" s="14"/>
      <c r="OXA53" s="14"/>
      <c r="OXB53" s="14"/>
      <c r="OXC53" s="14"/>
      <c r="OXD53" s="14"/>
      <c r="OXE53" s="14"/>
      <c r="OXF53" s="14"/>
      <c r="OXG53" s="14"/>
      <c r="OXH53" s="14"/>
      <c r="OXI53" s="14"/>
      <c r="OXJ53" s="14"/>
      <c r="OXK53" s="14"/>
      <c r="OXL53" s="14"/>
      <c r="OXM53" s="14"/>
      <c r="OXN53" s="14"/>
      <c r="OXO53" s="14"/>
      <c r="OXP53" s="14"/>
      <c r="OXQ53" s="14"/>
      <c r="OXR53" s="14"/>
      <c r="OXS53" s="14"/>
      <c r="OXT53" s="14"/>
      <c r="OXU53" s="14"/>
      <c r="OXV53" s="14"/>
      <c r="OXW53" s="14"/>
      <c r="OXX53" s="14"/>
      <c r="OXY53" s="14"/>
      <c r="OXZ53" s="14"/>
      <c r="OYA53" s="14"/>
      <c r="OYB53" s="14"/>
      <c r="OYC53" s="14"/>
      <c r="OYD53" s="14"/>
      <c r="OYE53" s="14"/>
      <c r="OYF53" s="14"/>
      <c r="OYG53" s="14"/>
      <c r="OYH53" s="14"/>
      <c r="OYI53" s="14"/>
      <c r="OYJ53" s="14"/>
      <c r="OYK53" s="14"/>
      <c r="OYL53" s="14"/>
      <c r="OYM53" s="14"/>
      <c r="OYN53" s="14"/>
      <c r="OYO53" s="14"/>
      <c r="OYP53" s="14"/>
      <c r="OYQ53" s="14"/>
      <c r="OYR53" s="14"/>
      <c r="OYS53" s="14"/>
      <c r="OYT53" s="14"/>
      <c r="OYU53" s="14"/>
      <c r="OYV53" s="14"/>
      <c r="OYW53" s="14"/>
      <c r="OYX53" s="14"/>
      <c r="OYY53" s="14"/>
      <c r="OYZ53" s="14"/>
      <c r="OZA53" s="14"/>
      <c r="OZB53" s="14"/>
      <c r="OZC53" s="14"/>
      <c r="OZD53" s="14"/>
      <c r="OZE53" s="14"/>
      <c r="OZF53" s="14"/>
      <c r="OZG53" s="14"/>
      <c r="OZH53" s="14"/>
      <c r="OZI53" s="14"/>
      <c r="OZJ53" s="14"/>
      <c r="OZK53" s="14"/>
      <c r="OZL53" s="14"/>
      <c r="OZM53" s="14"/>
      <c r="OZN53" s="14"/>
      <c r="OZO53" s="14"/>
      <c r="OZP53" s="14"/>
      <c r="OZQ53" s="14"/>
      <c r="OZR53" s="14"/>
      <c r="OZS53" s="14"/>
      <c r="OZT53" s="14"/>
      <c r="OZU53" s="14"/>
      <c r="OZV53" s="14"/>
      <c r="OZW53" s="14"/>
      <c r="OZX53" s="14"/>
      <c r="OZY53" s="14"/>
      <c r="OZZ53" s="14"/>
      <c r="PAA53" s="14"/>
      <c r="PAB53" s="14"/>
      <c r="PAC53" s="14"/>
      <c r="PAD53" s="14"/>
      <c r="PAE53" s="14"/>
      <c r="PAF53" s="14"/>
      <c r="PAG53" s="14"/>
      <c r="PAH53" s="14"/>
      <c r="PAI53" s="14"/>
      <c r="PAJ53" s="14"/>
      <c r="PAK53" s="14"/>
      <c r="PAL53" s="14"/>
      <c r="PAM53" s="14"/>
      <c r="PAN53" s="14"/>
      <c r="PAO53" s="14"/>
      <c r="PAP53" s="14"/>
      <c r="PAQ53" s="14"/>
      <c r="PAR53" s="14"/>
      <c r="PAS53" s="14"/>
      <c r="PAT53" s="14"/>
      <c r="PAU53" s="14"/>
      <c r="PAV53" s="14"/>
      <c r="PAW53" s="14"/>
      <c r="PAX53" s="14"/>
      <c r="PAY53" s="14"/>
      <c r="PAZ53" s="14"/>
      <c r="PBA53" s="14"/>
      <c r="PBB53" s="14"/>
      <c r="PBC53" s="14"/>
      <c r="PBD53" s="14"/>
      <c r="PBE53" s="14"/>
      <c r="PBF53" s="14"/>
      <c r="PBG53" s="14"/>
      <c r="PBH53" s="14"/>
      <c r="PBI53" s="14"/>
      <c r="PBJ53" s="14"/>
      <c r="PBK53" s="14"/>
      <c r="PBL53" s="14"/>
      <c r="PBM53" s="14"/>
      <c r="PBN53" s="14"/>
      <c r="PBO53" s="14"/>
      <c r="PBP53" s="14"/>
      <c r="PBQ53" s="14"/>
      <c r="PBR53" s="14"/>
      <c r="PBS53" s="14"/>
      <c r="PBT53" s="14"/>
      <c r="PBU53" s="14"/>
      <c r="PBV53" s="14"/>
      <c r="PBW53" s="14"/>
      <c r="PBX53" s="14"/>
      <c r="PBY53" s="14"/>
      <c r="PBZ53" s="14"/>
      <c r="PCA53" s="14"/>
      <c r="PCB53" s="14"/>
      <c r="PCC53" s="14"/>
      <c r="PCD53" s="14"/>
      <c r="PCE53" s="14"/>
      <c r="PCF53" s="14"/>
      <c r="PCG53" s="14"/>
      <c r="PCH53" s="14"/>
      <c r="PCI53" s="14"/>
      <c r="PCJ53" s="14"/>
      <c r="PCK53" s="14"/>
      <c r="PCL53" s="14"/>
      <c r="PCM53" s="14"/>
      <c r="PCN53" s="14"/>
      <c r="PCO53" s="14"/>
      <c r="PCP53" s="14"/>
      <c r="PCQ53" s="14"/>
      <c r="PCR53" s="14"/>
      <c r="PCS53" s="14"/>
      <c r="PCT53" s="14"/>
      <c r="PCU53" s="14"/>
      <c r="PCV53" s="14"/>
      <c r="PCW53" s="14"/>
      <c r="PCX53" s="14"/>
      <c r="PCY53" s="14"/>
      <c r="PCZ53" s="14"/>
      <c r="PDA53" s="14"/>
      <c r="PDB53" s="14"/>
      <c r="PDC53" s="14"/>
      <c r="PDD53" s="14"/>
      <c r="PDE53" s="14"/>
      <c r="PDF53" s="14"/>
      <c r="PDG53" s="14"/>
      <c r="PDH53" s="14"/>
      <c r="PDI53" s="14"/>
      <c r="PDJ53" s="14"/>
      <c r="PDK53" s="14"/>
      <c r="PDL53" s="14"/>
      <c r="PDM53" s="14"/>
      <c r="PDN53" s="14"/>
      <c r="PDO53" s="14"/>
      <c r="PDP53" s="14"/>
      <c r="PDQ53" s="14"/>
      <c r="PDR53" s="14"/>
      <c r="PDS53" s="14"/>
      <c r="PDT53" s="14"/>
      <c r="PDU53" s="14"/>
      <c r="PDV53" s="14"/>
      <c r="PDW53" s="14"/>
      <c r="PDX53" s="14"/>
      <c r="PDY53" s="14"/>
      <c r="PDZ53" s="14"/>
      <c r="PEA53" s="14"/>
      <c r="PEB53" s="14"/>
      <c r="PEC53" s="14"/>
      <c r="PED53" s="14"/>
      <c r="PEE53" s="14"/>
      <c r="PEF53" s="14"/>
      <c r="PEG53" s="14"/>
      <c r="PEH53" s="14"/>
      <c r="PEI53" s="14"/>
      <c r="PEJ53" s="14"/>
      <c r="PEK53" s="14"/>
      <c r="PEL53" s="14"/>
      <c r="PEM53" s="14"/>
      <c r="PEN53" s="14"/>
      <c r="PEO53" s="14"/>
      <c r="PEP53" s="14"/>
      <c r="PEQ53" s="14"/>
      <c r="PER53" s="14"/>
      <c r="PES53" s="14"/>
      <c r="PET53" s="14"/>
      <c r="PEU53" s="14"/>
      <c r="PEV53" s="14"/>
      <c r="PEW53" s="14"/>
      <c r="PEX53" s="14"/>
      <c r="PEY53" s="14"/>
      <c r="PEZ53" s="14"/>
      <c r="PFA53" s="14"/>
      <c r="PFB53" s="14"/>
      <c r="PFC53" s="14"/>
      <c r="PFD53" s="14"/>
      <c r="PFE53" s="14"/>
      <c r="PFF53" s="14"/>
      <c r="PFG53" s="14"/>
      <c r="PFH53" s="14"/>
      <c r="PFI53" s="14"/>
      <c r="PFJ53" s="14"/>
      <c r="PFK53" s="14"/>
      <c r="PFL53" s="14"/>
      <c r="PFM53" s="14"/>
      <c r="PFN53" s="14"/>
      <c r="PFO53" s="14"/>
      <c r="PFP53" s="14"/>
      <c r="PFQ53" s="14"/>
      <c r="PFR53" s="14"/>
      <c r="PFS53" s="14"/>
      <c r="PFT53" s="14"/>
      <c r="PFU53" s="14"/>
      <c r="PFV53" s="14"/>
      <c r="PFW53" s="14"/>
      <c r="PFX53" s="14"/>
      <c r="PFY53" s="14"/>
      <c r="PFZ53" s="14"/>
      <c r="PGA53" s="14"/>
      <c r="PGB53" s="14"/>
      <c r="PGC53" s="14"/>
      <c r="PGD53" s="14"/>
      <c r="PGE53" s="14"/>
      <c r="PGF53" s="14"/>
      <c r="PGG53" s="14"/>
      <c r="PGH53" s="14"/>
      <c r="PGI53" s="14"/>
      <c r="PGJ53" s="14"/>
      <c r="PGK53" s="14"/>
      <c r="PGL53" s="14"/>
      <c r="PGM53" s="14"/>
      <c r="PGN53" s="14"/>
      <c r="PGO53" s="14"/>
      <c r="PGP53" s="14"/>
      <c r="PGQ53" s="14"/>
      <c r="PGR53" s="14"/>
      <c r="PGS53" s="14"/>
      <c r="PGT53" s="14"/>
      <c r="PGU53" s="14"/>
      <c r="PGV53" s="14"/>
      <c r="PGW53" s="14"/>
      <c r="PGX53" s="14"/>
      <c r="PGY53" s="14"/>
      <c r="PGZ53" s="14"/>
      <c r="PHA53" s="14"/>
      <c r="PHB53" s="14"/>
      <c r="PHC53" s="14"/>
      <c r="PHD53" s="14"/>
      <c r="PHE53" s="14"/>
      <c r="PHF53" s="14"/>
      <c r="PHG53" s="14"/>
      <c r="PHH53" s="14"/>
      <c r="PHI53" s="14"/>
      <c r="PHJ53" s="14"/>
      <c r="PHK53" s="14"/>
      <c r="PHL53" s="14"/>
      <c r="PHM53" s="14"/>
      <c r="PHN53" s="14"/>
      <c r="PHO53" s="14"/>
      <c r="PHP53" s="14"/>
      <c r="PHQ53" s="14"/>
      <c r="PHR53" s="14"/>
      <c r="PHS53" s="14"/>
      <c r="PHT53" s="14"/>
      <c r="PHU53" s="14"/>
      <c r="PHV53" s="14"/>
      <c r="PHW53" s="14"/>
      <c r="PHX53" s="14"/>
      <c r="PHY53" s="14"/>
      <c r="PHZ53" s="14"/>
      <c r="PIA53" s="14"/>
      <c r="PIB53" s="14"/>
      <c r="PIC53" s="14"/>
      <c r="PID53" s="14"/>
      <c r="PIE53" s="14"/>
      <c r="PIF53" s="14"/>
      <c r="PIG53" s="14"/>
      <c r="PIH53" s="14"/>
      <c r="PII53" s="14"/>
      <c r="PIJ53" s="14"/>
      <c r="PIK53" s="14"/>
      <c r="PIL53" s="14"/>
      <c r="PIM53" s="14"/>
      <c r="PIN53" s="14"/>
      <c r="PIO53" s="14"/>
      <c r="PIP53" s="14"/>
      <c r="PIQ53" s="14"/>
      <c r="PIR53" s="14"/>
      <c r="PIS53" s="14"/>
      <c r="PIT53" s="14"/>
      <c r="PIU53" s="14"/>
      <c r="PIV53" s="14"/>
      <c r="PIW53" s="14"/>
      <c r="PIX53" s="14"/>
      <c r="PIY53" s="14"/>
      <c r="PIZ53" s="14"/>
      <c r="PJA53" s="14"/>
      <c r="PJB53" s="14"/>
      <c r="PJC53" s="14"/>
      <c r="PJD53" s="14"/>
      <c r="PJE53" s="14"/>
      <c r="PJF53" s="14"/>
      <c r="PJG53" s="14"/>
      <c r="PJH53" s="14"/>
      <c r="PJI53" s="14"/>
      <c r="PJJ53" s="14"/>
      <c r="PJK53" s="14"/>
      <c r="PJL53" s="14"/>
      <c r="PJM53" s="14"/>
      <c r="PJN53" s="14"/>
      <c r="PJO53" s="14"/>
      <c r="PJP53" s="14"/>
      <c r="PJQ53" s="14"/>
      <c r="PJR53" s="14"/>
      <c r="PJS53" s="14"/>
      <c r="PJT53" s="14"/>
      <c r="PJU53" s="14"/>
      <c r="PJV53" s="14"/>
      <c r="PJW53" s="14"/>
      <c r="PJX53" s="14"/>
      <c r="PJY53" s="14"/>
      <c r="PJZ53" s="14"/>
      <c r="PKA53" s="14"/>
      <c r="PKB53" s="14"/>
      <c r="PKC53" s="14"/>
      <c r="PKD53" s="14"/>
      <c r="PKE53" s="14"/>
      <c r="PKF53" s="14"/>
      <c r="PKG53" s="14"/>
      <c r="PKH53" s="14"/>
      <c r="PKI53" s="14"/>
      <c r="PKJ53" s="14"/>
      <c r="PKK53" s="14"/>
      <c r="PKL53" s="14"/>
      <c r="PKM53" s="14"/>
      <c r="PKN53" s="14"/>
      <c r="PKO53" s="14"/>
      <c r="PKP53" s="14"/>
      <c r="PKQ53" s="14"/>
      <c r="PKR53" s="14"/>
      <c r="PKS53" s="14"/>
      <c r="PKT53" s="14"/>
      <c r="PKU53" s="14"/>
      <c r="PKV53" s="14"/>
      <c r="PKW53" s="14"/>
      <c r="PKX53" s="14"/>
      <c r="PKY53" s="14"/>
      <c r="PKZ53" s="14"/>
      <c r="PLA53" s="14"/>
      <c r="PLB53" s="14"/>
      <c r="PLC53" s="14"/>
      <c r="PLD53" s="14"/>
      <c r="PLE53" s="14"/>
      <c r="PLF53" s="14"/>
      <c r="PLG53" s="14"/>
      <c r="PLH53" s="14"/>
      <c r="PLI53" s="14"/>
      <c r="PLJ53" s="14"/>
      <c r="PLK53" s="14"/>
      <c r="PLL53" s="14"/>
      <c r="PLM53" s="14"/>
      <c r="PLN53" s="14"/>
      <c r="PLO53" s="14"/>
      <c r="PLP53" s="14"/>
      <c r="PLQ53" s="14"/>
      <c r="PLR53" s="14"/>
      <c r="PLS53" s="14"/>
      <c r="PLT53" s="14"/>
      <c r="PLU53" s="14"/>
      <c r="PLV53" s="14"/>
      <c r="PLW53" s="14"/>
      <c r="PLX53" s="14"/>
      <c r="PLY53" s="14"/>
      <c r="PLZ53" s="14"/>
      <c r="PMA53" s="14"/>
      <c r="PMB53" s="14"/>
      <c r="PMC53" s="14"/>
      <c r="PMD53" s="14"/>
      <c r="PME53" s="14"/>
      <c r="PMF53" s="14"/>
      <c r="PMG53" s="14"/>
      <c r="PMH53" s="14"/>
      <c r="PMI53" s="14"/>
      <c r="PMJ53" s="14"/>
      <c r="PMK53" s="14"/>
      <c r="PML53" s="14"/>
      <c r="PMM53" s="14"/>
      <c r="PMN53" s="14"/>
      <c r="PMO53" s="14"/>
      <c r="PMP53" s="14"/>
      <c r="PMQ53" s="14"/>
      <c r="PMR53" s="14"/>
      <c r="PMS53" s="14"/>
      <c r="PMT53" s="14"/>
      <c r="PMU53" s="14"/>
      <c r="PMV53" s="14"/>
      <c r="PMW53" s="14"/>
      <c r="PMX53" s="14"/>
      <c r="PMY53" s="14"/>
      <c r="PMZ53" s="14"/>
      <c r="PNA53" s="14"/>
      <c r="PNB53" s="14"/>
      <c r="PNC53" s="14"/>
      <c r="PND53" s="14"/>
      <c r="PNE53" s="14"/>
      <c r="PNF53" s="14"/>
      <c r="PNG53" s="14"/>
      <c r="PNH53" s="14"/>
      <c r="PNI53" s="14"/>
      <c r="PNJ53" s="14"/>
      <c r="PNK53" s="14"/>
      <c r="PNL53" s="14"/>
      <c r="PNM53" s="14"/>
      <c r="PNN53" s="14"/>
      <c r="PNO53" s="14"/>
      <c r="PNP53" s="14"/>
      <c r="PNQ53" s="14"/>
      <c r="PNR53" s="14"/>
      <c r="PNS53" s="14"/>
      <c r="PNT53" s="14"/>
      <c r="PNU53" s="14"/>
      <c r="PNV53" s="14"/>
      <c r="PNW53" s="14"/>
      <c r="PNX53" s="14"/>
      <c r="PNY53" s="14"/>
      <c r="PNZ53" s="14"/>
      <c r="POA53" s="14"/>
      <c r="POB53" s="14"/>
      <c r="POC53" s="14"/>
      <c r="POD53" s="14"/>
      <c r="POE53" s="14"/>
      <c r="POF53" s="14"/>
      <c r="POG53" s="14"/>
      <c r="POH53" s="14"/>
      <c r="POI53" s="14"/>
      <c r="POJ53" s="14"/>
      <c r="POK53" s="14"/>
      <c r="POL53" s="14"/>
      <c r="POM53" s="14"/>
      <c r="PON53" s="14"/>
      <c r="POO53" s="14"/>
      <c r="POP53" s="14"/>
      <c r="POQ53" s="14"/>
      <c r="POR53" s="14"/>
      <c r="POS53" s="14"/>
      <c r="POT53" s="14"/>
      <c r="POU53" s="14"/>
      <c r="POV53" s="14"/>
      <c r="POW53" s="14"/>
      <c r="POX53" s="14"/>
      <c r="POY53" s="14"/>
      <c r="POZ53" s="14"/>
      <c r="PPA53" s="14"/>
      <c r="PPB53" s="14"/>
      <c r="PPC53" s="14"/>
      <c r="PPD53" s="14"/>
      <c r="PPE53" s="14"/>
      <c r="PPF53" s="14"/>
      <c r="PPG53" s="14"/>
      <c r="PPH53" s="14"/>
      <c r="PPI53" s="14"/>
      <c r="PPJ53" s="14"/>
      <c r="PPK53" s="14"/>
      <c r="PPL53" s="14"/>
      <c r="PPM53" s="14"/>
      <c r="PPN53" s="14"/>
      <c r="PPO53" s="14"/>
      <c r="PPP53" s="14"/>
      <c r="PPQ53" s="14"/>
      <c r="PPR53" s="14"/>
      <c r="PPS53" s="14"/>
      <c r="PPT53" s="14"/>
      <c r="PPU53" s="14"/>
      <c r="PPV53" s="14"/>
      <c r="PPW53" s="14"/>
      <c r="PPX53" s="14"/>
      <c r="PPY53" s="14"/>
      <c r="PPZ53" s="14"/>
      <c r="PQA53" s="14"/>
      <c r="PQB53" s="14"/>
      <c r="PQC53" s="14"/>
      <c r="PQD53" s="14"/>
      <c r="PQE53" s="14"/>
      <c r="PQF53" s="14"/>
      <c r="PQG53" s="14"/>
      <c r="PQH53" s="14"/>
      <c r="PQI53" s="14"/>
      <c r="PQJ53" s="14"/>
      <c r="PQK53" s="14"/>
      <c r="PQL53" s="14"/>
      <c r="PQM53" s="14"/>
      <c r="PQN53" s="14"/>
      <c r="PQO53" s="14"/>
      <c r="PQP53" s="14"/>
      <c r="PQQ53" s="14"/>
      <c r="PQR53" s="14"/>
      <c r="PQS53" s="14"/>
      <c r="PQT53" s="14"/>
      <c r="PQU53" s="14"/>
      <c r="PQV53" s="14"/>
      <c r="PQW53" s="14"/>
      <c r="PQX53" s="14"/>
      <c r="PQY53" s="14"/>
      <c r="PQZ53" s="14"/>
      <c r="PRA53" s="14"/>
      <c r="PRB53" s="14"/>
      <c r="PRC53" s="14"/>
      <c r="PRD53" s="14"/>
      <c r="PRE53" s="14"/>
      <c r="PRF53" s="14"/>
      <c r="PRG53" s="14"/>
      <c r="PRH53" s="14"/>
      <c r="PRI53" s="14"/>
      <c r="PRJ53" s="14"/>
      <c r="PRK53" s="14"/>
      <c r="PRL53" s="14"/>
      <c r="PRM53" s="14"/>
      <c r="PRN53" s="14"/>
      <c r="PRO53" s="14"/>
      <c r="PRP53" s="14"/>
      <c r="PRQ53" s="14"/>
      <c r="PRR53" s="14"/>
      <c r="PRS53" s="14"/>
      <c r="PRT53" s="14"/>
      <c r="PRU53" s="14"/>
      <c r="PRV53" s="14"/>
      <c r="PRW53" s="14"/>
      <c r="PRX53" s="14"/>
      <c r="PRY53" s="14"/>
      <c r="PRZ53" s="14"/>
      <c r="PSA53" s="14"/>
      <c r="PSB53" s="14"/>
      <c r="PSC53" s="14"/>
      <c r="PSD53" s="14"/>
      <c r="PSE53" s="14"/>
      <c r="PSF53" s="14"/>
      <c r="PSG53" s="14"/>
      <c r="PSH53" s="14"/>
      <c r="PSI53" s="14"/>
      <c r="PSJ53" s="14"/>
      <c r="PSK53" s="14"/>
      <c r="PSL53" s="14"/>
      <c r="PSM53" s="14"/>
      <c r="PSN53" s="14"/>
      <c r="PSO53" s="14"/>
      <c r="PSP53" s="14"/>
      <c r="PSQ53" s="14"/>
      <c r="PSR53" s="14"/>
      <c r="PSS53" s="14"/>
      <c r="PST53" s="14"/>
      <c r="PSU53" s="14"/>
      <c r="PSV53" s="14"/>
      <c r="PSW53" s="14"/>
      <c r="PSX53" s="14"/>
      <c r="PSY53" s="14"/>
      <c r="PSZ53" s="14"/>
      <c r="PTA53" s="14"/>
      <c r="PTB53" s="14"/>
      <c r="PTC53" s="14"/>
      <c r="PTD53" s="14"/>
      <c r="PTE53" s="14"/>
      <c r="PTF53" s="14"/>
      <c r="PTG53" s="14"/>
      <c r="PTH53" s="14"/>
      <c r="PTI53" s="14"/>
      <c r="PTJ53" s="14"/>
      <c r="PTK53" s="14"/>
      <c r="PTL53" s="14"/>
      <c r="PTM53" s="14"/>
      <c r="PTN53" s="14"/>
      <c r="PTO53" s="14"/>
      <c r="PTP53" s="14"/>
      <c r="PTQ53" s="14"/>
      <c r="PTR53" s="14"/>
      <c r="PTS53" s="14"/>
      <c r="PTT53" s="14"/>
      <c r="PTU53" s="14"/>
      <c r="PTV53" s="14"/>
      <c r="PTW53" s="14"/>
      <c r="PTX53" s="14"/>
      <c r="PTY53" s="14"/>
      <c r="PTZ53" s="14"/>
      <c r="PUA53" s="14"/>
      <c r="PUB53" s="14"/>
      <c r="PUC53" s="14"/>
      <c r="PUD53" s="14"/>
      <c r="PUE53" s="14"/>
      <c r="PUF53" s="14"/>
      <c r="PUG53" s="14"/>
      <c r="PUH53" s="14"/>
      <c r="PUI53" s="14"/>
      <c r="PUJ53" s="14"/>
      <c r="PUK53" s="14"/>
      <c r="PUL53" s="14"/>
      <c r="PUM53" s="14"/>
      <c r="PUN53" s="14"/>
      <c r="PUO53" s="14"/>
      <c r="PUP53" s="14"/>
      <c r="PUQ53" s="14"/>
      <c r="PUR53" s="14"/>
      <c r="PUS53" s="14"/>
      <c r="PUT53" s="14"/>
      <c r="PUU53" s="14"/>
      <c r="PUV53" s="14"/>
      <c r="PUW53" s="14"/>
      <c r="PUX53" s="14"/>
      <c r="PUY53" s="14"/>
      <c r="PUZ53" s="14"/>
      <c r="PVA53" s="14"/>
      <c r="PVB53" s="14"/>
      <c r="PVC53" s="14"/>
      <c r="PVD53" s="14"/>
      <c r="PVE53" s="14"/>
      <c r="PVF53" s="14"/>
      <c r="PVG53" s="14"/>
      <c r="PVH53" s="14"/>
      <c r="PVI53" s="14"/>
      <c r="PVJ53" s="14"/>
      <c r="PVK53" s="14"/>
      <c r="PVL53" s="14"/>
      <c r="PVM53" s="14"/>
      <c r="PVN53" s="14"/>
      <c r="PVO53" s="14"/>
      <c r="PVP53" s="14"/>
      <c r="PVQ53" s="14"/>
      <c r="PVR53" s="14"/>
      <c r="PVS53" s="14"/>
      <c r="PVT53" s="14"/>
      <c r="PVU53" s="14"/>
      <c r="PVV53" s="14"/>
      <c r="PVW53" s="14"/>
      <c r="PVX53" s="14"/>
      <c r="PVY53" s="14"/>
      <c r="PVZ53" s="14"/>
      <c r="PWA53" s="14"/>
      <c r="PWB53" s="14"/>
      <c r="PWC53" s="14"/>
      <c r="PWD53" s="14"/>
      <c r="PWE53" s="14"/>
      <c r="PWF53" s="14"/>
      <c r="PWG53" s="14"/>
      <c r="PWH53" s="14"/>
      <c r="PWI53" s="14"/>
      <c r="PWJ53" s="14"/>
      <c r="PWK53" s="14"/>
      <c r="PWL53" s="14"/>
      <c r="PWM53" s="14"/>
      <c r="PWN53" s="14"/>
      <c r="PWO53" s="14"/>
      <c r="PWP53" s="14"/>
      <c r="PWQ53" s="14"/>
      <c r="PWR53" s="14"/>
      <c r="PWS53" s="14"/>
      <c r="PWT53" s="14"/>
      <c r="PWU53" s="14"/>
      <c r="PWV53" s="14"/>
      <c r="PWW53" s="14"/>
      <c r="PWX53" s="14"/>
      <c r="PWY53" s="14"/>
      <c r="PWZ53" s="14"/>
      <c r="PXA53" s="14"/>
      <c r="PXB53" s="14"/>
      <c r="PXC53" s="14"/>
      <c r="PXD53" s="14"/>
      <c r="PXE53" s="14"/>
      <c r="PXF53" s="14"/>
      <c r="PXG53" s="14"/>
      <c r="PXH53" s="14"/>
      <c r="PXI53" s="14"/>
      <c r="PXJ53" s="14"/>
      <c r="PXK53" s="14"/>
      <c r="PXL53" s="14"/>
      <c r="PXM53" s="14"/>
      <c r="PXN53" s="14"/>
      <c r="PXO53" s="14"/>
      <c r="PXP53" s="14"/>
      <c r="PXQ53" s="14"/>
      <c r="PXR53" s="14"/>
      <c r="PXS53" s="14"/>
      <c r="PXT53" s="14"/>
      <c r="PXU53" s="14"/>
      <c r="PXV53" s="14"/>
      <c r="PXW53" s="14"/>
      <c r="PXX53" s="14"/>
      <c r="PXY53" s="14"/>
      <c r="PXZ53" s="14"/>
      <c r="PYA53" s="14"/>
      <c r="PYB53" s="14"/>
      <c r="PYC53" s="14"/>
      <c r="PYD53" s="14"/>
      <c r="PYE53" s="14"/>
      <c r="PYF53" s="14"/>
      <c r="PYG53" s="14"/>
      <c r="PYH53" s="14"/>
      <c r="PYI53" s="14"/>
      <c r="PYJ53" s="14"/>
      <c r="PYK53" s="14"/>
      <c r="PYL53" s="14"/>
      <c r="PYM53" s="14"/>
      <c r="PYN53" s="14"/>
      <c r="PYO53" s="14"/>
      <c r="PYP53" s="14"/>
      <c r="PYQ53" s="14"/>
      <c r="PYR53" s="14"/>
      <c r="PYS53" s="14"/>
      <c r="PYT53" s="14"/>
      <c r="PYU53" s="14"/>
      <c r="PYV53" s="14"/>
      <c r="PYW53" s="14"/>
      <c r="PYX53" s="14"/>
      <c r="PYY53" s="14"/>
      <c r="PYZ53" s="14"/>
      <c r="PZA53" s="14"/>
      <c r="PZB53" s="14"/>
      <c r="PZC53" s="14"/>
      <c r="PZD53" s="14"/>
      <c r="PZE53" s="14"/>
      <c r="PZF53" s="14"/>
      <c r="PZG53" s="14"/>
      <c r="PZH53" s="14"/>
      <c r="PZI53" s="14"/>
      <c r="PZJ53" s="14"/>
      <c r="PZK53" s="14"/>
      <c r="PZL53" s="14"/>
      <c r="PZM53" s="14"/>
      <c r="PZN53" s="14"/>
      <c r="PZO53" s="14"/>
      <c r="PZP53" s="14"/>
      <c r="PZQ53" s="14"/>
      <c r="PZR53" s="14"/>
      <c r="PZS53" s="14"/>
      <c r="PZT53" s="14"/>
      <c r="PZU53" s="14"/>
      <c r="PZV53" s="14"/>
      <c r="PZW53" s="14"/>
      <c r="PZX53" s="14"/>
      <c r="PZY53" s="14"/>
      <c r="PZZ53" s="14"/>
      <c r="QAA53" s="14"/>
      <c r="QAB53" s="14"/>
      <c r="QAC53" s="14"/>
      <c r="QAD53" s="14"/>
      <c r="QAE53" s="14"/>
      <c r="QAF53" s="14"/>
      <c r="QAG53" s="14"/>
      <c r="QAH53" s="14"/>
      <c r="QAI53" s="14"/>
      <c r="QAJ53" s="14"/>
      <c r="QAK53" s="14"/>
      <c r="QAL53" s="14"/>
      <c r="QAM53" s="14"/>
      <c r="QAN53" s="14"/>
      <c r="QAO53" s="14"/>
      <c r="QAP53" s="14"/>
      <c r="QAQ53" s="14"/>
      <c r="QAR53" s="14"/>
      <c r="QAS53" s="14"/>
      <c r="QAT53" s="14"/>
      <c r="QAU53" s="14"/>
      <c r="QAV53" s="14"/>
      <c r="QAW53" s="14"/>
      <c r="QAX53" s="14"/>
      <c r="QAY53" s="14"/>
      <c r="QAZ53" s="14"/>
      <c r="QBA53" s="14"/>
      <c r="QBB53" s="14"/>
      <c r="QBC53" s="14"/>
      <c r="QBD53" s="14"/>
      <c r="QBE53" s="14"/>
      <c r="QBF53" s="14"/>
      <c r="QBG53" s="14"/>
      <c r="QBH53" s="14"/>
      <c r="QBI53" s="14"/>
      <c r="QBJ53" s="14"/>
      <c r="QBK53" s="14"/>
      <c r="QBL53" s="14"/>
      <c r="QBM53" s="14"/>
      <c r="QBN53" s="14"/>
      <c r="QBO53" s="14"/>
      <c r="QBP53" s="14"/>
      <c r="QBQ53" s="14"/>
      <c r="QBR53" s="14"/>
      <c r="QBS53" s="14"/>
      <c r="QBT53" s="14"/>
      <c r="QBU53" s="14"/>
      <c r="QBV53" s="14"/>
      <c r="QBW53" s="14"/>
      <c r="QBX53" s="14"/>
      <c r="QBY53" s="14"/>
      <c r="QBZ53" s="14"/>
      <c r="QCA53" s="14"/>
      <c r="QCB53" s="14"/>
      <c r="QCC53" s="14"/>
      <c r="QCD53" s="14"/>
      <c r="QCE53" s="14"/>
      <c r="QCF53" s="14"/>
      <c r="QCG53" s="14"/>
      <c r="QCH53" s="14"/>
      <c r="QCI53" s="14"/>
      <c r="QCJ53" s="14"/>
      <c r="QCK53" s="14"/>
      <c r="QCL53" s="14"/>
      <c r="QCM53" s="14"/>
      <c r="QCN53" s="14"/>
      <c r="QCO53" s="14"/>
      <c r="QCP53" s="14"/>
      <c r="QCQ53" s="14"/>
      <c r="QCR53" s="14"/>
      <c r="QCS53" s="14"/>
      <c r="QCT53" s="14"/>
      <c r="QCU53" s="14"/>
      <c r="QCV53" s="14"/>
      <c r="QCW53" s="14"/>
      <c r="QCX53" s="14"/>
      <c r="QCY53" s="14"/>
      <c r="QCZ53" s="14"/>
      <c r="QDA53" s="14"/>
      <c r="QDB53" s="14"/>
      <c r="QDC53" s="14"/>
      <c r="QDD53" s="14"/>
      <c r="QDE53" s="14"/>
      <c r="QDF53" s="14"/>
      <c r="QDG53" s="14"/>
      <c r="QDH53" s="14"/>
      <c r="QDI53" s="14"/>
      <c r="QDJ53" s="14"/>
      <c r="QDK53" s="14"/>
      <c r="QDL53" s="14"/>
      <c r="QDM53" s="14"/>
      <c r="QDN53" s="14"/>
      <c r="QDO53" s="14"/>
      <c r="QDP53" s="14"/>
      <c r="QDQ53" s="14"/>
      <c r="QDR53" s="14"/>
      <c r="QDS53" s="14"/>
      <c r="QDT53" s="14"/>
      <c r="QDU53" s="14"/>
      <c r="QDV53" s="14"/>
      <c r="QDW53" s="14"/>
      <c r="QDX53" s="14"/>
      <c r="QDY53" s="14"/>
      <c r="QDZ53" s="14"/>
      <c r="QEA53" s="14"/>
      <c r="QEB53" s="14"/>
      <c r="QEC53" s="14"/>
      <c r="QED53" s="14"/>
      <c r="QEE53" s="14"/>
      <c r="QEF53" s="14"/>
      <c r="QEG53" s="14"/>
      <c r="QEH53" s="14"/>
      <c r="QEI53" s="14"/>
      <c r="QEJ53" s="14"/>
      <c r="QEK53" s="14"/>
      <c r="QEL53" s="14"/>
      <c r="QEM53" s="14"/>
      <c r="QEN53" s="14"/>
      <c r="QEO53" s="14"/>
      <c r="QEP53" s="14"/>
      <c r="QEQ53" s="14"/>
      <c r="QER53" s="14"/>
      <c r="QES53" s="14"/>
      <c r="QET53" s="14"/>
      <c r="QEU53" s="14"/>
      <c r="QEV53" s="14"/>
      <c r="QEW53" s="14"/>
      <c r="QEX53" s="14"/>
      <c r="QEY53" s="14"/>
      <c r="QEZ53" s="14"/>
      <c r="QFA53" s="14"/>
      <c r="QFB53" s="14"/>
      <c r="QFC53" s="14"/>
      <c r="QFD53" s="14"/>
      <c r="QFE53" s="14"/>
      <c r="QFF53" s="14"/>
      <c r="QFG53" s="14"/>
      <c r="QFH53" s="14"/>
      <c r="QFI53" s="14"/>
      <c r="QFJ53" s="14"/>
      <c r="QFK53" s="14"/>
      <c r="QFL53" s="14"/>
      <c r="QFM53" s="14"/>
      <c r="QFN53" s="14"/>
      <c r="QFO53" s="14"/>
      <c r="QFP53" s="14"/>
      <c r="QFQ53" s="14"/>
      <c r="QFR53" s="14"/>
      <c r="QFS53" s="14"/>
      <c r="QFT53" s="14"/>
      <c r="QFU53" s="14"/>
      <c r="QFV53" s="14"/>
      <c r="QFW53" s="14"/>
      <c r="QFX53" s="14"/>
      <c r="QFY53" s="14"/>
      <c r="QFZ53" s="14"/>
      <c r="QGA53" s="14"/>
      <c r="QGB53" s="14"/>
      <c r="QGC53" s="14"/>
      <c r="QGD53" s="14"/>
      <c r="QGE53" s="14"/>
      <c r="QGF53" s="14"/>
      <c r="QGG53" s="14"/>
      <c r="QGH53" s="14"/>
      <c r="QGI53" s="14"/>
      <c r="QGJ53" s="14"/>
      <c r="QGK53" s="14"/>
      <c r="QGL53" s="14"/>
      <c r="QGM53" s="14"/>
      <c r="QGN53" s="14"/>
      <c r="QGO53" s="14"/>
      <c r="QGP53" s="14"/>
      <c r="QGQ53" s="14"/>
      <c r="QGR53" s="14"/>
      <c r="QGS53" s="14"/>
      <c r="QGT53" s="14"/>
      <c r="QGU53" s="14"/>
      <c r="QGV53" s="14"/>
      <c r="QGW53" s="14"/>
      <c r="QGX53" s="14"/>
      <c r="QGY53" s="14"/>
      <c r="QGZ53" s="14"/>
      <c r="QHA53" s="14"/>
      <c r="QHB53" s="14"/>
      <c r="QHC53" s="14"/>
      <c r="QHD53" s="14"/>
      <c r="QHE53" s="14"/>
      <c r="QHF53" s="14"/>
      <c r="QHG53" s="14"/>
      <c r="QHH53" s="14"/>
      <c r="QHI53" s="14"/>
      <c r="QHJ53" s="14"/>
      <c r="QHK53" s="14"/>
      <c r="QHL53" s="14"/>
      <c r="QHM53" s="14"/>
      <c r="QHN53" s="14"/>
      <c r="QHO53" s="14"/>
      <c r="QHP53" s="14"/>
      <c r="QHQ53" s="14"/>
      <c r="QHR53" s="14"/>
      <c r="QHS53" s="14"/>
      <c r="QHT53" s="14"/>
      <c r="QHU53" s="14"/>
      <c r="QHV53" s="14"/>
      <c r="QHW53" s="14"/>
      <c r="QHX53" s="14"/>
      <c r="QHY53" s="14"/>
      <c r="QHZ53" s="14"/>
      <c r="QIA53" s="14"/>
      <c r="QIB53" s="14"/>
      <c r="QIC53" s="14"/>
      <c r="QID53" s="14"/>
      <c r="QIE53" s="14"/>
      <c r="QIF53" s="14"/>
      <c r="QIG53" s="14"/>
      <c r="QIH53" s="14"/>
      <c r="QII53" s="14"/>
      <c r="QIJ53" s="14"/>
      <c r="QIK53" s="14"/>
      <c r="QIL53" s="14"/>
      <c r="QIM53" s="14"/>
      <c r="QIN53" s="14"/>
      <c r="QIO53" s="14"/>
      <c r="QIP53" s="14"/>
      <c r="QIQ53" s="14"/>
      <c r="QIR53" s="14"/>
      <c r="QIS53" s="14"/>
      <c r="QIT53" s="14"/>
      <c r="QIU53" s="14"/>
      <c r="QIV53" s="14"/>
      <c r="QIW53" s="14"/>
      <c r="QIX53" s="14"/>
      <c r="QIY53" s="14"/>
      <c r="QIZ53" s="14"/>
      <c r="QJA53" s="14"/>
      <c r="QJB53" s="14"/>
      <c r="QJC53" s="14"/>
      <c r="QJD53" s="14"/>
      <c r="QJE53" s="14"/>
      <c r="QJF53" s="14"/>
      <c r="QJG53" s="14"/>
      <c r="QJH53" s="14"/>
      <c r="QJI53" s="14"/>
      <c r="QJJ53" s="14"/>
      <c r="QJK53" s="14"/>
      <c r="QJL53" s="14"/>
      <c r="QJM53" s="14"/>
      <c r="QJN53" s="14"/>
      <c r="QJO53" s="14"/>
      <c r="QJP53" s="14"/>
      <c r="QJQ53" s="14"/>
      <c r="QJR53" s="14"/>
      <c r="QJS53" s="14"/>
      <c r="QJT53" s="14"/>
      <c r="QJU53" s="14"/>
      <c r="QJV53" s="14"/>
      <c r="QJW53" s="14"/>
      <c r="QJX53" s="14"/>
      <c r="QJY53" s="14"/>
      <c r="QJZ53" s="14"/>
      <c r="QKA53" s="14"/>
      <c r="QKB53" s="14"/>
      <c r="QKC53" s="14"/>
      <c r="QKD53" s="14"/>
      <c r="QKE53" s="14"/>
      <c r="QKF53" s="14"/>
      <c r="QKG53" s="14"/>
      <c r="QKH53" s="14"/>
      <c r="QKI53" s="14"/>
      <c r="QKJ53" s="14"/>
      <c r="QKK53" s="14"/>
      <c r="QKL53" s="14"/>
      <c r="QKM53" s="14"/>
      <c r="QKN53" s="14"/>
      <c r="QKO53" s="14"/>
      <c r="QKP53" s="14"/>
      <c r="QKQ53" s="14"/>
      <c r="QKR53" s="14"/>
      <c r="QKS53" s="14"/>
      <c r="QKT53" s="14"/>
      <c r="QKU53" s="14"/>
      <c r="QKV53" s="14"/>
      <c r="QKW53" s="14"/>
      <c r="QKX53" s="14"/>
      <c r="QKY53" s="14"/>
      <c r="QKZ53" s="14"/>
      <c r="QLA53" s="14"/>
      <c r="QLB53" s="14"/>
      <c r="QLC53" s="14"/>
      <c r="QLD53" s="14"/>
      <c r="QLE53" s="14"/>
      <c r="QLF53" s="14"/>
      <c r="QLG53" s="14"/>
      <c r="QLH53" s="14"/>
      <c r="QLI53" s="14"/>
      <c r="QLJ53" s="14"/>
      <c r="QLK53" s="14"/>
      <c r="QLL53" s="14"/>
      <c r="QLM53" s="14"/>
      <c r="QLN53" s="14"/>
      <c r="QLO53" s="14"/>
      <c r="QLP53" s="14"/>
      <c r="QLQ53" s="14"/>
      <c r="QLR53" s="14"/>
      <c r="QLS53" s="14"/>
      <c r="QLT53" s="14"/>
      <c r="QLU53" s="14"/>
      <c r="QLV53" s="14"/>
      <c r="QLW53" s="14"/>
      <c r="QLX53" s="14"/>
      <c r="QLY53" s="14"/>
      <c r="QLZ53" s="14"/>
      <c r="QMA53" s="14"/>
      <c r="QMB53" s="14"/>
      <c r="QMC53" s="14"/>
      <c r="QMD53" s="14"/>
      <c r="QME53" s="14"/>
      <c r="QMF53" s="14"/>
      <c r="QMG53" s="14"/>
      <c r="QMH53" s="14"/>
      <c r="QMI53" s="14"/>
      <c r="QMJ53" s="14"/>
      <c r="QMK53" s="14"/>
      <c r="QML53" s="14"/>
      <c r="QMM53" s="14"/>
      <c r="QMN53" s="14"/>
      <c r="QMO53" s="14"/>
      <c r="QMP53" s="14"/>
      <c r="QMQ53" s="14"/>
      <c r="QMR53" s="14"/>
      <c r="QMS53" s="14"/>
      <c r="QMT53" s="14"/>
      <c r="QMU53" s="14"/>
      <c r="QMV53" s="14"/>
      <c r="QMW53" s="14"/>
      <c r="QMX53" s="14"/>
      <c r="QMY53" s="14"/>
      <c r="QMZ53" s="14"/>
      <c r="QNA53" s="14"/>
      <c r="QNB53" s="14"/>
      <c r="QNC53" s="14"/>
      <c r="QND53" s="14"/>
      <c r="QNE53" s="14"/>
      <c r="QNF53" s="14"/>
      <c r="QNG53" s="14"/>
      <c r="QNH53" s="14"/>
      <c r="QNI53" s="14"/>
      <c r="QNJ53" s="14"/>
      <c r="QNK53" s="14"/>
      <c r="QNL53" s="14"/>
      <c r="QNM53" s="14"/>
      <c r="QNN53" s="14"/>
      <c r="QNO53" s="14"/>
      <c r="QNP53" s="14"/>
      <c r="QNQ53" s="14"/>
      <c r="QNR53" s="14"/>
      <c r="QNS53" s="14"/>
      <c r="QNT53" s="14"/>
      <c r="QNU53" s="14"/>
      <c r="QNV53" s="14"/>
      <c r="QNW53" s="14"/>
      <c r="QNX53" s="14"/>
      <c r="QNY53" s="14"/>
      <c r="QNZ53" s="14"/>
      <c r="QOA53" s="14"/>
      <c r="QOB53" s="14"/>
      <c r="QOC53" s="14"/>
      <c r="QOD53" s="14"/>
      <c r="QOE53" s="14"/>
      <c r="QOF53" s="14"/>
      <c r="QOG53" s="14"/>
      <c r="QOH53" s="14"/>
      <c r="QOI53" s="14"/>
      <c r="QOJ53" s="14"/>
      <c r="QOK53" s="14"/>
      <c r="QOL53" s="14"/>
      <c r="QOM53" s="14"/>
      <c r="QON53" s="14"/>
      <c r="QOO53" s="14"/>
      <c r="QOP53" s="14"/>
      <c r="QOQ53" s="14"/>
      <c r="QOR53" s="14"/>
      <c r="QOS53" s="14"/>
      <c r="QOT53" s="14"/>
      <c r="QOU53" s="14"/>
      <c r="QOV53" s="14"/>
      <c r="QOW53" s="14"/>
      <c r="QOX53" s="14"/>
      <c r="QOY53" s="14"/>
      <c r="QOZ53" s="14"/>
      <c r="QPA53" s="14"/>
      <c r="QPB53" s="14"/>
      <c r="QPC53" s="14"/>
      <c r="QPD53" s="14"/>
      <c r="QPE53" s="14"/>
      <c r="QPF53" s="14"/>
      <c r="QPG53" s="14"/>
      <c r="QPH53" s="14"/>
      <c r="QPI53" s="14"/>
      <c r="QPJ53" s="14"/>
      <c r="QPK53" s="14"/>
      <c r="QPL53" s="14"/>
      <c r="QPM53" s="14"/>
      <c r="QPN53" s="14"/>
      <c r="QPO53" s="14"/>
      <c r="QPP53" s="14"/>
      <c r="QPQ53" s="14"/>
      <c r="QPR53" s="14"/>
      <c r="QPS53" s="14"/>
      <c r="QPT53" s="14"/>
      <c r="QPU53" s="14"/>
      <c r="QPV53" s="14"/>
      <c r="QPW53" s="14"/>
      <c r="QPX53" s="14"/>
      <c r="QPY53" s="14"/>
      <c r="QPZ53" s="14"/>
      <c r="QQA53" s="14"/>
      <c r="QQB53" s="14"/>
      <c r="QQC53" s="14"/>
      <c r="QQD53" s="14"/>
      <c r="QQE53" s="14"/>
      <c r="QQF53" s="14"/>
      <c r="QQG53" s="14"/>
      <c r="QQH53" s="14"/>
      <c r="QQI53" s="14"/>
      <c r="QQJ53" s="14"/>
      <c r="QQK53" s="14"/>
      <c r="QQL53" s="14"/>
      <c r="QQM53" s="14"/>
      <c r="QQN53" s="14"/>
      <c r="QQO53" s="14"/>
      <c r="QQP53" s="14"/>
      <c r="QQQ53" s="14"/>
      <c r="QQR53" s="14"/>
      <c r="QQS53" s="14"/>
      <c r="QQT53" s="14"/>
      <c r="QQU53" s="14"/>
      <c r="QQV53" s="14"/>
      <c r="QQW53" s="14"/>
      <c r="QQX53" s="14"/>
      <c r="QQY53" s="14"/>
      <c r="QQZ53" s="14"/>
      <c r="QRA53" s="14"/>
      <c r="QRB53" s="14"/>
      <c r="QRC53" s="14"/>
      <c r="QRD53" s="14"/>
      <c r="QRE53" s="14"/>
      <c r="QRF53" s="14"/>
      <c r="QRG53" s="14"/>
      <c r="QRH53" s="14"/>
      <c r="QRI53" s="14"/>
      <c r="QRJ53" s="14"/>
      <c r="QRK53" s="14"/>
      <c r="QRL53" s="14"/>
      <c r="QRM53" s="14"/>
      <c r="QRN53" s="14"/>
      <c r="QRO53" s="14"/>
      <c r="QRP53" s="14"/>
      <c r="QRQ53" s="14"/>
      <c r="QRR53" s="14"/>
      <c r="QRS53" s="14"/>
      <c r="QRT53" s="14"/>
      <c r="QRU53" s="14"/>
      <c r="QRV53" s="14"/>
      <c r="QRW53" s="14"/>
      <c r="QRX53" s="14"/>
      <c r="QRY53" s="14"/>
      <c r="QRZ53" s="14"/>
      <c r="QSA53" s="14"/>
      <c r="QSB53" s="14"/>
      <c r="QSC53" s="14"/>
      <c r="QSD53" s="14"/>
      <c r="QSE53" s="14"/>
      <c r="QSF53" s="14"/>
      <c r="QSG53" s="14"/>
      <c r="QSH53" s="14"/>
      <c r="QSI53" s="14"/>
      <c r="QSJ53" s="14"/>
      <c r="QSK53" s="14"/>
      <c r="QSL53" s="14"/>
      <c r="QSM53" s="14"/>
      <c r="QSN53" s="14"/>
      <c r="QSO53" s="14"/>
      <c r="QSP53" s="14"/>
      <c r="QSQ53" s="14"/>
      <c r="QSR53" s="14"/>
      <c r="QSS53" s="14"/>
      <c r="QST53" s="14"/>
      <c r="QSU53" s="14"/>
      <c r="QSV53" s="14"/>
      <c r="QSW53" s="14"/>
      <c r="QSX53" s="14"/>
      <c r="QSY53" s="14"/>
      <c r="QSZ53" s="14"/>
      <c r="QTA53" s="14"/>
      <c r="QTB53" s="14"/>
      <c r="QTC53" s="14"/>
      <c r="QTD53" s="14"/>
      <c r="QTE53" s="14"/>
      <c r="QTF53" s="14"/>
      <c r="QTG53" s="14"/>
      <c r="QTH53" s="14"/>
      <c r="QTI53" s="14"/>
      <c r="QTJ53" s="14"/>
      <c r="QTK53" s="14"/>
      <c r="QTL53" s="14"/>
      <c r="QTM53" s="14"/>
      <c r="QTN53" s="14"/>
      <c r="QTO53" s="14"/>
      <c r="QTP53" s="14"/>
      <c r="QTQ53" s="14"/>
      <c r="QTR53" s="14"/>
      <c r="QTS53" s="14"/>
      <c r="QTT53" s="14"/>
      <c r="QTU53" s="14"/>
      <c r="QTV53" s="14"/>
      <c r="QTW53" s="14"/>
      <c r="QTX53" s="14"/>
      <c r="QTY53" s="14"/>
      <c r="QTZ53" s="14"/>
      <c r="QUA53" s="14"/>
      <c r="QUB53" s="14"/>
      <c r="QUC53" s="14"/>
      <c r="QUD53" s="14"/>
      <c r="QUE53" s="14"/>
      <c r="QUF53" s="14"/>
      <c r="QUG53" s="14"/>
      <c r="QUH53" s="14"/>
      <c r="QUI53" s="14"/>
      <c r="QUJ53" s="14"/>
      <c r="QUK53" s="14"/>
      <c r="QUL53" s="14"/>
      <c r="QUM53" s="14"/>
      <c r="QUN53" s="14"/>
      <c r="QUO53" s="14"/>
      <c r="QUP53" s="14"/>
      <c r="QUQ53" s="14"/>
      <c r="QUR53" s="14"/>
      <c r="QUS53" s="14"/>
      <c r="QUT53" s="14"/>
      <c r="QUU53" s="14"/>
      <c r="QUV53" s="14"/>
      <c r="QUW53" s="14"/>
      <c r="QUX53" s="14"/>
      <c r="QUY53" s="14"/>
      <c r="QUZ53" s="14"/>
      <c r="QVA53" s="14"/>
      <c r="QVB53" s="14"/>
      <c r="QVC53" s="14"/>
      <c r="QVD53" s="14"/>
      <c r="QVE53" s="14"/>
      <c r="QVF53" s="14"/>
      <c r="QVG53" s="14"/>
      <c r="QVH53" s="14"/>
      <c r="QVI53" s="14"/>
      <c r="QVJ53" s="14"/>
      <c r="QVK53" s="14"/>
      <c r="QVL53" s="14"/>
      <c r="QVM53" s="14"/>
      <c r="QVN53" s="14"/>
      <c r="QVO53" s="14"/>
      <c r="QVP53" s="14"/>
      <c r="QVQ53" s="14"/>
      <c r="QVR53" s="14"/>
      <c r="QVS53" s="14"/>
      <c r="QVT53" s="14"/>
      <c r="QVU53" s="14"/>
      <c r="QVV53" s="14"/>
      <c r="QVW53" s="14"/>
      <c r="QVX53" s="14"/>
      <c r="QVY53" s="14"/>
      <c r="QVZ53" s="14"/>
      <c r="QWA53" s="14"/>
      <c r="QWB53" s="14"/>
      <c r="QWC53" s="14"/>
      <c r="QWD53" s="14"/>
      <c r="QWE53" s="14"/>
      <c r="QWF53" s="14"/>
      <c r="QWG53" s="14"/>
      <c r="QWH53" s="14"/>
      <c r="QWI53" s="14"/>
      <c r="QWJ53" s="14"/>
      <c r="QWK53" s="14"/>
      <c r="QWL53" s="14"/>
      <c r="QWM53" s="14"/>
      <c r="QWN53" s="14"/>
      <c r="QWO53" s="14"/>
      <c r="QWP53" s="14"/>
      <c r="QWQ53" s="14"/>
      <c r="QWR53" s="14"/>
      <c r="QWS53" s="14"/>
      <c r="QWT53" s="14"/>
      <c r="QWU53" s="14"/>
      <c r="QWV53" s="14"/>
      <c r="QWW53" s="14"/>
      <c r="QWX53" s="14"/>
      <c r="QWY53" s="14"/>
      <c r="QWZ53" s="14"/>
      <c r="QXA53" s="14"/>
      <c r="QXB53" s="14"/>
      <c r="QXC53" s="14"/>
      <c r="QXD53" s="14"/>
      <c r="QXE53" s="14"/>
      <c r="QXF53" s="14"/>
      <c r="QXG53" s="14"/>
      <c r="QXH53" s="14"/>
      <c r="QXI53" s="14"/>
      <c r="QXJ53" s="14"/>
      <c r="QXK53" s="14"/>
      <c r="QXL53" s="14"/>
      <c r="QXM53" s="14"/>
      <c r="QXN53" s="14"/>
      <c r="QXO53" s="14"/>
      <c r="QXP53" s="14"/>
      <c r="QXQ53" s="14"/>
      <c r="QXR53" s="14"/>
      <c r="QXS53" s="14"/>
      <c r="QXT53" s="14"/>
      <c r="QXU53" s="14"/>
      <c r="QXV53" s="14"/>
      <c r="QXW53" s="14"/>
      <c r="QXX53" s="14"/>
      <c r="QXY53" s="14"/>
      <c r="QXZ53" s="14"/>
      <c r="QYA53" s="14"/>
      <c r="QYB53" s="14"/>
      <c r="QYC53" s="14"/>
      <c r="QYD53" s="14"/>
      <c r="QYE53" s="14"/>
      <c r="QYF53" s="14"/>
      <c r="QYG53" s="14"/>
      <c r="QYH53" s="14"/>
      <c r="QYI53" s="14"/>
      <c r="QYJ53" s="14"/>
      <c r="QYK53" s="14"/>
      <c r="QYL53" s="14"/>
      <c r="QYM53" s="14"/>
      <c r="QYN53" s="14"/>
      <c r="QYO53" s="14"/>
      <c r="QYP53" s="14"/>
      <c r="QYQ53" s="14"/>
      <c r="QYR53" s="14"/>
      <c r="QYS53" s="14"/>
      <c r="QYT53" s="14"/>
      <c r="QYU53" s="14"/>
      <c r="QYV53" s="14"/>
      <c r="QYW53" s="14"/>
      <c r="QYX53" s="14"/>
      <c r="QYY53" s="14"/>
      <c r="QYZ53" s="14"/>
      <c r="QZA53" s="14"/>
      <c r="QZB53" s="14"/>
      <c r="QZC53" s="14"/>
      <c r="QZD53" s="14"/>
      <c r="QZE53" s="14"/>
      <c r="QZF53" s="14"/>
      <c r="QZG53" s="14"/>
      <c r="QZH53" s="14"/>
      <c r="QZI53" s="14"/>
      <c r="QZJ53" s="14"/>
      <c r="QZK53" s="14"/>
      <c r="QZL53" s="14"/>
      <c r="QZM53" s="14"/>
      <c r="QZN53" s="14"/>
      <c r="QZO53" s="14"/>
      <c r="QZP53" s="14"/>
      <c r="QZQ53" s="14"/>
      <c r="QZR53" s="14"/>
      <c r="QZS53" s="14"/>
      <c r="QZT53" s="14"/>
      <c r="QZU53" s="14"/>
      <c r="QZV53" s="14"/>
      <c r="QZW53" s="14"/>
      <c r="QZX53" s="14"/>
      <c r="QZY53" s="14"/>
      <c r="QZZ53" s="14"/>
      <c r="RAA53" s="14"/>
      <c r="RAB53" s="14"/>
      <c r="RAC53" s="14"/>
      <c r="RAD53" s="14"/>
      <c r="RAE53" s="14"/>
      <c r="RAF53" s="14"/>
      <c r="RAG53" s="14"/>
      <c r="RAH53" s="14"/>
      <c r="RAI53" s="14"/>
      <c r="RAJ53" s="14"/>
      <c r="RAK53" s="14"/>
      <c r="RAL53" s="14"/>
      <c r="RAM53" s="14"/>
      <c r="RAN53" s="14"/>
      <c r="RAO53" s="14"/>
      <c r="RAP53" s="14"/>
      <c r="RAQ53" s="14"/>
      <c r="RAR53" s="14"/>
      <c r="RAS53" s="14"/>
      <c r="RAT53" s="14"/>
      <c r="RAU53" s="14"/>
      <c r="RAV53" s="14"/>
      <c r="RAW53" s="14"/>
      <c r="RAX53" s="14"/>
      <c r="RAY53" s="14"/>
      <c r="RAZ53" s="14"/>
      <c r="RBA53" s="14"/>
      <c r="RBB53" s="14"/>
      <c r="RBC53" s="14"/>
      <c r="RBD53" s="14"/>
      <c r="RBE53" s="14"/>
      <c r="RBF53" s="14"/>
      <c r="RBG53" s="14"/>
      <c r="RBH53" s="14"/>
      <c r="RBI53" s="14"/>
      <c r="RBJ53" s="14"/>
      <c r="RBK53" s="14"/>
      <c r="RBL53" s="14"/>
      <c r="RBM53" s="14"/>
      <c r="RBN53" s="14"/>
      <c r="RBO53" s="14"/>
      <c r="RBP53" s="14"/>
      <c r="RBQ53" s="14"/>
      <c r="RBR53" s="14"/>
      <c r="RBS53" s="14"/>
      <c r="RBT53" s="14"/>
      <c r="RBU53" s="14"/>
      <c r="RBV53" s="14"/>
      <c r="RBW53" s="14"/>
      <c r="RBX53" s="14"/>
      <c r="RBY53" s="14"/>
      <c r="RBZ53" s="14"/>
      <c r="RCA53" s="14"/>
      <c r="RCB53" s="14"/>
      <c r="RCC53" s="14"/>
      <c r="RCD53" s="14"/>
      <c r="RCE53" s="14"/>
      <c r="RCF53" s="14"/>
      <c r="RCG53" s="14"/>
      <c r="RCH53" s="14"/>
      <c r="RCI53" s="14"/>
      <c r="RCJ53" s="14"/>
      <c r="RCK53" s="14"/>
      <c r="RCL53" s="14"/>
      <c r="RCM53" s="14"/>
      <c r="RCN53" s="14"/>
      <c r="RCO53" s="14"/>
      <c r="RCP53" s="14"/>
      <c r="RCQ53" s="14"/>
      <c r="RCR53" s="14"/>
      <c r="RCS53" s="14"/>
      <c r="RCT53" s="14"/>
      <c r="RCU53" s="14"/>
      <c r="RCV53" s="14"/>
      <c r="RCW53" s="14"/>
      <c r="RCX53" s="14"/>
      <c r="RCY53" s="14"/>
      <c r="RCZ53" s="14"/>
      <c r="RDA53" s="14"/>
      <c r="RDB53" s="14"/>
      <c r="RDC53" s="14"/>
      <c r="RDD53" s="14"/>
      <c r="RDE53" s="14"/>
      <c r="RDF53" s="14"/>
      <c r="RDG53" s="14"/>
      <c r="RDH53" s="14"/>
      <c r="RDI53" s="14"/>
      <c r="RDJ53" s="14"/>
      <c r="RDK53" s="14"/>
      <c r="RDL53" s="14"/>
      <c r="RDM53" s="14"/>
      <c r="RDN53" s="14"/>
      <c r="RDO53" s="14"/>
      <c r="RDP53" s="14"/>
      <c r="RDQ53" s="14"/>
      <c r="RDR53" s="14"/>
      <c r="RDS53" s="14"/>
      <c r="RDT53" s="14"/>
      <c r="RDU53" s="14"/>
      <c r="RDV53" s="14"/>
      <c r="RDW53" s="14"/>
      <c r="RDX53" s="14"/>
      <c r="RDY53" s="14"/>
      <c r="RDZ53" s="14"/>
      <c r="REA53" s="14"/>
      <c r="REB53" s="14"/>
      <c r="REC53" s="14"/>
      <c r="RED53" s="14"/>
      <c r="REE53" s="14"/>
      <c r="REF53" s="14"/>
      <c r="REG53" s="14"/>
      <c r="REH53" s="14"/>
      <c r="REI53" s="14"/>
      <c r="REJ53" s="14"/>
      <c r="REK53" s="14"/>
      <c r="REL53" s="14"/>
      <c r="REM53" s="14"/>
      <c r="REN53" s="14"/>
      <c r="REO53" s="14"/>
      <c r="REP53" s="14"/>
      <c r="REQ53" s="14"/>
      <c r="RER53" s="14"/>
      <c r="RES53" s="14"/>
      <c r="RET53" s="14"/>
      <c r="REU53" s="14"/>
      <c r="REV53" s="14"/>
      <c r="REW53" s="14"/>
      <c r="REX53" s="14"/>
      <c r="REY53" s="14"/>
      <c r="REZ53" s="14"/>
      <c r="RFA53" s="14"/>
      <c r="RFB53" s="14"/>
      <c r="RFC53" s="14"/>
      <c r="RFD53" s="14"/>
      <c r="RFE53" s="14"/>
      <c r="RFF53" s="14"/>
      <c r="RFG53" s="14"/>
      <c r="RFH53" s="14"/>
      <c r="RFI53" s="14"/>
      <c r="RFJ53" s="14"/>
      <c r="RFK53" s="14"/>
      <c r="RFL53" s="14"/>
      <c r="RFM53" s="14"/>
      <c r="RFN53" s="14"/>
      <c r="RFO53" s="14"/>
      <c r="RFP53" s="14"/>
      <c r="RFQ53" s="14"/>
      <c r="RFR53" s="14"/>
      <c r="RFS53" s="14"/>
      <c r="RFT53" s="14"/>
      <c r="RFU53" s="14"/>
      <c r="RFV53" s="14"/>
      <c r="RFW53" s="14"/>
      <c r="RFX53" s="14"/>
      <c r="RFY53" s="14"/>
      <c r="RFZ53" s="14"/>
      <c r="RGA53" s="14"/>
      <c r="RGB53" s="14"/>
      <c r="RGC53" s="14"/>
      <c r="RGD53" s="14"/>
      <c r="RGE53" s="14"/>
      <c r="RGF53" s="14"/>
      <c r="RGG53" s="14"/>
      <c r="RGH53" s="14"/>
      <c r="RGI53" s="14"/>
      <c r="RGJ53" s="14"/>
      <c r="RGK53" s="14"/>
      <c r="RGL53" s="14"/>
      <c r="RGM53" s="14"/>
      <c r="RGN53" s="14"/>
      <c r="RGO53" s="14"/>
      <c r="RGP53" s="14"/>
      <c r="RGQ53" s="14"/>
      <c r="RGR53" s="14"/>
      <c r="RGS53" s="14"/>
      <c r="RGT53" s="14"/>
      <c r="RGU53" s="14"/>
      <c r="RGV53" s="14"/>
      <c r="RGW53" s="14"/>
      <c r="RGX53" s="14"/>
      <c r="RGY53" s="14"/>
      <c r="RGZ53" s="14"/>
      <c r="RHA53" s="14"/>
      <c r="RHB53" s="14"/>
      <c r="RHC53" s="14"/>
      <c r="RHD53" s="14"/>
      <c r="RHE53" s="14"/>
      <c r="RHF53" s="14"/>
      <c r="RHG53" s="14"/>
      <c r="RHH53" s="14"/>
      <c r="RHI53" s="14"/>
      <c r="RHJ53" s="14"/>
      <c r="RHK53" s="14"/>
      <c r="RHL53" s="14"/>
      <c r="RHM53" s="14"/>
      <c r="RHN53" s="14"/>
      <c r="RHO53" s="14"/>
      <c r="RHP53" s="14"/>
      <c r="RHQ53" s="14"/>
      <c r="RHR53" s="14"/>
      <c r="RHS53" s="14"/>
      <c r="RHT53" s="14"/>
      <c r="RHU53" s="14"/>
      <c r="RHV53" s="14"/>
      <c r="RHW53" s="14"/>
      <c r="RHX53" s="14"/>
      <c r="RHY53" s="14"/>
      <c r="RHZ53" s="14"/>
      <c r="RIA53" s="14"/>
      <c r="RIB53" s="14"/>
      <c r="RIC53" s="14"/>
      <c r="RID53" s="14"/>
      <c r="RIE53" s="14"/>
      <c r="RIF53" s="14"/>
      <c r="RIG53" s="14"/>
      <c r="RIH53" s="14"/>
      <c r="RII53" s="14"/>
      <c r="RIJ53" s="14"/>
      <c r="RIK53" s="14"/>
      <c r="RIL53" s="14"/>
      <c r="RIM53" s="14"/>
      <c r="RIN53" s="14"/>
      <c r="RIO53" s="14"/>
      <c r="RIP53" s="14"/>
      <c r="RIQ53" s="14"/>
      <c r="RIR53" s="14"/>
      <c r="RIS53" s="14"/>
      <c r="RIT53" s="14"/>
      <c r="RIU53" s="14"/>
      <c r="RIV53" s="14"/>
      <c r="RIW53" s="14"/>
      <c r="RIX53" s="14"/>
      <c r="RIY53" s="14"/>
      <c r="RIZ53" s="14"/>
      <c r="RJA53" s="14"/>
      <c r="RJB53" s="14"/>
      <c r="RJC53" s="14"/>
      <c r="RJD53" s="14"/>
      <c r="RJE53" s="14"/>
      <c r="RJF53" s="14"/>
      <c r="RJG53" s="14"/>
      <c r="RJH53" s="14"/>
      <c r="RJI53" s="14"/>
      <c r="RJJ53" s="14"/>
      <c r="RJK53" s="14"/>
      <c r="RJL53" s="14"/>
      <c r="RJM53" s="14"/>
      <c r="RJN53" s="14"/>
      <c r="RJO53" s="14"/>
      <c r="RJP53" s="14"/>
      <c r="RJQ53" s="14"/>
      <c r="RJR53" s="14"/>
      <c r="RJS53" s="14"/>
      <c r="RJT53" s="14"/>
      <c r="RJU53" s="14"/>
      <c r="RJV53" s="14"/>
      <c r="RJW53" s="14"/>
      <c r="RJX53" s="14"/>
      <c r="RJY53" s="14"/>
      <c r="RJZ53" s="14"/>
      <c r="RKA53" s="14"/>
      <c r="RKB53" s="14"/>
      <c r="RKC53" s="14"/>
      <c r="RKD53" s="14"/>
      <c r="RKE53" s="14"/>
      <c r="RKF53" s="14"/>
      <c r="RKG53" s="14"/>
      <c r="RKH53" s="14"/>
      <c r="RKI53" s="14"/>
      <c r="RKJ53" s="14"/>
      <c r="RKK53" s="14"/>
      <c r="RKL53" s="14"/>
      <c r="RKM53" s="14"/>
      <c r="RKN53" s="14"/>
      <c r="RKO53" s="14"/>
      <c r="RKP53" s="14"/>
      <c r="RKQ53" s="14"/>
      <c r="RKR53" s="14"/>
      <c r="RKS53" s="14"/>
      <c r="RKT53" s="14"/>
      <c r="RKU53" s="14"/>
      <c r="RKV53" s="14"/>
      <c r="RKW53" s="14"/>
      <c r="RKX53" s="14"/>
      <c r="RKY53" s="14"/>
      <c r="RKZ53" s="14"/>
      <c r="RLA53" s="14"/>
      <c r="RLB53" s="14"/>
      <c r="RLC53" s="14"/>
      <c r="RLD53" s="14"/>
      <c r="RLE53" s="14"/>
      <c r="RLF53" s="14"/>
      <c r="RLG53" s="14"/>
      <c r="RLH53" s="14"/>
      <c r="RLI53" s="14"/>
      <c r="RLJ53" s="14"/>
      <c r="RLK53" s="14"/>
      <c r="RLL53" s="14"/>
      <c r="RLM53" s="14"/>
      <c r="RLN53" s="14"/>
      <c r="RLO53" s="14"/>
      <c r="RLP53" s="14"/>
      <c r="RLQ53" s="14"/>
      <c r="RLR53" s="14"/>
      <c r="RLS53" s="14"/>
      <c r="RLT53" s="14"/>
      <c r="RLU53" s="14"/>
      <c r="RLV53" s="14"/>
      <c r="RLW53" s="14"/>
      <c r="RLX53" s="14"/>
      <c r="RLY53" s="14"/>
      <c r="RLZ53" s="14"/>
      <c r="RMA53" s="14"/>
      <c r="RMB53" s="14"/>
      <c r="RMC53" s="14"/>
      <c r="RMD53" s="14"/>
      <c r="RME53" s="14"/>
      <c r="RMF53" s="14"/>
      <c r="RMG53" s="14"/>
      <c r="RMH53" s="14"/>
      <c r="RMI53" s="14"/>
      <c r="RMJ53" s="14"/>
      <c r="RMK53" s="14"/>
      <c r="RML53" s="14"/>
      <c r="RMM53" s="14"/>
      <c r="RMN53" s="14"/>
      <c r="RMO53" s="14"/>
      <c r="RMP53" s="14"/>
      <c r="RMQ53" s="14"/>
      <c r="RMR53" s="14"/>
      <c r="RMS53" s="14"/>
      <c r="RMT53" s="14"/>
      <c r="RMU53" s="14"/>
      <c r="RMV53" s="14"/>
      <c r="RMW53" s="14"/>
      <c r="RMX53" s="14"/>
      <c r="RMY53" s="14"/>
      <c r="RMZ53" s="14"/>
      <c r="RNA53" s="14"/>
      <c r="RNB53" s="14"/>
      <c r="RNC53" s="14"/>
      <c r="RND53" s="14"/>
      <c r="RNE53" s="14"/>
      <c r="RNF53" s="14"/>
      <c r="RNG53" s="14"/>
      <c r="RNH53" s="14"/>
      <c r="RNI53" s="14"/>
      <c r="RNJ53" s="14"/>
      <c r="RNK53" s="14"/>
      <c r="RNL53" s="14"/>
      <c r="RNM53" s="14"/>
      <c r="RNN53" s="14"/>
      <c r="RNO53" s="14"/>
      <c r="RNP53" s="14"/>
      <c r="RNQ53" s="14"/>
      <c r="RNR53" s="14"/>
      <c r="RNS53" s="14"/>
      <c r="RNT53" s="14"/>
      <c r="RNU53" s="14"/>
      <c r="RNV53" s="14"/>
      <c r="RNW53" s="14"/>
      <c r="RNX53" s="14"/>
      <c r="RNY53" s="14"/>
      <c r="RNZ53" s="14"/>
      <c r="ROA53" s="14"/>
      <c r="ROB53" s="14"/>
      <c r="ROC53" s="14"/>
      <c r="ROD53" s="14"/>
      <c r="ROE53" s="14"/>
      <c r="ROF53" s="14"/>
      <c r="ROG53" s="14"/>
      <c r="ROH53" s="14"/>
      <c r="ROI53" s="14"/>
      <c r="ROJ53" s="14"/>
      <c r="ROK53" s="14"/>
      <c r="ROL53" s="14"/>
      <c r="ROM53" s="14"/>
      <c r="RON53" s="14"/>
      <c r="ROO53" s="14"/>
      <c r="ROP53" s="14"/>
      <c r="ROQ53" s="14"/>
      <c r="ROR53" s="14"/>
      <c r="ROS53" s="14"/>
      <c r="ROT53" s="14"/>
      <c r="ROU53" s="14"/>
      <c r="ROV53" s="14"/>
      <c r="ROW53" s="14"/>
      <c r="ROX53" s="14"/>
      <c r="ROY53" s="14"/>
      <c r="ROZ53" s="14"/>
      <c r="RPA53" s="14"/>
      <c r="RPB53" s="14"/>
      <c r="RPC53" s="14"/>
      <c r="RPD53" s="14"/>
      <c r="RPE53" s="14"/>
      <c r="RPF53" s="14"/>
      <c r="RPG53" s="14"/>
      <c r="RPH53" s="14"/>
      <c r="RPI53" s="14"/>
      <c r="RPJ53" s="14"/>
      <c r="RPK53" s="14"/>
      <c r="RPL53" s="14"/>
      <c r="RPM53" s="14"/>
      <c r="RPN53" s="14"/>
      <c r="RPO53" s="14"/>
      <c r="RPP53" s="14"/>
      <c r="RPQ53" s="14"/>
      <c r="RPR53" s="14"/>
      <c r="RPS53" s="14"/>
      <c r="RPT53" s="14"/>
      <c r="RPU53" s="14"/>
      <c r="RPV53" s="14"/>
      <c r="RPW53" s="14"/>
      <c r="RPX53" s="14"/>
      <c r="RPY53" s="14"/>
      <c r="RPZ53" s="14"/>
      <c r="RQA53" s="14"/>
      <c r="RQB53" s="14"/>
      <c r="RQC53" s="14"/>
      <c r="RQD53" s="14"/>
      <c r="RQE53" s="14"/>
      <c r="RQF53" s="14"/>
      <c r="RQG53" s="14"/>
      <c r="RQH53" s="14"/>
      <c r="RQI53" s="14"/>
      <c r="RQJ53" s="14"/>
      <c r="RQK53" s="14"/>
      <c r="RQL53" s="14"/>
      <c r="RQM53" s="14"/>
      <c r="RQN53" s="14"/>
      <c r="RQO53" s="14"/>
      <c r="RQP53" s="14"/>
      <c r="RQQ53" s="14"/>
      <c r="RQR53" s="14"/>
      <c r="RQS53" s="14"/>
      <c r="RQT53" s="14"/>
      <c r="RQU53" s="14"/>
      <c r="RQV53" s="14"/>
      <c r="RQW53" s="14"/>
      <c r="RQX53" s="14"/>
      <c r="RQY53" s="14"/>
      <c r="RQZ53" s="14"/>
      <c r="RRA53" s="14"/>
      <c r="RRB53" s="14"/>
      <c r="RRC53" s="14"/>
      <c r="RRD53" s="14"/>
      <c r="RRE53" s="14"/>
      <c r="RRF53" s="14"/>
      <c r="RRG53" s="14"/>
      <c r="RRH53" s="14"/>
      <c r="RRI53" s="14"/>
      <c r="RRJ53" s="14"/>
      <c r="RRK53" s="14"/>
      <c r="RRL53" s="14"/>
      <c r="RRM53" s="14"/>
      <c r="RRN53" s="14"/>
      <c r="RRO53" s="14"/>
      <c r="RRP53" s="14"/>
      <c r="RRQ53" s="14"/>
      <c r="RRR53" s="14"/>
      <c r="RRS53" s="14"/>
      <c r="RRT53" s="14"/>
      <c r="RRU53" s="14"/>
      <c r="RRV53" s="14"/>
      <c r="RRW53" s="14"/>
      <c r="RRX53" s="14"/>
      <c r="RRY53" s="14"/>
      <c r="RRZ53" s="14"/>
      <c r="RSA53" s="14"/>
      <c r="RSB53" s="14"/>
      <c r="RSC53" s="14"/>
      <c r="RSD53" s="14"/>
      <c r="RSE53" s="14"/>
      <c r="RSF53" s="14"/>
      <c r="RSG53" s="14"/>
      <c r="RSH53" s="14"/>
      <c r="RSI53" s="14"/>
      <c r="RSJ53" s="14"/>
      <c r="RSK53" s="14"/>
      <c r="RSL53" s="14"/>
      <c r="RSM53" s="14"/>
      <c r="RSN53" s="14"/>
      <c r="RSO53" s="14"/>
      <c r="RSP53" s="14"/>
      <c r="RSQ53" s="14"/>
      <c r="RSR53" s="14"/>
      <c r="RSS53" s="14"/>
      <c r="RST53" s="14"/>
      <c r="RSU53" s="14"/>
      <c r="RSV53" s="14"/>
      <c r="RSW53" s="14"/>
      <c r="RSX53" s="14"/>
      <c r="RSY53" s="14"/>
      <c r="RSZ53" s="14"/>
      <c r="RTA53" s="14"/>
      <c r="RTB53" s="14"/>
      <c r="RTC53" s="14"/>
      <c r="RTD53" s="14"/>
      <c r="RTE53" s="14"/>
      <c r="RTF53" s="14"/>
      <c r="RTG53" s="14"/>
      <c r="RTH53" s="14"/>
      <c r="RTI53" s="14"/>
      <c r="RTJ53" s="14"/>
      <c r="RTK53" s="14"/>
      <c r="RTL53" s="14"/>
      <c r="RTM53" s="14"/>
      <c r="RTN53" s="14"/>
      <c r="RTO53" s="14"/>
      <c r="RTP53" s="14"/>
      <c r="RTQ53" s="14"/>
      <c r="RTR53" s="14"/>
      <c r="RTS53" s="14"/>
      <c r="RTT53" s="14"/>
      <c r="RTU53" s="14"/>
      <c r="RTV53" s="14"/>
      <c r="RTW53" s="14"/>
      <c r="RTX53" s="14"/>
      <c r="RTY53" s="14"/>
      <c r="RTZ53" s="14"/>
      <c r="RUA53" s="14"/>
      <c r="RUB53" s="14"/>
      <c r="RUC53" s="14"/>
      <c r="RUD53" s="14"/>
      <c r="RUE53" s="14"/>
      <c r="RUF53" s="14"/>
      <c r="RUG53" s="14"/>
      <c r="RUH53" s="14"/>
      <c r="RUI53" s="14"/>
      <c r="RUJ53" s="14"/>
      <c r="RUK53" s="14"/>
      <c r="RUL53" s="14"/>
      <c r="RUM53" s="14"/>
      <c r="RUN53" s="14"/>
      <c r="RUO53" s="14"/>
      <c r="RUP53" s="14"/>
      <c r="RUQ53" s="14"/>
      <c r="RUR53" s="14"/>
      <c r="RUS53" s="14"/>
      <c r="RUT53" s="14"/>
      <c r="RUU53" s="14"/>
      <c r="RUV53" s="14"/>
      <c r="RUW53" s="14"/>
      <c r="RUX53" s="14"/>
      <c r="RUY53" s="14"/>
      <c r="RUZ53" s="14"/>
      <c r="RVA53" s="14"/>
      <c r="RVB53" s="14"/>
      <c r="RVC53" s="14"/>
      <c r="RVD53" s="14"/>
      <c r="RVE53" s="14"/>
      <c r="RVF53" s="14"/>
      <c r="RVG53" s="14"/>
      <c r="RVH53" s="14"/>
      <c r="RVI53" s="14"/>
      <c r="RVJ53" s="14"/>
      <c r="RVK53" s="14"/>
      <c r="RVL53" s="14"/>
      <c r="RVM53" s="14"/>
      <c r="RVN53" s="14"/>
      <c r="RVO53" s="14"/>
      <c r="RVP53" s="14"/>
      <c r="RVQ53" s="14"/>
      <c r="RVR53" s="14"/>
      <c r="RVS53" s="14"/>
      <c r="RVT53" s="14"/>
      <c r="RVU53" s="14"/>
      <c r="RVV53" s="14"/>
      <c r="RVW53" s="14"/>
      <c r="RVX53" s="14"/>
      <c r="RVY53" s="14"/>
      <c r="RVZ53" s="14"/>
      <c r="RWA53" s="14"/>
      <c r="RWB53" s="14"/>
      <c r="RWC53" s="14"/>
      <c r="RWD53" s="14"/>
      <c r="RWE53" s="14"/>
      <c r="RWF53" s="14"/>
      <c r="RWG53" s="14"/>
      <c r="RWH53" s="14"/>
      <c r="RWI53" s="14"/>
      <c r="RWJ53" s="14"/>
      <c r="RWK53" s="14"/>
      <c r="RWL53" s="14"/>
      <c r="RWM53" s="14"/>
      <c r="RWN53" s="14"/>
      <c r="RWO53" s="14"/>
      <c r="RWP53" s="14"/>
      <c r="RWQ53" s="14"/>
      <c r="RWR53" s="14"/>
      <c r="RWS53" s="14"/>
      <c r="RWT53" s="14"/>
      <c r="RWU53" s="14"/>
      <c r="RWV53" s="14"/>
      <c r="RWW53" s="14"/>
      <c r="RWX53" s="14"/>
      <c r="RWY53" s="14"/>
      <c r="RWZ53" s="14"/>
      <c r="RXA53" s="14"/>
      <c r="RXB53" s="14"/>
      <c r="RXC53" s="14"/>
      <c r="RXD53" s="14"/>
      <c r="RXE53" s="14"/>
      <c r="RXF53" s="14"/>
      <c r="RXG53" s="14"/>
      <c r="RXH53" s="14"/>
      <c r="RXI53" s="14"/>
      <c r="RXJ53" s="14"/>
      <c r="RXK53" s="14"/>
      <c r="RXL53" s="14"/>
      <c r="RXM53" s="14"/>
      <c r="RXN53" s="14"/>
      <c r="RXO53" s="14"/>
      <c r="RXP53" s="14"/>
      <c r="RXQ53" s="14"/>
      <c r="RXR53" s="14"/>
      <c r="RXS53" s="14"/>
      <c r="RXT53" s="14"/>
      <c r="RXU53" s="14"/>
      <c r="RXV53" s="14"/>
      <c r="RXW53" s="14"/>
      <c r="RXX53" s="14"/>
      <c r="RXY53" s="14"/>
      <c r="RXZ53" s="14"/>
      <c r="RYA53" s="14"/>
      <c r="RYB53" s="14"/>
      <c r="RYC53" s="14"/>
      <c r="RYD53" s="14"/>
      <c r="RYE53" s="14"/>
      <c r="RYF53" s="14"/>
      <c r="RYG53" s="14"/>
      <c r="RYH53" s="14"/>
      <c r="RYI53" s="14"/>
      <c r="RYJ53" s="14"/>
      <c r="RYK53" s="14"/>
      <c r="RYL53" s="14"/>
      <c r="RYM53" s="14"/>
      <c r="RYN53" s="14"/>
      <c r="RYO53" s="14"/>
      <c r="RYP53" s="14"/>
      <c r="RYQ53" s="14"/>
      <c r="RYR53" s="14"/>
      <c r="RYS53" s="14"/>
      <c r="RYT53" s="14"/>
      <c r="RYU53" s="14"/>
      <c r="RYV53" s="14"/>
      <c r="RYW53" s="14"/>
      <c r="RYX53" s="14"/>
      <c r="RYY53" s="14"/>
      <c r="RYZ53" s="14"/>
      <c r="RZA53" s="14"/>
      <c r="RZB53" s="14"/>
      <c r="RZC53" s="14"/>
      <c r="RZD53" s="14"/>
      <c r="RZE53" s="14"/>
      <c r="RZF53" s="14"/>
      <c r="RZG53" s="14"/>
      <c r="RZH53" s="14"/>
      <c r="RZI53" s="14"/>
      <c r="RZJ53" s="14"/>
      <c r="RZK53" s="14"/>
      <c r="RZL53" s="14"/>
      <c r="RZM53" s="14"/>
      <c r="RZN53" s="14"/>
      <c r="RZO53" s="14"/>
      <c r="RZP53" s="14"/>
      <c r="RZQ53" s="14"/>
      <c r="RZR53" s="14"/>
      <c r="RZS53" s="14"/>
      <c r="RZT53" s="14"/>
      <c r="RZU53" s="14"/>
      <c r="RZV53" s="14"/>
      <c r="RZW53" s="14"/>
      <c r="RZX53" s="14"/>
      <c r="RZY53" s="14"/>
      <c r="RZZ53" s="14"/>
      <c r="SAA53" s="14"/>
      <c r="SAB53" s="14"/>
      <c r="SAC53" s="14"/>
      <c r="SAD53" s="14"/>
      <c r="SAE53" s="14"/>
      <c r="SAF53" s="14"/>
      <c r="SAG53" s="14"/>
      <c r="SAH53" s="14"/>
      <c r="SAI53" s="14"/>
      <c r="SAJ53" s="14"/>
      <c r="SAK53" s="14"/>
      <c r="SAL53" s="14"/>
      <c r="SAM53" s="14"/>
      <c r="SAN53" s="14"/>
      <c r="SAO53" s="14"/>
      <c r="SAP53" s="14"/>
      <c r="SAQ53" s="14"/>
      <c r="SAR53" s="14"/>
      <c r="SAS53" s="14"/>
      <c r="SAT53" s="14"/>
      <c r="SAU53" s="14"/>
      <c r="SAV53" s="14"/>
      <c r="SAW53" s="14"/>
      <c r="SAX53" s="14"/>
      <c r="SAY53" s="14"/>
      <c r="SAZ53" s="14"/>
      <c r="SBA53" s="14"/>
      <c r="SBB53" s="14"/>
      <c r="SBC53" s="14"/>
      <c r="SBD53" s="14"/>
      <c r="SBE53" s="14"/>
      <c r="SBF53" s="14"/>
      <c r="SBG53" s="14"/>
      <c r="SBH53" s="14"/>
      <c r="SBI53" s="14"/>
      <c r="SBJ53" s="14"/>
      <c r="SBK53" s="14"/>
      <c r="SBL53" s="14"/>
      <c r="SBM53" s="14"/>
      <c r="SBN53" s="14"/>
      <c r="SBO53" s="14"/>
      <c r="SBP53" s="14"/>
      <c r="SBQ53" s="14"/>
      <c r="SBR53" s="14"/>
      <c r="SBS53" s="14"/>
      <c r="SBT53" s="14"/>
      <c r="SBU53" s="14"/>
      <c r="SBV53" s="14"/>
      <c r="SBW53" s="14"/>
      <c r="SBX53" s="14"/>
      <c r="SBY53" s="14"/>
      <c r="SBZ53" s="14"/>
      <c r="SCA53" s="14"/>
      <c r="SCB53" s="14"/>
      <c r="SCC53" s="14"/>
      <c r="SCD53" s="14"/>
      <c r="SCE53" s="14"/>
      <c r="SCF53" s="14"/>
      <c r="SCG53" s="14"/>
      <c r="SCH53" s="14"/>
      <c r="SCI53" s="14"/>
      <c r="SCJ53" s="14"/>
      <c r="SCK53" s="14"/>
      <c r="SCL53" s="14"/>
      <c r="SCM53" s="14"/>
      <c r="SCN53" s="14"/>
      <c r="SCO53" s="14"/>
      <c r="SCP53" s="14"/>
      <c r="SCQ53" s="14"/>
      <c r="SCR53" s="14"/>
      <c r="SCS53" s="14"/>
      <c r="SCT53" s="14"/>
      <c r="SCU53" s="14"/>
      <c r="SCV53" s="14"/>
      <c r="SCW53" s="14"/>
      <c r="SCX53" s="14"/>
      <c r="SCY53" s="14"/>
      <c r="SCZ53" s="14"/>
      <c r="SDA53" s="14"/>
      <c r="SDB53" s="14"/>
      <c r="SDC53" s="14"/>
      <c r="SDD53" s="14"/>
      <c r="SDE53" s="14"/>
      <c r="SDF53" s="14"/>
      <c r="SDG53" s="14"/>
      <c r="SDH53" s="14"/>
      <c r="SDI53" s="14"/>
      <c r="SDJ53" s="14"/>
      <c r="SDK53" s="14"/>
      <c r="SDL53" s="14"/>
      <c r="SDM53" s="14"/>
      <c r="SDN53" s="14"/>
      <c r="SDO53" s="14"/>
      <c r="SDP53" s="14"/>
      <c r="SDQ53" s="14"/>
      <c r="SDR53" s="14"/>
      <c r="SDS53" s="14"/>
      <c r="SDT53" s="14"/>
      <c r="SDU53" s="14"/>
      <c r="SDV53" s="14"/>
      <c r="SDW53" s="14"/>
      <c r="SDX53" s="14"/>
      <c r="SDY53" s="14"/>
      <c r="SDZ53" s="14"/>
      <c r="SEA53" s="14"/>
      <c r="SEB53" s="14"/>
      <c r="SEC53" s="14"/>
      <c r="SED53" s="14"/>
      <c r="SEE53" s="14"/>
      <c r="SEF53" s="14"/>
      <c r="SEG53" s="14"/>
      <c r="SEH53" s="14"/>
      <c r="SEI53" s="14"/>
      <c r="SEJ53" s="14"/>
      <c r="SEK53" s="14"/>
      <c r="SEL53" s="14"/>
      <c r="SEM53" s="14"/>
      <c r="SEN53" s="14"/>
      <c r="SEO53" s="14"/>
      <c r="SEP53" s="14"/>
      <c r="SEQ53" s="14"/>
      <c r="SER53" s="14"/>
      <c r="SES53" s="14"/>
      <c r="SET53" s="14"/>
      <c r="SEU53" s="14"/>
      <c r="SEV53" s="14"/>
      <c r="SEW53" s="14"/>
      <c r="SEX53" s="14"/>
      <c r="SEY53" s="14"/>
      <c r="SEZ53" s="14"/>
      <c r="SFA53" s="14"/>
      <c r="SFB53" s="14"/>
      <c r="SFC53" s="14"/>
      <c r="SFD53" s="14"/>
      <c r="SFE53" s="14"/>
      <c r="SFF53" s="14"/>
      <c r="SFG53" s="14"/>
      <c r="SFH53" s="14"/>
      <c r="SFI53" s="14"/>
      <c r="SFJ53" s="14"/>
      <c r="SFK53" s="14"/>
      <c r="SFL53" s="14"/>
      <c r="SFM53" s="14"/>
      <c r="SFN53" s="14"/>
      <c r="SFO53" s="14"/>
      <c r="SFP53" s="14"/>
      <c r="SFQ53" s="14"/>
      <c r="SFR53" s="14"/>
      <c r="SFS53" s="14"/>
      <c r="SFT53" s="14"/>
      <c r="SFU53" s="14"/>
      <c r="SFV53" s="14"/>
      <c r="SFW53" s="14"/>
      <c r="SFX53" s="14"/>
      <c r="SFY53" s="14"/>
      <c r="SFZ53" s="14"/>
      <c r="SGA53" s="14"/>
      <c r="SGB53" s="14"/>
      <c r="SGC53" s="14"/>
      <c r="SGD53" s="14"/>
      <c r="SGE53" s="14"/>
      <c r="SGF53" s="14"/>
      <c r="SGG53" s="14"/>
      <c r="SGH53" s="14"/>
      <c r="SGI53" s="14"/>
      <c r="SGJ53" s="14"/>
      <c r="SGK53" s="14"/>
      <c r="SGL53" s="14"/>
      <c r="SGM53" s="14"/>
      <c r="SGN53" s="14"/>
      <c r="SGO53" s="14"/>
      <c r="SGP53" s="14"/>
      <c r="SGQ53" s="14"/>
      <c r="SGR53" s="14"/>
      <c r="SGS53" s="14"/>
      <c r="SGT53" s="14"/>
      <c r="SGU53" s="14"/>
      <c r="SGV53" s="14"/>
      <c r="SGW53" s="14"/>
      <c r="SGX53" s="14"/>
      <c r="SGY53" s="14"/>
      <c r="SGZ53" s="14"/>
      <c r="SHA53" s="14"/>
      <c r="SHB53" s="14"/>
      <c r="SHC53" s="14"/>
      <c r="SHD53" s="14"/>
      <c r="SHE53" s="14"/>
      <c r="SHF53" s="14"/>
      <c r="SHG53" s="14"/>
      <c r="SHH53" s="14"/>
      <c r="SHI53" s="14"/>
      <c r="SHJ53" s="14"/>
      <c r="SHK53" s="14"/>
      <c r="SHL53" s="14"/>
      <c r="SHM53" s="14"/>
      <c r="SHN53" s="14"/>
      <c r="SHO53" s="14"/>
      <c r="SHP53" s="14"/>
      <c r="SHQ53" s="14"/>
      <c r="SHR53" s="14"/>
      <c r="SHS53" s="14"/>
      <c r="SHT53" s="14"/>
      <c r="SHU53" s="14"/>
      <c r="SHV53" s="14"/>
      <c r="SHW53" s="14"/>
      <c r="SHX53" s="14"/>
      <c r="SHY53" s="14"/>
      <c r="SHZ53" s="14"/>
      <c r="SIA53" s="14"/>
      <c r="SIB53" s="14"/>
      <c r="SIC53" s="14"/>
      <c r="SID53" s="14"/>
      <c r="SIE53" s="14"/>
      <c r="SIF53" s="14"/>
      <c r="SIG53" s="14"/>
      <c r="SIH53" s="14"/>
      <c r="SII53" s="14"/>
      <c r="SIJ53" s="14"/>
      <c r="SIK53" s="14"/>
      <c r="SIL53" s="14"/>
      <c r="SIM53" s="14"/>
      <c r="SIN53" s="14"/>
      <c r="SIO53" s="14"/>
      <c r="SIP53" s="14"/>
      <c r="SIQ53" s="14"/>
      <c r="SIR53" s="14"/>
      <c r="SIS53" s="14"/>
      <c r="SIT53" s="14"/>
      <c r="SIU53" s="14"/>
      <c r="SIV53" s="14"/>
      <c r="SIW53" s="14"/>
      <c r="SIX53" s="14"/>
      <c r="SIY53" s="14"/>
      <c r="SIZ53" s="14"/>
      <c r="SJA53" s="14"/>
      <c r="SJB53" s="14"/>
      <c r="SJC53" s="14"/>
      <c r="SJD53" s="14"/>
      <c r="SJE53" s="14"/>
      <c r="SJF53" s="14"/>
      <c r="SJG53" s="14"/>
      <c r="SJH53" s="14"/>
      <c r="SJI53" s="14"/>
      <c r="SJJ53" s="14"/>
      <c r="SJK53" s="14"/>
      <c r="SJL53" s="14"/>
      <c r="SJM53" s="14"/>
      <c r="SJN53" s="14"/>
      <c r="SJO53" s="14"/>
      <c r="SJP53" s="14"/>
      <c r="SJQ53" s="14"/>
      <c r="SJR53" s="14"/>
      <c r="SJS53" s="14"/>
      <c r="SJT53" s="14"/>
      <c r="SJU53" s="14"/>
      <c r="SJV53" s="14"/>
      <c r="SJW53" s="14"/>
      <c r="SJX53" s="14"/>
      <c r="SJY53" s="14"/>
      <c r="SJZ53" s="14"/>
      <c r="SKA53" s="14"/>
      <c r="SKB53" s="14"/>
      <c r="SKC53" s="14"/>
      <c r="SKD53" s="14"/>
      <c r="SKE53" s="14"/>
      <c r="SKF53" s="14"/>
      <c r="SKG53" s="14"/>
      <c r="SKH53" s="14"/>
      <c r="SKI53" s="14"/>
      <c r="SKJ53" s="14"/>
      <c r="SKK53" s="14"/>
      <c r="SKL53" s="14"/>
      <c r="SKM53" s="14"/>
      <c r="SKN53" s="14"/>
      <c r="SKO53" s="14"/>
      <c r="SKP53" s="14"/>
      <c r="SKQ53" s="14"/>
      <c r="SKR53" s="14"/>
      <c r="SKS53" s="14"/>
      <c r="SKT53" s="14"/>
      <c r="SKU53" s="14"/>
      <c r="SKV53" s="14"/>
      <c r="SKW53" s="14"/>
      <c r="SKX53" s="14"/>
      <c r="SKY53" s="14"/>
      <c r="SKZ53" s="14"/>
      <c r="SLA53" s="14"/>
      <c r="SLB53" s="14"/>
      <c r="SLC53" s="14"/>
      <c r="SLD53" s="14"/>
      <c r="SLE53" s="14"/>
      <c r="SLF53" s="14"/>
      <c r="SLG53" s="14"/>
      <c r="SLH53" s="14"/>
      <c r="SLI53" s="14"/>
      <c r="SLJ53" s="14"/>
      <c r="SLK53" s="14"/>
      <c r="SLL53" s="14"/>
      <c r="SLM53" s="14"/>
      <c r="SLN53" s="14"/>
      <c r="SLO53" s="14"/>
      <c r="SLP53" s="14"/>
      <c r="SLQ53" s="14"/>
      <c r="SLR53" s="14"/>
      <c r="SLS53" s="14"/>
      <c r="SLT53" s="14"/>
      <c r="SLU53" s="14"/>
      <c r="SLV53" s="14"/>
      <c r="SLW53" s="14"/>
      <c r="SLX53" s="14"/>
      <c r="SLY53" s="14"/>
      <c r="SLZ53" s="14"/>
      <c r="SMA53" s="14"/>
      <c r="SMB53" s="14"/>
      <c r="SMC53" s="14"/>
      <c r="SMD53" s="14"/>
      <c r="SME53" s="14"/>
      <c r="SMF53" s="14"/>
      <c r="SMG53" s="14"/>
      <c r="SMH53" s="14"/>
      <c r="SMI53" s="14"/>
      <c r="SMJ53" s="14"/>
      <c r="SMK53" s="14"/>
      <c r="SML53" s="14"/>
      <c r="SMM53" s="14"/>
      <c r="SMN53" s="14"/>
      <c r="SMO53" s="14"/>
      <c r="SMP53" s="14"/>
      <c r="SMQ53" s="14"/>
      <c r="SMR53" s="14"/>
      <c r="SMS53" s="14"/>
      <c r="SMT53" s="14"/>
      <c r="SMU53" s="14"/>
      <c r="SMV53" s="14"/>
      <c r="SMW53" s="14"/>
      <c r="SMX53" s="14"/>
      <c r="SMY53" s="14"/>
      <c r="SMZ53" s="14"/>
      <c r="SNA53" s="14"/>
      <c r="SNB53" s="14"/>
      <c r="SNC53" s="14"/>
      <c r="SND53" s="14"/>
      <c r="SNE53" s="14"/>
      <c r="SNF53" s="14"/>
      <c r="SNG53" s="14"/>
      <c r="SNH53" s="14"/>
      <c r="SNI53" s="14"/>
      <c r="SNJ53" s="14"/>
      <c r="SNK53" s="14"/>
      <c r="SNL53" s="14"/>
      <c r="SNM53" s="14"/>
      <c r="SNN53" s="14"/>
      <c r="SNO53" s="14"/>
      <c r="SNP53" s="14"/>
      <c r="SNQ53" s="14"/>
      <c r="SNR53" s="14"/>
      <c r="SNS53" s="14"/>
      <c r="SNT53" s="14"/>
      <c r="SNU53" s="14"/>
      <c r="SNV53" s="14"/>
      <c r="SNW53" s="14"/>
      <c r="SNX53" s="14"/>
      <c r="SNY53" s="14"/>
      <c r="SNZ53" s="14"/>
      <c r="SOA53" s="14"/>
      <c r="SOB53" s="14"/>
      <c r="SOC53" s="14"/>
      <c r="SOD53" s="14"/>
      <c r="SOE53" s="14"/>
      <c r="SOF53" s="14"/>
      <c r="SOG53" s="14"/>
      <c r="SOH53" s="14"/>
      <c r="SOI53" s="14"/>
      <c r="SOJ53" s="14"/>
      <c r="SOK53" s="14"/>
      <c r="SOL53" s="14"/>
      <c r="SOM53" s="14"/>
      <c r="SON53" s="14"/>
      <c r="SOO53" s="14"/>
      <c r="SOP53" s="14"/>
      <c r="SOQ53" s="14"/>
      <c r="SOR53" s="14"/>
      <c r="SOS53" s="14"/>
      <c r="SOT53" s="14"/>
      <c r="SOU53" s="14"/>
      <c r="SOV53" s="14"/>
      <c r="SOW53" s="14"/>
      <c r="SOX53" s="14"/>
      <c r="SOY53" s="14"/>
      <c r="SOZ53" s="14"/>
      <c r="SPA53" s="14"/>
      <c r="SPB53" s="14"/>
      <c r="SPC53" s="14"/>
      <c r="SPD53" s="14"/>
      <c r="SPE53" s="14"/>
      <c r="SPF53" s="14"/>
      <c r="SPG53" s="14"/>
      <c r="SPH53" s="14"/>
      <c r="SPI53" s="14"/>
      <c r="SPJ53" s="14"/>
      <c r="SPK53" s="14"/>
      <c r="SPL53" s="14"/>
      <c r="SPM53" s="14"/>
      <c r="SPN53" s="14"/>
      <c r="SPO53" s="14"/>
      <c r="SPP53" s="14"/>
      <c r="SPQ53" s="14"/>
      <c r="SPR53" s="14"/>
      <c r="SPS53" s="14"/>
      <c r="SPT53" s="14"/>
      <c r="SPU53" s="14"/>
      <c r="SPV53" s="14"/>
      <c r="SPW53" s="14"/>
      <c r="SPX53" s="14"/>
      <c r="SPY53" s="14"/>
      <c r="SPZ53" s="14"/>
      <c r="SQA53" s="14"/>
      <c r="SQB53" s="14"/>
      <c r="SQC53" s="14"/>
      <c r="SQD53" s="14"/>
      <c r="SQE53" s="14"/>
      <c r="SQF53" s="14"/>
      <c r="SQG53" s="14"/>
      <c r="SQH53" s="14"/>
      <c r="SQI53" s="14"/>
      <c r="SQJ53" s="14"/>
      <c r="SQK53" s="14"/>
      <c r="SQL53" s="14"/>
      <c r="SQM53" s="14"/>
      <c r="SQN53" s="14"/>
      <c r="SQO53" s="14"/>
      <c r="SQP53" s="14"/>
      <c r="SQQ53" s="14"/>
      <c r="SQR53" s="14"/>
      <c r="SQS53" s="14"/>
      <c r="SQT53" s="14"/>
      <c r="SQU53" s="14"/>
      <c r="SQV53" s="14"/>
      <c r="SQW53" s="14"/>
      <c r="SQX53" s="14"/>
      <c r="SQY53" s="14"/>
      <c r="SQZ53" s="14"/>
      <c r="SRA53" s="14"/>
      <c r="SRB53" s="14"/>
      <c r="SRC53" s="14"/>
      <c r="SRD53" s="14"/>
      <c r="SRE53" s="14"/>
      <c r="SRF53" s="14"/>
      <c r="SRG53" s="14"/>
      <c r="SRH53" s="14"/>
      <c r="SRI53" s="14"/>
      <c r="SRJ53" s="14"/>
      <c r="SRK53" s="14"/>
      <c r="SRL53" s="14"/>
      <c r="SRM53" s="14"/>
      <c r="SRN53" s="14"/>
      <c r="SRO53" s="14"/>
      <c r="SRP53" s="14"/>
      <c r="SRQ53" s="14"/>
      <c r="SRR53" s="14"/>
      <c r="SRS53" s="14"/>
      <c r="SRT53" s="14"/>
      <c r="SRU53" s="14"/>
      <c r="SRV53" s="14"/>
      <c r="SRW53" s="14"/>
      <c r="SRX53" s="14"/>
      <c r="SRY53" s="14"/>
      <c r="SRZ53" s="14"/>
      <c r="SSA53" s="14"/>
      <c r="SSB53" s="14"/>
      <c r="SSC53" s="14"/>
      <c r="SSD53" s="14"/>
      <c r="SSE53" s="14"/>
      <c r="SSF53" s="14"/>
      <c r="SSG53" s="14"/>
      <c r="SSH53" s="14"/>
      <c r="SSI53" s="14"/>
      <c r="SSJ53" s="14"/>
      <c r="SSK53" s="14"/>
      <c r="SSL53" s="14"/>
      <c r="SSM53" s="14"/>
      <c r="SSN53" s="14"/>
      <c r="SSO53" s="14"/>
      <c r="SSP53" s="14"/>
      <c r="SSQ53" s="14"/>
      <c r="SSR53" s="14"/>
      <c r="SSS53" s="14"/>
      <c r="SST53" s="14"/>
      <c r="SSU53" s="14"/>
      <c r="SSV53" s="14"/>
      <c r="SSW53" s="14"/>
      <c r="SSX53" s="14"/>
      <c r="SSY53" s="14"/>
      <c r="SSZ53" s="14"/>
      <c r="STA53" s="14"/>
      <c r="STB53" s="14"/>
      <c r="STC53" s="14"/>
      <c r="STD53" s="14"/>
      <c r="STE53" s="14"/>
      <c r="STF53" s="14"/>
      <c r="STG53" s="14"/>
      <c r="STH53" s="14"/>
      <c r="STI53" s="14"/>
      <c r="STJ53" s="14"/>
      <c r="STK53" s="14"/>
      <c r="STL53" s="14"/>
      <c r="STM53" s="14"/>
      <c r="STN53" s="14"/>
      <c r="STO53" s="14"/>
      <c r="STP53" s="14"/>
      <c r="STQ53" s="14"/>
      <c r="STR53" s="14"/>
      <c r="STS53" s="14"/>
      <c r="STT53" s="14"/>
      <c r="STU53" s="14"/>
      <c r="STV53" s="14"/>
      <c r="STW53" s="14"/>
      <c r="STX53" s="14"/>
      <c r="STY53" s="14"/>
      <c r="STZ53" s="14"/>
      <c r="SUA53" s="14"/>
      <c r="SUB53" s="14"/>
      <c r="SUC53" s="14"/>
      <c r="SUD53" s="14"/>
      <c r="SUE53" s="14"/>
      <c r="SUF53" s="14"/>
      <c r="SUG53" s="14"/>
      <c r="SUH53" s="14"/>
      <c r="SUI53" s="14"/>
      <c r="SUJ53" s="14"/>
      <c r="SUK53" s="14"/>
      <c r="SUL53" s="14"/>
      <c r="SUM53" s="14"/>
      <c r="SUN53" s="14"/>
      <c r="SUO53" s="14"/>
      <c r="SUP53" s="14"/>
      <c r="SUQ53" s="14"/>
      <c r="SUR53" s="14"/>
      <c r="SUS53" s="14"/>
      <c r="SUT53" s="14"/>
      <c r="SUU53" s="14"/>
      <c r="SUV53" s="14"/>
      <c r="SUW53" s="14"/>
      <c r="SUX53" s="14"/>
      <c r="SUY53" s="14"/>
      <c r="SUZ53" s="14"/>
      <c r="SVA53" s="14"/>
      <c r="SVB53" s="14"/>
      <c r="SVC53" s="14"/>
      <c r="SVD53" s="14"/>
      <c r="SVE53" s="14"/>
      <c r="SVF53" s="14"/>
      <c r="SVG53" s="14"/>
      <c r="SVH53" s="14"/>
      <c r="SVI53" s="14"/>
      <c r="SVJ53" s="14"/>
      <c r="SVK53" s="14"/>
      <c r="SVL53" s="14"/>
      <c r="SVM53" s="14"/>
      <c r="SVN53" s="14"/>
      <c r="SVO53" s="14"/>
      <c r="SVP53" s="14"/>
      <c r="SVQ53" s="14"/>
      <c r="SVR53" s="14"/>
      <c r="SVS53" s="14"/>
      <c r="SVT53" s="14"/>
      <c r="SVU53" s="14"/>
      <c r="SVV53" s="14"/>
      <c r="SVW53" s="14"/>
      <c r="SVX53" s="14"/>
      <c r="SVY53" s="14"/>
      <c r="SVZ53" s="14"/>
      <c r="SWA53" s="14"/>
      <c r="SWB53" s="14"/>
      <c r="SWC53" s="14"/>
      <c r="SWD53" s="14"/>
      <c r="SWE53" s="14"/>
      <c r="SWF53" s="14"/>
      <c r="SWG53" s="14"/>
      <c r="SWH53" s="14"/>
      <c r="SWI53" s="14"/>
      <c r="SWJ53" s="14"/>
      <c r="SWK53" s="14"/>
      <c r="SWL53" s="14"/>
      <c r="SWM53" s="14"/>
      <c r="SWN53" s="14"/>
      <c r="SWO53" s="14"/>
      <c r="SWP53" s="14"/>
      <c r="SWQ53" s="14"/>
      <c r="SWR53" s="14"/>
      <c r="SWS53" s="14"/>
      <c r="SWT53" s="14"/>
      <c r="SWU53" s="14"/>
      <c r="SWV53" s="14"/>
      <c r="SWW53" s="14"/>
      <c r="SWX53" s="14"/>
      <c r="SWY53" s="14"/>
      <c r="SWZ53" s="14"/>
      <c r="SXA53" s="14"/>
      <c r="SXB53" s="14"/>
      <c r="SXC53" s="14"/>
      <c r="SXD53" s="14"/>
      <c r="SXE53" s="14"/>
      <c r="SXF53" s="14"/>
      <c r="SXG53" s="14"/>
      <c r="SXH53" s="14"/>
      <c r="SXI53" s="14"/>
      <c r="SXJ53" s="14"/>
      <c r="SXK53" s="14"/>
      <c r="SXL53" s="14"/>
      <c r="SXM53" s="14"/>
      <c r="SXN53" s="14"/>
      <c r="SXO53" s="14"/>
      <c r="SXP53" s="14"/>
      <c r="SXQ53" s="14"/>
      <c r="SXR53" s="14"/>
      <c r="SXS53" s="14"/>
      <c r="SXT53" s="14"/>
      <c r="SXU53" s="14"/>
      <c r="SXV53" s="14"/>
      <c r="SXW53" s="14"/>
      <c r="SXX53" s="14"/>
      <c r="SXY53" s="14"/>
      <c r="SXZ53" s="14"/>
      <c r="SYA53" s="14"/>
      <c r="SYB53" s="14"/>
      <c r="SYC53" s="14"/>
      <c r="SYD53" s="14"/>
      <c r="SYE53" s="14"/>
      <c r="SYF53" s="14"/>
      <c r="SYG53" s="14"/>
      <c r="SYH53" s="14"/>
      <c r="SYI53" s="14"/>
      <c r="SYJ53" s="14"/>
      <c r="SYK53" s="14"/>
      <c r="SYL53" s="14"/>
      <c r="SYM53" s="14"/>
      <c r="SYN53" s="14"/>
      <c r="SYO53" s="14"/>
      <c r="SYP53" s="14"/>
      <c r="SYQ53" s="14"/>
      <c r="SYR53" s="14"/>
      <c r="SYS53" s="14"/>
      <c r="SYT53" s="14"/>
      <c r="SYU53" s="14"/>
      <c r="SYV53" s="14"/>
      <c r="SYW53" s="14"/>
      <c r="SYX53" s="14"/>
      <c r="SYY53" s="14"/>
      <c r="SYZ53" s="14"/>
      <c r="SZA53" s="14"/>
      <c r="SZB53" s="14"/>
      <c r="SZC53" s="14"/>
      <c r="SZD53" s="14"/>
      <c r="SZE53" s="14"/>
      <c r="SZF53" s="14"/>
      <c r="SZG53" s="14"/>
      <c r="SZH53" s="14"/>
      <c r="SZI53" s="14"/>
      <c r="SZJ53" s="14"/>
      <c r="SZK53" s="14"/>
      <c r="SZL53" s="14"/>
      <c r="SZM53" s="14"/>
      <c r="SZN53" s="14"/>
      <c r="SZO53" s="14"/>
      <c r="SZP53" s="14"/>
      <c r="SZQ53" s="14"/>
      <c r="SZR53" s="14"/>
      <c r="SZS53" s="14"/>
      <c r="SZT53" s="14"/>
      <c r="SZU53" s="14"/>
      <c r="SZV53" s="14"/>
      <c r="SZW53" s="14"/>
      <c r="SZX53" s="14"/>
      <c r="SZY53" s="14"/>
      <c r="SZZ53" s="14"/>
      <c r="TAA53" s="14"/>
      <c r="TAB53" s="14"/>
      <c r="TAC53" s="14"/>
      <c r="TAD53" s="14"/>
      <c r="TAE53" s="14"/>
      <c r="TAF53" s="14"/>
      <c r="TAG53" s="14"/>
      <c r="TAH53" s="14"/>
      <c r="TAI53" s="14"/>
      <c r="TAJ53" s="14"/>
      <c r="TAK53" s="14"/>
      <c r="TAL53" s="14"/>
      <c r="TAM53" s="14"/>
      <c r="TAN53" s="14"/>
      <c r="TAO53" s="14"/>
      <c r="TAP53" s="14"/>
      <c r="TAQ53" s="14"/>
      <c r="TAR53" s="14"/>
      <c r="TAS53" s="14"/>
      <c r="TAT53" s="14"/>
      <c r="TAU53" s="14"/>
      <c r="TAV53" s="14"/>
      <c r="TAW53" s="14"/>
      <c r="TAX53" s="14"/>
      <c r="TAY53" s="14"/>
      <c r="TAZ53" s="14"/>
      <c r="TBA53" s="14"/>
      <c r="TBB53" s="14"/>
      <c r="TBC53" s="14"/>
      <c r="TBD53" s="14"/>
      <c r="TBE53" s="14"/>
      <c r="TBF53" s="14"/>
      <c r="TBG53" s="14"/>
      <c r="TBH53" s="14"/>
      <c r="TBI53" s="14"/>
      <c r="TBJ53" s="14"/>
      <c r="TBK53" s="14"/>
      <c r="TBL53" s="14"/>
      <c r="TBM53" s="14"/>
      <c r="TBN53" s="14"/>
      <c r="TBO53" s="14"/>
      <c r="TBP53" s="14"/>
      <c r="TBQ53" s="14"/>
      <c r="TBR53" s="14"/>
      <c r="TBS53" s="14"/>
      <c r="TBT53" s="14"/>
      <c r="TBU53" s="14"/>
      <c r="TBV53" s="14"/>
      <c r="TBW53" s="14"/>
      <c r="TBX53" s="14"/>
      <c r="TBY53" s="14"/>
      <c r="TBZ53" s="14"/>
      <c r="TCA53" s="14"/>
      <c r="TCB53" s="14"/>
      <c r="TCC53" s="14"/>
      <c r="TCD53" s="14"/>
      <c r="TCE53" s="14"/>
      <c r="TCF53" s="14"/>
      <c r="TCG53" s="14"/>
      <c r="TCH53" s="14"/>
      <c r="TCI53" s="14"/>
      <c r="TCJ53" s="14"/>
      <c r="TCK53" s="14"/>
      <c r="TCL53" s="14"/>
      <c r="TCM53" s="14"/>
      <c r="TCN53" s="14"/>
      <c r="TCO53" s="14"/>
      <c r="TCP53" s="14"/>
      <c r="TCQ53" s="14"/>
      <c r="TCR53" s="14"/>
      <c r="TCS53" s="14"/>
      <c r="TCT53" s="14"/>
      <c r="TCU53" s="14"/>
      <c r="TCV53" s="14"/>
      <c r="TCW53" s="14"/>
      <c r="TCX53" s="14"/>
      <c r="TCY53" s="14"/>
      <c r="TCZ53" s="14"/>
      <c r="TDA53" s="14"/>
      <c r="TDB53" s="14"/>
      <c r="TDC53" s="14"/>
      <c r="TDD53" s="14"/>
      <c r="TDE53" s="14"/>
      <c r="TDF53" s="14"/>
      <c r="TDG53" s="14"/>
      <c r="TDH53" s="14"/>
      <c r="TDI53" s="14"/>
      <c r="TDJ53" s="14"/>
      <c r="TDK53" s="14"/>
      <c r="TDL53" s="14"/>
      <c r="TDM53" s="14"/>
      <c r="TDN53" s="14"/>
      <c r="TDO53" s="14"/>
      <c r="TDP53" s="14"/>
      <c r="TDQ53" s="14"/>
      <c r="TDR53" s="14"/>
      <c r="TDS53" s="14"/>
      <c r="TDT53" s="14"/>
      <c r="TDU53" s="14"/>
      <c r="TDV53" s="14"/>
      <c r="TDW53" s="14"/>
      <c r="TDX53" s="14"/>
      <c r="TDY53" s="14"/>
      <c r="TDZ53" s="14"/>
      <c r="TEA53" s="14"/>
      <c r="TEB53" s="14"/>
      <c r="TEC53" s="14"/>
      <c r="TED53" s="14"/>
      <c r="TEE53" s="14"/>
      <c r="TEF53" s="14"/>
      <c r="TEG53" s="14"/>
      <c r="TEH53" s="14"/>
      <c r="TEI53" s="14"/>
      <c r="TEJ53" s="14"/>
      <c r="TEK53" s="14"/>
      <c r="TEL53" s="14"/>
      <c r="TEM53" s="14"/>
      <c r="TEN53" s="14"/>
      <c r="TEO53" s="14"/>
      <c r="TEP53" s="14"/>
      <c r="TEQ53" s="14"/>
      <c r="TER53" s="14"/>
      <c r="TES53" s="14"/>
      <c r="TET53" s="14"/>
      <c r="TEU53" s="14"/>
      <c r="TEV53" s="14"/>
      <c r="TEW53" s="14"/>
      <c r="TEX53" s="14"/>
      <c r="TEY53" s="14"/>
      <c r="TEZ53" s="14"/>
      <c r="TFA53" s="14"/>
      <c r="TFB53" s="14"/>
      <c r="TFC53" s="14"/>
      <c r="TFD53" s="14"/>
      <c r="TFE53" s="14"/>
      <c r="TFF53" s="14"/>
      <c r="TFG53" s="14"/>
      <c r="TFH53" s="14"/>
      <c r="TFI53" s="14"/>
      <c r="TFJ53" s="14"/>
      <c r="TFK53" s="14"/>
      <c r="TFL53" s="14"/>
      <c r="TFM53" s="14"/>
      <c r="TFN53" s="14"/>
      <c r="TFO53" s="14"/>
      <c r="TFP53" s="14"/>
      <c r="TFQ53" s="14"/>
      <c r="TFR53" s="14"/>
      <c r="TFS53" s="14"/>
      <c r="TFT53" s="14"/>
      <c r="TFU53" s="14"/>
      <c r="TFV53" s="14"/>
      <c r="TFW53" s="14"/>
      <c r="TFX53" s="14"/>
      <c r="TFY53" s="14"/>
      <c r="TFZ53" s="14"/>
      <c r="TGA53" s="14"/>
      <c r="TGB53" s="14"/>
      <c r="TGC53" s="14"/>
      <c r="TGD53" s="14"/>
      <c r="TGE53" s="14"/>
      <c r="TGF53" s="14"/>
      <c r="TGG53" s="14"/>
      <c r="TGH53" s="14"/>
      <c r="TGI53" s="14"/>
      <c r="TGJ53" s="14"/>
      <c r="TGK53" s="14"/>
      <c r="TGL53" s="14"/>
      <c r="TGM53" s="14"/>
      <c r="TGN53" s="14"/>
      <c r="TGO53" s="14"/>
      <c r="TGP53" s="14"/>
      <c r="TGQ53" s="14"/>
      <c r="TGR53" s="14"/>
      <c r="TGS53" s="14"/>
      <c r="TGT53" s="14"/>
      <c r="TGU53" s="14"/>
      <c r="TGV53" s="14"/>
      <c r="TGW53" s="14"/>
      <c r="TGX53" s="14"/>
      <c r="TGY53" s="14"/>
      <c r="TGZ53" s="14"/>
      <c r="THA53" s="14"/>
      <c r="THB53" s="14"/>
      <c r="THC53" s="14"/>
      <c r="THD53" s="14"/>
      <c r="THE53" s="14"/>
      <c r="THF53" s="14"/>
      <c r="THG53" s="14"/>
      <c r="THH53" s="14"/>
      <c r="THI53" s="14"/>
      <c r="THJ53" s="14"/>
      <c r="THK53" s="14"/>
      <c r="THL53" s="14"/>
      <c r="THM53" s="14"/>
      <c r="THN53" s="14"/>
      <c r="THO53" s="14"/>
      <c r="THP53" s="14"/>
      <c r="THQ53" s="14"/>
      <c r="THR53" s="14"/>
      <c r="THS53" s="14"/>
      <c r="THT53" s="14"/>
      <c r="THU53" s="14"/>
      <c r="THV53" s="14"/>
      <c r="THW53" s="14"/>
      <c r="THX53" s="14"/>
      <c r="THY53" s="14"/>
      <c r="THZ53" s="14"/>
      <c r="TIA53" s="14"/>
      <c r="TIB53" s="14"/>
      <c r="TIC53" s="14"/>
      <c r="TID53" s="14"/>
      <c r="TIE53" s="14"/>
      <c r="TIF53" s="14"/>
      <c r="TIG53" s="14"/>
      <c r="TIH53" s="14"/>
      <c r="TII53" s="14"/>
      <c r="TIJ53" s="14"/>
      <c r="TIK53" s="14"/>
      <c r="TIL53" s="14"/>
      <c r="TIM53" s="14"/>
      <c r="TIN53" s="14"/>
      <c r="TIO53" s="14"/>
      <c r="TIP53" s="14"/>
      <c r="TIQ53" s="14"/>
      <c r="TIR53" s="14"/>
      <c r="TIS53" s="14"/>
      <c r="TIT53" s="14"/>
      <c r="TIU53" s="14"/>
      <c r="TIV53" s="14"/>
      <c r="TIW53" s="14"/>
      <c r="TIX53" s="14"/>
      <c r="TIY53" s="14"/>
      <c r="TIZ53" s="14"/>
      <c r="TJA53" s="14"/>
      <c r="TJB53" s="14"/>
      <c r="TJC53" s="14"/>
      <c r="TJD53" s="14"/>
      <c r="TJE53" s="14"/>
      <c r="TJF53" s="14"/>
      <c r="TJG53" s="14"/>
      <c r="TJH53" s="14"/>
      <c r="TJI53" s="14"/>
      <c r="TJJ53" s="14"/>
      <c r="TJK53" s="14"/>
      <c r="TJL53" s="14"/>
      <c r="TJM53" s="14"/>
      <c r="TJN53" s="14"/>
      <c r="TJO53" s="14"/>
      <c r="TJP53" s="14"/>
      <c r="TJQ53" s="14"/>
      <c r="TJR53" s="14"/>
      <c r="TJS53" s="14"/>
      <c r="TJT53" s="14"/>
      <c r="TJU53" s="14"/>
      <c r="TJV53" s="14"/>
      <c r="TJW53" s="14"/>
      <c r="TJX53" s="14"/>
      <c r="TJY53" s="14"/>
      <c r="TJZ53" s="14"/>
      <c r="TKA53" s="14"/>
      <c r="TKB53" s="14"/>
      <c r="TKC53" s="14"/>
      <c r="TKD53" s="14"/>
      <c r="TKE53" s="14"/>
      <c r="TKF53" s="14"/>
      <c r="TKG53" s="14"/>
      <c r="TKH53" s="14"/>
      <c r="TKI53" s="14"/>
      <c r="TKJ53" s="14"/>
      <c r="TKK53" s="14"/>
      <c r="TKL53" s="14"/>
      <c r="TKM53" s="14"/>
      <c r="TKN53" s="14"/>
      <c r="TKO53" s="14"/>
      <c r="TKP53" s="14"/>
      <c r="TKQ53" s="14"/>
      <c r="TKR53" s="14"/>
      <c r="TKS53" s="14"/>
      <c r="TKT53" s="14"/>
      <c r="TKU53" s="14"/>
      <c r="TKV53" s="14"/>
      <c r="TKW53" s="14"/>
      <c r="TKX53" s="14"/>
      <c r="TKY53" s="14"/>
      <c r="TKZ53" s="14"/>
      <c r="TLA53" s="14"/>
      <c r="TLB53" s="14"/>
      <c r="TLC53" s="14"/>
      <c r="TLD53" s="14"/>
      <c r="TLE53" s="14"/>
      <c r="TLF53" s="14"/>
      <c r="TLG53" s="14"/>
      <c r="TLH53" s="14"/>
      <c r="TLI53" s="14"/>
      <c r="TLJ53" s="14"/>
      <c r="TLK53" s="14"/>
      <c r="TLL53" s="14"/>
      <c r="TLM53" s="14"/>
      <c r="TLN53" s="14"/>
      <c r="TLO53" s="14"/>
      <c r="TLP53" s="14"/>
      <c r="TLQ53" s="14"/>
      <c r="TLR53" s="14"/>
      <c r="TLS53" s="14"/>
      <c r="TLT53" s="14"/>
      <c r="TLU53" s="14"/>
      <c r="TLV53" s="14"/>
      <c r="TLW53" s="14"/>
      <c r="TLX53" s="14"/>
      <c r="TLY53" s="14"/>
      <c r="TLZ53" s="14"/>
      <c r="TMA53" s="14"/>
      <c r="TMB53" s="14"/>
      <c r="TMC53" s="14"/>
      <c r="TMD53" s="14"/>
      <c r="TME53" s="14"/>
      <c r="TMF53" s="14"/>
      <c r="TMG53" s="14"/>
      <c r="TMH53" s="14"/>
      <c r="TMI53" s="14"/>
      <c r="TMJ53" s="14"/>
      <c r="TMK53" s="14"/>
      <c r="TML53" s="14"/>
      <c r="TMM53" s="14"/>
      <c r="TMN53" s="14"/>
      <c r="TMO53" s="14"/>
      <c r="TMP53" s="14"/>
      <c r="TMQ53" s="14"/>
      <c r="TMR53" s="14"/>
      <c r="TMS53" s="14"/>
      <c r="TMT53" s="14"/>
      <c r="TMU53" s="14"/>
      <c r="TMV53" s="14"/>
      <c r="TMW53" s="14"/>
      <c r="TMX53" s="14"/>
      <c r="TMY53" s="14"/>
      <c r="TMZ53" s="14"/>
      <c r="TNA53" s="14"/>
      <c r="TNB53" s="14"/>
      <c r="TNC53" s="14"/>
      <c r="TND53" s="14"/>
      <c r="TNE53" s="14"/>
      <c r="TNF53" s="14"/>
      <c r="TNG53" s="14"/>
      <c r="TNH53" s="14"/>
      <c r="TNI53" s="14"/>
      <c r="TNJ53" s="14"/>
      <c r="TNK53" s="14"/>
      <c r="TNL53" s="14"/>
      <c r="TNM53" s="14"/>
      <c r="TNN53" s="14"/>
      <c r="TNO53" s="14"/>
      <c r="TNP53" s="14"/>
      <c r="TNQ53" s="14"/>
      <c r="TNR53" s="14"/>
      <c r="TNS53" s="14"/>
      <c r="TNT53" s="14"/>
      <c r="TNU53" s="14"/>
      <c r="TNV53" s="14"/>
      <c r="TNW53" s="14"/>
      <c r="TNX53" s="14"/>
      <c r="TNY53" s="14"/>
      <c r="TNZ53" s="14"/>
      <c r="TOA53" s="14"/>
      <c r="TOB53" s="14"/>
      <c r="TOC53" s="14"/>
      <c r="TOD53" s="14"/>
      <c r="TOE53" s="14"/>
      <c r="TOF53" s="14"/>
      <c r="TOG53" s="14"/>
      <c r="TOH53" s="14"/>
      <c r="TOI53" s="14"/>
      <c r="TOJ53" s="14"/>
      <c r="TOK53" s="14"/>
      <c r="TOL53" s="14"/>
      <c r="TOM53" s="14"/>
      <c r="TON53" s="14"/>
      <c r="TOO53" s="14"/>
      <c r="TOP53" s="14"/>
      <c r="TOQ53" s="14"/>
      <c r="TOR53" s="14"/>
      <c r="TOS53" s="14"/>
      <c r="TOT53" s="14"/>
      <c r="TOU53" s="14"/>
      <c r="TOV53" s="14"/>
      <c r="TOW53" s="14"/>
      <c r="TOX53" s="14"/>
      <c r="TOY53" s="14"/>
      <c r="TOZ53" s="14"/>
      <c r="TPA53" s="14"/>
      <c r="TPB53" s="14"/>
      <c r="TPC53" s="14"/>
      <c r="TPD53" s="14"/>
      <c r="TPE53" s="14"/>
      <c r="TPF53" s="14"/>
      <c r="TPG53" s="14"/>
      <c r="TPH53" s="14"/>
      <c r="TPI53" s="14"/>
      <c r="TPJ53" s="14"/>
      <c r="TPK53" s="14"/>
      <c r="TPL53" s="14"/>
      <c r="TPM53" s="14"/>
      <c r="TPN53" s="14"/>
      <c r="TPO53" s="14"/>
      <c r="TPP53" s="14"/>
      <c r="TPQ53" s="14"/>
      <c r="TPR53" s="14"/>
      <c r="TPS53" s="14"/>
      <c r="TPT53" s="14"/>
      <c r="TPU53" s="14"/>
      <c r="TPV53" s="14"/>
      <c r="TPW53" s="14"/>
      <c r="TPX53" s="14"/>
      <c r="TPY53" s="14"/>
      <c r="TPZ53" s="14"/>
      <c r="TQA53" s="14"/>
      <c r="TQB53" s="14"/>
      <c r="TQC53" s="14"/>
      <c r="TQD53" s="14"/>
      <c r="TQE53" s="14"/>
      <c r="TQF53" s="14"/>
      <c r="TQG53" s="14"/>
      <c r="TQH53" s="14"/>
      <c r="TQI53" s="14"/>
      <c r="TQJ53" s="14"/>
      <c r="TQK53" s="14"/>
      <c r="TQL53" s="14"/>
      <c r="TQM53" s="14"/>
      <c r="TQN53" s="14"/>
      <c r="TQO53" s="14"/>
      <c r="TQP53" s="14"/>
      <c r="TQQ53" s="14"/>
      <c r="TQR53" s="14"/>
      <c r="TQS53" s="14"/>
      <c r="TQT53" s="14"/>
      <c r="TQU53" s="14"/>
      <c r="TQV53" s="14"/>
      <c r="TQW53" s="14"/>
      <c r="TQX53" s="14"/>
      <c r="TQY53" s="14"/>
      <c r="TQZ53" s="14"/>
      <c r="TRA53" s="14"/>
      <c r="TRB53" s="14"/>
      <c r="TRC53" s="14"/>
      <c r="TRD53" s="14"/>
      <c r="TRE53" s="14"/>
      <c r="TRF53" s="14"/>
      <c r="TRG53" s="14"/>
      <c r="TRH53" s="14"/>
      <c r="TRI53" s="14"/>
      <c r="TRJ53" s="14"/>
      <c r="TRK53" s="14"/>
      <c r="TRL53" s="14"/>
      <c r="TRM53" s="14"/>
      <c r="TRN53" s="14"/>
      <c r="TRO53" s="14"/>
      <c r="TRP53" s="14"/>
      <c r="TRQ53" s="14"/>
      <c r="TRR53" s="14"/>
      <c r="TRS53" s="14"/>
      <c r="TRT53" s="14"/>
      <c r="TRU53" s="14"/>
      <c r="TRV53" s="14"/>
      <c r="TRW53" s="14"/>
      <c r="TRX53" s="14"/>
      <c r="TRY53" s="14"/>
      <c r="TRZ53" s="14"/>
      <c r="TSA53" s="14"/>
      <c r="TSB53" s="14"/>
      <c r="TSC53" s="14"/>
      <c r="TSD53" s="14"/>
      <c r="TSE53" s="14"/>
      <c r="TSF53" s="14"/>
      <c r="TSG53" s="14"/>
      <c r="TSH53" s="14"/>
      <c r="TSI53" s="14"/>
      <c r="TSJ53" s="14"/>
      <c r="TSK53" s="14"/>
      <c r="TSL53" s="14"/>
      <c r="TSM53" s="14"/>
      <c r="TSN53" s="14"/>
      <c r="TSO53" s="14"/>
      <c r="TSP53" s="14"/>
      <c r="TSQ53" s="14"/>
      <c r="TSR53" s="14"/>
      <c r="TSS53" s="14"/>
      <c r="TST53" s="14"/>
      <c r="TSU53" s="14"/>
      <c r="TSV53" s="14"/>
      <c r="TSW53" s="14"/>
      <c r="TSX53" s="14"/>
      <c r="TSY53" s="14"/>
      <c r="TSZ53" s="14"/>
      <c r="TTA53" s="14"/>
      <c r="TTB53" s="14"/>
      <c r="TTC53" s="14"/>
      <c r="TTD53" s="14"/>
      <c r="TTE53" s="14"/>
      <c r="TTF53" s="14"/>
      <c r="TTG53" s="14"/>
      <c r="TTH53" s="14"/>
      <c r="TTI53" s="14"/>
      <c r="TTJ53" s="14"/>
      <c r="TTK53" s="14"/>
      <c r="TTL53" s="14"/>
      <c r="TTM53" s="14"/>
      <c r="TTN53" s="14"/>
      <c r="TTO53" s="14"/>
      <c r="TTP53" s="14"/>
      <c r="TTQ53" s="14"/>
      <c r="TTR53" s="14"/>
      <c r="TTS53" s="14"/>
      <c r="TTT53" s="14"/>
      <c r="TTU53" s="14"/>
      <c r="TTV53" s="14"/>
      <c r="TTW53" s="14"/>
      <c r="TTX53" s="14"/>
      <c r="TTY53" s="14"/>
      <c r="TTZ53" s="14"/>
      <c r="TUA53" s="14"/>
      <c r="TUB53" s="14"/>
      <c r="TUC53" s="14"/>
      <c r="TUD53" s="14"/>
      <c r="TUE53" s="14"/>
      <c r="TUF53" s="14"/>
      <c r="TUG53" s="14"/>
      <c r="TUH53" s="14"/>
      <c r="TUI53" s="14"/>
      <c r="TUJ53" s="14"/>
      <c r="TUK53" s="14"/>
      <c r="TUL53" s="14"/>
      <c r="TUM53" s="14"/>
      <c r="TUN53" s="14"/>
      <c r="TUO53" s="14"/>
      <c r="TUP53" s="14"/>
      <c r="TUQ53" s="14"/>
      <c r="TUR53" s="14"/>
      <c r="TUS53" s="14"/>
      <c r="TUT53" s="14"/>
      <c r="TUU53" s="14"/>
      <c r="TUV53" s="14"/>
      <c r="TUW53" s="14"/>
      <c r="TUX53" s="14"/>
      <c r="TUY53" s="14"/>
      <c r="TUZ53" s="14"/>
      <c r="TVA53" s="14"/>
      <c r="TVB53" s="14"/>
      <c r="TVC53" s="14"/>
      <c r="TVD53" s="14"/>
      <c r="TVE53" s="14"/>
      <c r="TVF53" s="14"/>
      <c r="TVG53" s="14"/>
      <c r="TVH53" s="14"/>
      <c r="TVI53" s="14"/>
      <c r="TVJ53" s="14"/>
      <c r="TVK53" s="14"/>
      <c r="TVL53" s="14"/>
      <c r="TVM53" s="14"/>
      <c r="TVN53" s="14"/>
      <c r="TVO53" s="14"/>
      <c r="TVP53" s="14"/>
      <c r="TVQ53" s="14"/>
      <c r="TVR53" s="14"/>
      <c r="TVS53" s="14"/>
      <c r="TVT53" s="14"/>
      <c r="TVU53" s="14"/>
      <c r="TVV53" s="14"/>
      <c r="TVW53" s="14"/>
      <c r="TVX53" s="14"/>
      <c r="TVY53" s="14"/>
      <c r="TVZ53" s="14"/>
      <c r="TWA53" s="14"/>
      <c r="TWB53" s="14"/>
      <c r="TWC53" s="14"/>
      <c r="TWD53" s="14"/>
      <c r="TWE53" s="14"/>
      <c r="TWF53" s="14"/>
      <c r="TWG53" s="14"/>
      <c r="TWH53" s="14"/>
      <c r="TWI53" s="14"/>
      <c r="TWJ53" s="14"/>
      <c r="TWK53" s="14"/>
      <c r="TWL53" s="14"/>
      <c r="TWM53" s="14"/>
      <c r="TWN53" s="14"/>
      <c r="TWO53" s="14"/>
      <c r="TWP53" s="14"/>
      <c r="TWQ53" s="14"/>
      <c r="TWR53" s="14"/>
      <c r="TWS53" s="14"/>
      <c r="TWT53" s="14"/>
      <c r="TWU53" s="14"/>
      <c r="TWV53" s="14"/>
      <c r="TWW53" s="14"/>
      <c r="TWX53" s="14"/>
      <c r="TWY53" s="14"/>
      <c r="TWZ53" s="14"/>
      <c r="TXA53" s="14"/>
      <c r="TXB53" s="14"/>
      <c r="TXC53" s="14"/>
      <c r="TXD53" s="14"/>
      <c r="TXE53" s="14"/>
      <c r="TXF53" s="14"/>
      <c r="TXG53" s="14"/>
      <c r="TXH53" s="14"/>
      <c r="TXI53" s="14"/>
      <c r="TXJ53" s="14"/>
      <c r="TXK53" s="14"/>
      <c r="TXL53" s="14"/>
      <c r="TXM53" s="14"/>
      <c r="TXN53" s="14"/>
      <c r="TXO53" s="14"/>
      <c r="TXP53" s="14"/>
      <c r="TXQ53" s="14"/>
      <c r="TXR53" s="14"/>
      <c r="TXS53" s="14"/>
      <c r="TXT53" s="14"/>
      <c r="TXU53" s="14"/>
      <c r="TXV53" s="14"/>
      <c r="TXW53" s="14"/>
      <c r="TXX53" s="14"/>
      <c r="TXY53" s="14"/>
      <c r="TXZ53" s="14"/>
      <c r="TYA53" s="14"/>
      <c r="TYB53" s="14"/>
      <c r="TYC53" s="14"/>
      <c r="TYD53" s="14"/>
      <c r="TYE53" s="14"/>
      <c r="TYF53" s="14"/>
      <c r="TYG53" s="14"/>
      <c r="TYH53" s="14"/>
      <c r="TYI53" s="14"/>
      <c r="TYJ53" s="14"/>
      <c r="TYK53" s="14"/>
      <c r="TYL53" s="14"/>
      <c r="TYM53" s="14"/>
      <c r="TYN53" s="14"/>
      <c r="TYO53" s="14"/>
      <c r="TYP53" s="14"/>
      <c r="TYQ53" s="14"/>
      <c r="TYR53" s="14"/>
      <c r="TYS53" s="14"/>
      <c r="TYT53" s="14"/>
      <c r="TYU53" s="14"/>
      <c r="TYV53" s="14"/>
      <c r="TYW53" s="14"/>
      <c r="TYX53" s="14"/>
      <c r="TYY53" s="14"/>
      <c r="TYZ53" s="14"/>
      <c r="TZA53" s="14"/>
      <c r="TZB53" s="14"/>
      <c r="TZC53" s="14"/>
      <c r="TZD53" s="14"/>
      <c r="TZE53" s="14"/>
      <c r="TZF53" s="14"/>
      <c r="TZG53" s="14"/>
      <c r="TZH53" s="14"/>
      <c r="TZI53" s="14"/>
      <c r="TZJ53" s="14"/>
      <c r="TZK53" s="14"/>
      <c r="TZL53" s="14"/>
      <c r="TZM53" s="14"/>
      <c r="TZN53" s="14"/>
      <c r="TZO53" s="14"/>
      <c r="TZP53" s="14"/>
      <c r="TZQ53" s="14"/>
      <c r="TZR53" s="14"/>
      <c r="TZS53" s="14"/>
      <c r="TZT53" s="14"/>
      <c r="TZU53" s="14"/>
      <c r="TZV53" s="14"/>
      <c r="TZW53" s="14"/>
      <c r="TZX53" s="14"/>
      <c r="TZY53" s="14"/>
      <c r="TZZ53" s="14"/>
      <c r="UAA53" s="14"/>
      <c r="UAB53" s="14"/>
      <c r="UAC53" s="14"/>
      <c r="UAD53" s="14"/>
      <c r="UAE53" s="14"/>
      <c r="UAF53" s="14"/>
      <c r="UAG53" s="14"/>
      <c r="UAH53" s="14"/>
      <c r="UAI53" s="14"/>
      <c r="UAJ53" s="14"/>
      <c r="UAK53" s="14"/>
      <c r="UAL53" s="14"/>
      <c r="UAM53" s="14"/>
      <c r="UAN53" s="14"/>
      <c r="UAO53" s="14"/>
      <c r="UAP53" s="14"/>
      <c r="UAQ53" s="14"/>
      <c r="UAR53" s="14"/>
      <c r="UAS53" s="14"/>
      <c r="UAT53" s="14"/>
      <c r="UAU53" s="14"/>
      <c r="UAV53" s="14"/>
      <c r="UAW53" s="14"/>
      <c r="UAX53" s="14"/>
      <c r="UAY53" s="14"/>
      <c r="UAZ53" s="14"/>
      <c r="UBA53" s="14"/>
      <c r="UBB53" s="14"/>
      <c r="UBC53" s="14"/>
      <c r="UBD53" s="14"/>
      <c r="UBE53" s="14"/>
      <c r="UBF53" s="14"/>
      <c r="UBG53" s="14"/>
      <c r="UBH53" s="14"/>
      <c r="UBI53" s="14"/>
      <c r="UBJ53" s="14"/>
      <c r="UBK53" s="14"/>
      <c r="UBL53" s="14"/>
      <c r="UBM53" s="14"/>
      <c r="UBN53" s="14"/>
      <c r="UBO53" s="14"/>
      <c r="UBP53" s="14"/>
      <c r="UBQ53" s="14"/>
      <c r="UBR53" s="14"/>
      <c r="UBS53" s="14"/>
      <c r="UBT53" s="14"/>
      <c r="UBU53" s="14"/>
      <c r="UBV53" s="14"/>
      <c r="UBW53" s="14"/>
      <c r="UBX53" s="14"/>
      <c r="UBY53" s="14"/>
      <c r="UBZ53" s="14"/>
      <c r="UCA53" s="14"/>
      <c r="UCB53" s="14"/>
      <c r="UCC53" s="14"/>
      <c r="UCD53" s="14"/>
      <c r="UCE53" s="14"/>
      <c r="UCF53" s="14"/>
      <c r="UCG53" s="14"/>
      <c r="UCH53" s="14"/>
      <c r="UCI53" s="14"/>
      <c r="UCJ53" s="14"/>
      <c r="UCK53" s="14"/>
      <c r="UCL53" s="14"/>
      <c r="UCM53" s="14"/>
      <c r="UCN53" s="14"/>
      <c r="UCO53" s="14"/>
      <c r="UCP53" s="14"/>
      <c r="UCQ53" s="14"/>
      <c r="UCR53" s="14"/>
      <c r="UCS53" s="14"/>
      <c r="UCT53" s="14"/>
      <c r="UCU53" s="14"/>
      <c r="UCV53" s="14"/>
      <c r="UCW53" s="14"/>
      <c r="UCX53" s="14"/>
      <c r="UCY53" s="14"/>
      <c r="UCZ53" s="14"/>
      <c r="UDA53" s="14"/>
      <c r="UDB53" s="14"/>
      <c r="UDC53" s="14"/>
      <c r="UDD53" s="14"/>
      <c r="UDE53" s="14"/>
      <c r="UDF53" s="14"/>
      <c r="UDG53" s="14"/>
      <c r="UDH53" s="14"/>
      <c r="UDI53" s="14"/>
      <c r="UDJ53" s="14"/>
      <c r="UDK53" s="14"/>
      <c r="UDL53" s="14"/>
      <c r="UDM53" s="14"/>
      <c r="UDN53" s="14"/>
      <c r="UDO53" s="14"/>
      <c r="UDP53" s="14"/>
      <c r="UDQ53" s="14"/>
      <c r="UDR53" s="14"/>
      <c r="UDS53" s="14"/>
      <c r="UDT53" s="14"/>
      <c r="UDU53" s="14"/>
      <c r="UDV53" s="14"/>
      <c r="UDW53" s="14"/>
      <c r="UDX53" s="14"/>
      <c r="UDY53" s="14"/>
      <c r="UDZ53" s="14"/>
      <c r="UEA53" s="14"/>
      <c r="UEB53" s="14"/>
      <c r="UEC53" s="14"/>
      <c r="UED53" s="14"/>
      <c r="UEE53" s="14"/>
      <c r="UEF53" s="14"/>
      <c r="UEG53" s="14"/>
      <c r="UEH53" s="14"/>
      <c r="UEI53" s="14"/>
      <c r="UEJ53" s="14"/>
      <c r="UEK53" s="14"/>
      <c r="UEL53" s="14"/>
      <c r="UEM53" s="14"/>
      <c r="UEN53" s="14"/>
      <c r="UEO53" s="14"/>
      <c r="UEP53" s="14"/>
      <c r="UEQ53" s="14"/>
      <c r="UER53" s="14"/>
      <c r="UES53" s="14"/>
      <c r="UET53" s="14"/>
      <c r="UEU53" s="14"/>
      <c r="UEV53" s="14"/>
      <c r="UEW53" s="14"/>
      <c r="UEX53" s="14"/>
      <c r="UEY53" s="14"/>
      <c r="UEZ53" s="14"/>
      <c r="UFA53" s="14"/>
      <c r="UFB53" s="14"/>
      <c r="UFC53" s="14"/>
      <c r="UFD53" s="14"/>
      <c r="UFE53" s="14"/>
      <c r="UFF53" s="14"/>
      <c r="UFG53" s="14"/>
      <c r="UFH53" s="14"/>
      <c r="UFI53" s="14"/>
      <c r="UFJ53" s="14"/>
      <c r="UFK53" s="14"/>
      <c r="UFL53" s="14"/>
      <c r="UFM53" s="14"/>
      <c r="UFN53" s="14"/>
      <c r="UFO53" s="14"/>
      <c r="UFP53" s="14"/>
      <c r="UFQ53" s="14"/>
      <c r="UFR53" s="14"/>
      <c r="UFS53" s="14"/>
      <c r="UFT53" s="14"/>
      <c r="UFU53" s="14"/>
      <c r="UFV53" s="14"/>
      <c r="UFW53" s="14"/>
      <c r="UFX53" s="14"/>
      <c r="UFY53" s="14"/>
      <c r="UFZ53" s="14"/>
      <c r="UGA53" s="14"/>
      <c r="UGB53" s="14"/>
      <c r="UGC53" s="14"/>
      <c r="UGD53" s="14"/>
      <c r="UGE53" s="14"/>
      <c r="UGF53" s="14"/>
      <c r="UGG53" s="14"/>
      <c r="UGH53" s="14"/>
      <c r="UGI53" s="14"/>
      <c r="UGJ53" s="14"/>
      <c r="UGK53" s="14"/>
      <c r="UGL53" s="14"/>
      <c r="UGM53" s="14"/>
      <c r="UGN53" s="14"/>
      <c r="UGO53" s="14"/>
      <c r="UGP53" s="14"/>
      <c r="UGQ53" s="14"/>
      <c r="UGR53" s="14"/>
      <c r="UGS53" s="14"/>
      <c r="UGT53" s="14"/>
      <c r="UGU53" s="14"/>
      <c r="UGV53" s="14"/>
      <c r="UGW53" s="14"/>
      <c r="UGX53" s="14"/>
      <c r="UGY53" s="14"/>
      <c r="UGZ53" s="14"/>
      <c r="UHA53" s="14"/>
      <c r="UHB53" s="14"/>
      <c r="UHC53" s="14"/>
      <c r="UHD53" s="14"/>
      <c r="UHE53" s="14"/>
      <c r="UHF53" s="14"/>
      <c r="UHG53" s="14"/>
      <c r="UHH53" s="14"/>
      <c r="UHI53" s="14"/>
      <c r="UHJ53" s="14"/>
      <c r="UHK53" s="14"/>
      <c r="UHL53" s="14"/>
      <c r="UHM53" s="14"/>
      <c r="UHN53" s="14"/>
      <c r="UHO53" s="14"/>
      <c r="UHP53" s="14"/>
      <c r="UHQ53" s="14"/>
      <c r="UHR53" s="14"/>
      <c r="UHS53" s="14"/>
      <c r="UHT53" s="14"/>
      <c r="UHU53" s="14"/>
      <c r="UHV53" s="14"/>
      <c r="UHW53" s="14"/>
      <c r="UHX53" s="14"/>
      <c r="UHY53" s="14"/>
      <c r="UHZ53" s="14"/>
      <c r="UIA53" s="14"/>
      <c r="UIB53" s="14"/>
      <c r="UIC53" s="14"/>
      <c r="UID53" s="14"/>
      <c r="UIE53" s="14"/>
      <c r="UIF53" s="14"/>
      <c r="UIG53" s="14"/>
      <c r="UIH53" s="14"/>
      <c r="UII53" s="14"/>
      <c r="UIJ53" s="14"/>
      <c r="UIK53" s="14"/>
      <c r="UIL53" s="14"/>
      <c r="UIM53" s="14"/>
      <c r="UIN53" s="14"/>
      <c r="UIO53" s="14"/>
      <c r="UIP53" s="14"/>
      <c r="UIQ53" s="14"/>
      <c r="UIR53" s="14"/>
      <c r="UIS53" s="14"/>
      <c r="UIT53" s="14"/>
      <c r="UIU53" s="14"/>
      <c r="UIV53" s="14"/>
      <c r="UIW53" s="14"/>
      <c r="UIX53" s="14"/>
      <c r="UIY53" s="14"/>
      <c r="UIZ53" s="14"/>
      <c r="UJA53" s="14"/>
      <c r="UJB53" s="14"/>
      <c r="UJC53" s="14"/>
      <c r="UJD53" s="14"/>
      <c r="UJE53" s="14"/>
      <c r="UJF53" s="14"/>
      <c r="UJG53" s="14"/>
      <c r="UJH53" s="14"/>
      <c r="UJI53" s="14"/>
      <c r="UJJ53" s="14"/>
      <c r="UJK53" s="14"/>
      <c r="UJL53" s="14"/>
      <c r="UJM53" s="14"/>
      <c r="UJN53" s="14"/>
      <c r="UJO53" s="14"/>
      <c r="UJP53" s="14"/>
      <c r="UJQ53" s="14"/>
      <c r="UJR53" s="14"/>
      <c r="UJS53" s="14"/>
      <c r="UJT53" s="14"/>
      <c r="UJU53" s="14"/>
      <c r="UJV53" s="14"/>
      <c r="UJW53" s="14"/>
      <c r="UJX53" s="14"/>
      <c r="UJY53" s="14"/>
      <c r="UJZ53" s="14"/>
      <c r="UKA53" s="14"/>
      <c r="UKB53" s="14"/>
      <c r="UKC53" s="14"/>
      <c r="UKD53" s="14"/>
      <c r="UKE53" s="14"/>
      <c r="UKF53" s="14"/>
      <c r="UKG53" s="14"/>
      <c r="UKH53" s="14"/>
      <c r="UKI53" s="14"/>
      <c r="UKJ53" s="14"/>
      <c r="UKK53" s="14"/>
      <c r="UKL53" s="14"/>
      <c r="UKM53" s="14"/>
      <c r="UKN53" s="14"/>
      <c r="UKO53" s="14"/>
      <c r="UKP53" s="14"/>
      <c r="UKQ53" s="14"/>
      <c r="UKR53" s="14"/>
      <c r="UKS53" s="14"/>
      <c r="UKT53" s="14"/>
      <c r="UKU53" s="14"/>
      <c r="UKV53" s="14"/>
      <c r="UKW53" s="14"/>
      <c r="UKX53" s="14"/>
      <c r="UKY53" s="14"/>
      <c r="UKZ53" s="14"/>
      <c r="ULA53" s="14"/>
      <c r="ULB53" s="14"/>
      <c r="ULC53" s="14"/>
      <c r="ULD53" s="14"/>
      <c r="ULE53" s="14"/>
      <c r="ULF53" s="14"/>
      <c r="ULG53" s="14"/>
      <c r="ULH53" s="14"/>
      <c r="ULI53" s="14"/>
      <c r="ULJ53" s="14"/>
      <c r="ULK53" s="14"/>
      <c r="ULL53" s="14"/>
      <c r="ULM53" s="14"/>
      <c r="ULN53" s="14"/>
      <c r="ULO53" s="14"/>
      <c r="ULP53" s="14"/>
      <c r="ULQ53" s="14"/>
      <c r="ULR53" s="14"/>
      <c r="ULS53" s="14"/>
      <c r="ULT53" s="14"/>
      <c r="ULU53" s="14"/>
      <c r="ULV53" s="14"/>
      <c r="ULW53" s="14"/>
      <c r="ULX53" s="14"/>
      <c r="ULY53" s="14"/>
      <c r="ULZ53" s="14"/>
      <c r="UMA53" s="14"/>
      <c r="UMB53" s="14"/>
      <c r="UMC53" s="14"/>
      <c r="UMD53" s="14"/>
      <c r="UME53" s="14"/>
      <c r="UMF53" s="14"/>
      <c r="UMG53" s="14"/>
      <c r="UMH53" s="14"/>
      <c r="UMI53" s="14"/>
      <c r="UMJ53" s="14"/>
      <c r="UMK53" s="14"/>
      <c r="UML53" s="14"/>
      <c r="UMM53" s="14"/>
      <c r="UMN53" s="14"/>
      <c r="UMO53" s="14"/>
      <c r="UMP53" s="14"/>
      <c r="UMQ53" s="14"/>
      <c r="UMR53" s="14"/>
      <c r="UMS53" s="14"/>
      <c r="UMT53" s="14"/>
      <c r="UMU53" s="14"/>
      <c r="UMV53" s="14"/>
      <c r="UMW53" s="14"/>
      <c r="UMX53" s="14"/>
      <c r="UMY53" s="14"/>
      <c r="UMZ53" s="14"/>
      <c r="UNA53" s="14"/>
      <c r="UNB53" s="14"/>
      <c r="UNC53" s="14"/>
      <c r="UND53" s="14"/>
      <c r="UNE53" s="14"/>
      <c r="UNF53" s="14"/>
      <c r="UNG53" s="14"/>
      <c r="UNH53" s="14"/>
      <c r="UNI53" s="14"/>
      <c r="UNJ53" s="14"/>
      <c r="UNK53" s="14"/>
      <c r="UNL53" s="14"/>
      <c r="UNM53" s="14"/>
      <c r="UNN53" s="14"/>
      <c r="UNO53" s="14"/>
      <c r="UNP53" s="14"/>
      <c r="UNQ53" s="14"/>
      <c r="UNR53" s="14"/>
      <c r="UNS53" s="14"/>
      <c r="UNT53" s="14"/>
      <c r="UNU53" s="14"/>
      <c r="UNV53" s="14"/>
      <c r="UNW53" s="14"/>
      <c r="UNX53" s="14"/>
      <c r="UNY53" s="14"/>
      <c r="UNZ53" s="14"/>
      <c r="UOA53" s="14"/>
      <c r="UOB53" s="14"/>
      <c r="UOC53" s="14"/>
      <c r="UOD53" s="14"/>
      <c r="UOE53" s="14"/>
      <c r="UOF53" s="14"/>
      <c r="UOG53" s="14"/>
      <c r="UOH53" s="14"/>
      <c r="UOI53" s="14"/>
      <c r="UOJ53" s="14"/>
      <c r="UOK53" s="14"/>
      <c r="UOL53" s="14"/>
      <c r="UOM53" s="14"/>
      <c r="UON53" s="14"/>
      <c r="UOO53" s="14"/>
      <c r="UOP53" s="14"/>
      <c r="UOQ53" s="14"/>
      <c r="UOR53" s="14"/>
      <c r="UOS53" s="14"/>
      <c r="UOT53" s="14"/>
      <c r="UOU53" s="14"/>
      <c r="UOV53" s="14"/>
      <c r="UOW53" s="14"/>
      <c r="UOX53" s="14"/>
      <c r="UOY53" s="14"/>
      <c r="UOZ53" s="14"/>
      <c r="UPA53" s="14"/>
      <c r="UPB53" s="14"/>
      <c r="UPC53" s="14"/>
      <c r="UPD53" s="14"/>
      <c r="UPE53" s="14"/>
      <c r="UPF53" s="14"/>
      <c r="UPG53" s="14"/>
      <c r="UPH53" s="14"/>
      <c r="UPI53" s="14"/>
      <c r="UPJ53" s="14"/>
      <c r="UPK53" s="14"/>
      <c r="UPL53" s="14"/>
      <c r="UPM53" s="14"/>
      <c r="UPN53" s="14"/>
      <c r="UPO53" s="14"/>
      <c r="UPP53" s="14"/>
      <c r="UPQ53" s="14"/>
      <c r="UPR53" s="14"/>
      <c r="UPS53" s="14"/>
      <c r="UPT53" s="14"/>
      <c r="UPU53" s="14"/>
      <c r="UPV53" s="14"/>
      <c r="UPW53" s="14"/>
      <c r="UPX53" s="14"/>
      <c r="UPY53" s="14"/>
      <c r="UPZ53" s="14"/>
      <c r="UQA53" s="14"/>
      <c r="UQB53" s="14"/>
      <c r="UQC53" s="14"/>
      <c r="UQD53" s="14"/>
      <c r="UQE53" s="14"/>
      <c r="UQF53" s="14"/>
      <c r="UQG53" s="14"/>
      <c r="UQH53" s="14"/>
      <c r="UQI53" s="14"/>
      <c r="UQJ53" s="14"/>
      <c r="UQK53" s="14"/>
      <c r="UQL53" s="14"/>
      <c r="UQM53" s="14"/>
      <c r="UQN53" s="14"/>
      <c r="UQO53" s="14"/>
      <c r="UQP53" s="14"/>
      <c r="UQQ53" s="14"/>
      <c r="UQR53" s="14"/>
      <c r="UQS53" s="14"/>
      <c r="UQT53" s="14"/>
      <c r="UQU53" s="14"/>
      <c r="UQV53" s="14"/>
      <c r="UQW53" s="14"/>
      <c r="UQX53" s="14"/>
      <c r="UQY53" s="14"/>
      <c r="UQZ53" s="14"/>
      <c r="URA53" s="14"/>
      <c r="URB53" s="14"/>
      <c r="URC53" s="14"/>
      <c r="URD53" s="14"/>
      <c r="URE53" s="14"/>
      <c r="URF53" s="14"/>
      <c r="URG53" s="14"/>
      <c r="URH53" s="14"/>
      <c r="URI53" s="14"/>
      <c r="URJ53" s="14"/>
      <c r="URK53" s="14"/>
      <c r="URL53" s="14"/>
      <c r="URM53" s="14"/>
      <c r="URN53" s="14"/>
      <c r="URO53" s="14"/>
      <c r="URP53" s="14"/>
      <c r="URQ53" s="14"/>
      <c r="URR53" s="14"/>
      <c r="URS53" s="14"/>
      <c r="URT53" s="14"/>
      <c r="URU53" s="14"/>
      <c r="URV53" s="14"/>
      <c r="URW53" s="14"/>
      <c r="URX53" s="14"/>
      <c r="URY53" s="14"/>
      <c r="URZ53" s="14"/>
      <c r="USA53" s="14"/>
      <c r="USB53" s="14"/>
      <c r="USC53" s="14"/>
      <c r="USD53" s="14"/>
      <c r="USE53" s="14"/>
      <c r="USF53" s="14"/>
      <c r="USG53" s="14"/>
      <c r="USH53" s="14"/>
      <c r="USI53" s="14"/>
      <c r="USJ53" s="14"/>
      <c r="USK53" s="14"/>
      <c r="USL53" s="14"/>
      <c r="USM53" s="14"/>
      <c r="USN53" s="14"/>
      <c r="USO53" s="14"/>
      <c r="USP53" s="14"/>
      <c r="USQ53" s="14"/>
      <c r="USR53" s="14"/>
      <c r="USS53" s="14"/>
      <c r="UST53" s="14"/>
      <c r="USU53" s="14"/>
      <c r="USV53" s="14"/>
      <c r="USW53" s="14"/>
      <c r="USX53" s="14"/>
      <c r="USY53" s="14"/>
      <c r="USZ53" s="14"/>
      <c r="UTA53" s="14"/>
      <c r="UTB53" s="14"/>
      <c r="UTC53" s="14"/>
      <c r="UTD53" s="14"/>
      <c r="UTE53" s="14"/>
      <c r="UTF53" s="14"/>
      <c r="UTG53" s="14"/>
      <c r="UTH53" s="14"/>
      <c r="UTI53" s="14"/>
      <c r="UTJ53" s="14"/>
      <c r="UTK53" s="14"/>
      <c r="UTL53" s="14"/>
      <c r="UTM53" s="14"/>
      <c r="UTN53" s="14"/>
      <c r="UTO53" s="14"/>
      <c r="UTP53" s="14"/>
      <c r="UTQ53" s="14"/>
      <c r="UTR53" s="14"/>
      <c r="UTS53" s="14"/>
      <c r="UTT53" s="14"/>
      <c r="UTU53" s="14"/>
      <c r="UTV53" s="14"/>
      <c r="UTW53" s="14"/>
      <c r="UTX53" s="14"/>
      <c r="UTY53" s="14"/>
      <c r="UTZ53" s="14"/>
      <c r="UUA53" s="14"/>
      <c r="UUB53" s="14"/>
      <c r="UUC53" s="14"/>
      <c r="UUD53" s="14"/>
      <c r="UUE53" s="14"/>
      <c r="UUF53" s="14"/>
      <c r="UUG53" s="14"/>
      <c r="UUH53" s="14"/>
      <c r="UUI53" s="14"/>
      <c r="UUJ53" s="14"/>
      <c r="UUK53" s="14"/>
      <c r="UUL53" s="14"/>
      <c r="UUM53" s="14"/>
      <c r="UUN53" s="14"/>
      <c r="UUO53" s="14"/>
      <c r="UUP53" s="14"/>
      <c r="UUQ53" s="14"/>
      <c r="UUR53" s="14"/>
      <c r="UUS53" s="14"/>
      <c r="UUT53" s="14"/>
      <c r="UUU53" s="14"/>
      <c r="UUV53" s="14"/>
      <c r="UUW53" s="14"/>
      <c r="UUX53" s="14"/>
      <c r="UUY53" s="14"/>
      <c r="UUZ53" s="14"/>
      <c r="UVA53" s="14"/>
      <c r="UVB53" s="14"/>
      <c r="UVC53" s="14"/>
      <c r="UVD53" s="14"/>
      <c r="UVE53" s="14"/>
      <c r="UVF53" s="14"/>
      <c r="UVG53" s="14"/>
      <c r="UVH53" s="14"/>
      <c r="UVI53" s="14"/>
      <c r="UVJ53" s="14"/>
      <c r="UVK53" s="14"/>
      <c r="UVL53" s="14"/>
      <c r="UVM53" s="14"/>
      <c r="UVN53" s="14"/>
      <c r="UVO53" s="14"/>
      <c r="UVP53" s="14"/>
      <c r="UVQ53" s="14"/>
      <c r="UVR53" s="14"/>
      <c r="UVS53" s="14"/>
      <c r="UVT53" s="14"/>
      <c r="UVU53" s="14"/>
      <c r="UVV53" s="14"/>
      <c r="UVW53" s="14"/>
      <c r="UVX53" s="14"/>
      <c r="UVY53" s="14"/>
      <c r="UVZ53" s="14"/>
      <c r="UWA53" s="14"/>
      <c r="UWB53" s="14"/>
      <c r="UWC53" s="14"/>
      <c r="UWD53" s="14"/>
      <c r="UWE53" s="14"/>
      <c r="UWF53" s="14"/>
      <c r="UWG53" s="14"/>
      <c r="UWH53" s="14"/>
      <c r="UWI53" s="14"/>
      <c r="UWJ53" s="14"/>
      <c r="UWK53" s="14"/>
      <c r="UWL53" s="14"/>
      <c r="UWM53" s="14"/>
      <c r="UWN53" s="14"/>
      <c r="UWO53" s="14"/>
      <c r="UWP53" s="14"/>
      <c r="UWQ53" s="14"/>
      <c r="UWR53" s="14"/>
      <c r="UWS53" s="14"/>
      <c r="UWT53" s="14"/>
      <c r="UWU53" s="14"/>
      <c r="UWV53" s="14"/>
      <c r="UWW53" s="14"/>
      <c r="UWX53" s="14"/>
      <c r="UWY53" s="14"/>
      <c r="UWZ53" s="14"/>
      <c r="UXA53" s="14"/>
      <c r="UXB53" s="14"/>
      <c r="UXC53" s="14"/>
      <c r="UXD53" s="14"/>
      <c r="UXE53" s="14"/>
      <c r="UXF53" s="14"/>
      <c r="UXG53" s="14"/>
      <c r="UXH53" s="14"/>
      <c r="UXI53" s="14"/>
      <c r="UXJ53" s="14"/>
      <c r="UXK53" s="14"/>
      <c r="UXL53" s="14"/>
      <c r="UXM53" s="14"/>
      <c r="UXN53" s="14"/>
      <c r="UXO53" s="14"/>
      <c r="UXP53" s="14"/>
      <c r="UXQ53" s="14"/>
      <c r="UXR53" s="14"/>
      <c r="UXS53" s="14"/>
      <c r="UXT53" s="14"/>
      <c r="UXU53" s="14"/>
      <c r="UXV53" s="14"/>
      <c r="UXW53" s="14"/>
      <c r="UXX53" s="14"/>
      <c r="UXY53" s="14"/>
      <c r="UXZ53" s="14"/>
      <c r="UYA53" s="14"/>
      <c r="UYB53" s="14"/>
      <c r="UYC53" s="14"/>
      <c r="UYD53" s="14"/>
      <c r="UYE53" s="14"/>
      <c r="UYF53" s="14"/>
      <c r="UYG53" s="14"/>
      <c r="UYH53" s="14"/>
      <c r="UYI53" s="14"/>
      <c r="UYJ53" s="14"/>
      <c r="UYK53" s="14"/>
      <c r="UYL53" s="14"/>
      <c r="UYM53" s="14"/>
      <c r="UYN53" s="14"/>
      <c r="UYO53" s="14"/>
      <c r="UYP53" s="14"/>
      <c r="UYQ53" s="14"/>
      <c r="UYR53" s="14"/>
      <c r="UYS53" s="14"/>
      <c r="UYT53" s="14"/>
      <c r="UYU53" s="14"/>
      <c r="UYV53" s="14"/>
      <c r="UYW53" s="14"/>
      <c r="UYX53" s="14"/>
      <c r="UYY53" s="14"/>
      <c r="UYZ53" s="14"/>
      <c r="UZA53" s="14"/>
      <c r="UZB53" s="14"/>
      <c r="UZC53" s="14"/>
      <c r="UZD53" s="14"/>
      <c r="UZE53" s="14"/>
      <c r="UZF53" s="14"/>
      <c r="UZG53" s="14"/>
      <c r="UZH53" s="14"/>
      <c r="UZI53" s="14"/>
      <c r="UZJ53" s="14"/>
      <c r="UZK53" s="14"/>
      <c r="UZL53" s="14"/>
      <c r="UZM53" s="14"/>
      <c r="UZN53" s="14"/>
      <c r="UZO53" s="14"/>
      <c r="UZP53" s="14"/>
      <c r="UZQ53" s="14"/>
      <c r="UZR53" s="14"/>
      <c r="UZS53" s="14"/>
      <c r="UZT53" s="14"/>
      <c r="UZU53" s="14"/>
      <c r="UZV53" s="14"/>
      <c r="UZW53" s="14"/>
      <c r="UZX53" s="14"/>
      <c r="UZY53" s="14"/>
      <c r="UZZ53" s="14"/>
      <c r="VAA53" s="14"/>
      <c r="VAB53" s="14"/>
      <c r="VAC53" s="14"/>
      <c r="VAD53" s="14"/>
      <c r="VAE53" s="14"/>
      <c r="VAF53" s="14"/>
      <c r="VAG53" s="14"/>
      <c r="VAH53" s="14"/>
      <c r="VAI53" s="14"/>
      <c r="VAJ53" s="14"/>
      <c r="VAK53" s="14"/>
      <c r="VAL53" s="14"/>
      <c r="VAM53" s="14"/>
      <c r="VAN53" s="14"/>
      <c r="VAO53" s="14"/>
      <c r="VAP53" s="14"/>
      <c r="VAQ53" s="14"/>
      <c r="VAR53" s="14"/>
      <c r="VAS53" s="14"/>
      <c r="VAT53" s="14"/>
      <c r="VAU53" s="14"/>
      <c r="VAV53" s="14"/>
      <c r="VAW53" s="14"/>
      <c r="VAX53" s="14"/>
      <c r="VAY53" s="14"/>
      <c r="VAZ53" s="14"/>
      <c r="VBA53" s="14"/>
      <c r="VBB53" s="14"/>
      <c r="VBC53" s="14"/>
      <c r="VBD53" s="14"/>
      <c r="VBE53" s="14"/>
      <c r="VBF53" s="14"/>
      <c r="VBG53" s="14"/>
      <c r="VBH53" s="14"/>
      <c r="VBI53" s="14"/>
      <c r="VBJ53" s="14"/>
      <c r="VBK53" s="14"/>
      <c r="VBL53" s="14"/>
      <c r="VBM53" s="14"/>
      <c r="VBN53" s="14"/>
      <c r="VBO53" s="14"/>
      <c r="VBP53" s="14"/>
      <c r="VBQ53" s="14"/>
      <c r="VBR53" s="14"/>
      <c r="VBS53" s="14"/>
      <c r="VBT53" s="14"/>
      <c r="VBU53" s="14"/>
      <c r="VBV53" s="14"/>
      <c r="VBW53" s="14"/>
      <c r="VBX53" s="14"/>
      <c r="VBY53" s="14"/>
      <c r="VBZ53" s="14"/>
      <c r="VCA53" s="14"/>
      <c r="VCB53" s="14"/>
      <c r="VCC53" s="14"/>
      <c r="VCD53" s="14"/>
      <c r="VCE53" s="14"/>
      <c r="VCF53" s="14"/>
      <c r="VCG53" s="14"/>
      <c r="VCH53" s="14"/>
      <c r="VCI53" s="14"/>
      <c r="VCJ53" s="14"/>
      <c r="VCK53" s="14"/>
      <c r="VCL53" s="14"/>
      <c r="VCM53" s="14"/>
      <c r="VCN53" s="14"/>
      <c r="VCO53" s="14"/>
      <c r="VCP53" s="14"/>
      <c r="VCQ53" s="14"/>
      <c r="VCR53" s="14"/>
      <c r="VCS53" s="14"/>
      <c r="VCT53" s="14"/>
      <c r="VCU53" s="14"/>
      <c r="VCV53" s="14"/>
      <c r="VCW53" s="14"/>
      <c r="VCX53" s="14"/>
      <c r="VCY53" s="14"/>
      <c r="VCZ53" s="14"/>
      <c r="VDA53" s="14"/>
      <c r="VDB53" s="14"/>
      <c r="VDC53" s="14"/>
      <c r="VDD53" s="14"/>
      <c r="VDE53" s="14"/>
      <c r="VDF53" s="14"/>
      <c r="VDG53" s="14"/>
      <c r="VDH53" s="14"/>
      <c r="VDI53" s="14"/>
      <c r="VDJ53" s="14"/>
      <c r="VDK53" s="14"/>
      <c r="VDL53" s="14"/>
      <c r="VDM53" s="14"/>
      <c r="VDN53" s="14"/>
      <c r="VDO53" s="14"/>
      <c r="VDP53" s="14"/>
      <c r="VDQ53" s="14"/>
      <c r="VDR53" s="14"/>
      <c r="VDS53" s="14"/>
      <c r="VDT53" s="14"/>
      <c r="VDU53" s="14"/>
      <c r="VDV53" s="14"/>
      <c r="VDW53" s="14"/>
      <c r="VDX53" s="14"/>
      <c r="VDY53" s="14"/>
      <c r="VDZ53" s="14"/>
      <c r="VEA53" s="14"/>
      <c r="VEB53" s="14"/>
      <c r="VEC53" s="14"/>
      <c r="VED53" s="14"/>
      <c r="VEE53" s="14"/>
      <c r="VEF53" s="14"/>
      <c r="VEG53" s="14"/>
      <c r="VEH53" s="14"/>
      <c r="VEI53" s="14"/>
      <c r="VEJ53" s="14"/>
      <c r="VEK53" s="14"/>
      <c r="VEL53" s="14"/>
      <c r="VEM53" s="14"/>
      <c r="VEN53" s="14"/>
      <c r="VEO53" s="14"/>
      <c r="VEP53" s="14"/>
      <c r="VEQ53" s="14"/>
      <c r="VER53" s="14"/>
      <c r="VES53" s="14"/>
      <c r="VET53" s="14"/>
      <c r="VEU53" s="14"/>
      <c r="VEV53" s="14"/>
      <c r="VEW53" s="14"/>
      <c r="VEX53" s="14"/>
      <c r="VEY53" s="14"/>
      <c r="VEZ53" s="14"/>
      <c r="VFA53" s="14"/>
      <c r="VFB53" s="14"/>
      <c r="VFC53" s="14"/>
      <c r="VFD53" s="14"/>
      <c r="VFE53" s="14"/>
      <c r="VFF53" s="14"/>
      <c r="VFG53" s="14"/>
      <c r="VFH53" s="14"/>
      <c r="VFI53" s="14"/>
      <c r="VFJ53" s="14"/>
      <c r="VFK53" s="14"/>
      <c r="VFL53" s="14"/>
      <c r="VFM53" s="14"/>
      <c r="VFN53" s="14"/>
      <c r="VFO53" s="14"/>
      <c r="VFP53" s="14"/>
      <c r="VFQ53" s="14"/>
      <c r="VFR53" s="14"/>
      <c r="VFS53" s="14"/>
      <c r="VFT53" s="14"/>
      <c r="VFU53" s="14"/>
      <c r="VFV53" s="14"/>
      <c r="VFW53" s="14"/>
      <c r="VFX53" s="14"/>
      <c r="VFY53" s="14"/>
      <c r="VFZ53" s="14"/>
      <c r="VGA53" s="14"/>
      <c r="VGB53" s="14"/>
      <c r="VGC53" s="14"/>
      <c r="VGD53" s="14"/>
      <c r="VGE53" s="14"/>
      <c r="VGF53" s="14"/>
      <c r="VGG53" s="14"/>
      <c r="VGH53" s="14"/>
      <c r="VGI53" s="14"/>
      <c r="VGJ53" s="14"/>
      <c r="VGK53" s="14"/>
      <c r="VGL53" s="14"/>
      <c r="VGM53" s="14"/>
      <c r="VGN53" s="14"/>
      <c r="VGO53" s="14"/>
      <c r="VGP53" s="14"/>
      <c r="VGQ53" s="14"/>
      <c r="VGR53" s="14"/>
      <c r="VGS53" s="14"/>
      <c r="VGT53" s="14"/>
      <c r="VGU53" s="14"/>
      <c r="VGV53" s="14"/>
      <c r="VGW53" s="14"/>
      <c r="VGX53" s="14"/>
      <c r="VGY53" s="14"/>
      <c r="VGZ53" s="14"/>
      <c r="VHA53" s="14"/>
      <c r="VHB53" s="14"/>
      <c r="VHC53" s="14"/>
      <c r="VHD53" s="14"/>
      <c r="VHE53" s="14"/>
      <c r="VHF53" s="14"/>
      <c r="VHG53" s="14"/>
      <c r="VHH53" s="14"/>
      <c r="VHI53" s="14"/>
      <c r="VHJ53" s="14"/>
      <c r="VHK53" s="14"/>
      <c r="VHL53" s="14"/>
      <c r="VHM53" s="14"/>
      <c r="VHN53" s="14"/>
      <c r="VHO53" s="14"/>
      <c r="VHP53" s="14"/>
      <c r="VHQ53" s="14"/>
      <c r="VHR53" s="14"/>
      <c r="VHS53" s="14"/>
      <c r="VHT53" s="14"/>
      <c r="VHU53" s="14"/>
      <c r="VHV53" s="14"/>
      <c r="VHW53" s="14"/>
      <c r="VHX53" s="14"/>
      <c r="VHY53" s="14"/>
      <c r="VHZ53" s="14"/>
      <c r="VIA53" s="14"/>
      <c r="VIB53" s="14"/>
      <c r="VIC53" s="14"/>
      <c r="VID53" s="14"/>
      <c r="VIE53" s="14"/>
      <c r="VIF53" s="14"/>
      <c r="VIG53" s="14"/>
      <c r="VIH53" s="14"/>
      <c r="VII53" s="14"/>
      <c r="VIJ53" s="14"/>
      <c r="VIK53" s="14"/>
      <c r="VIL53" s="14"/>
      <c r="VIM53" s="14"/>
      <c r="VIN53" s="14"/>
      <c r="VIO53" s="14"/>
      <c r="VIP53" s="14"/>
      <c r="VIQ53" s="14"/>
      <c r="VIR53" s="14"/>
      <c r="VIS53" s="14"/>
      <c r="VIT53" s="14"/>
      <c r="VIU53" s="14"/>
      <c r="VIV53" s="14"/>
      <c r="VIW53" s="14"/>
      <c r="VIX53" s="14"/>
      <c r="VIY53" s="14"/>
      <c r="VIZ53" s="14"/>
      <c r="VJA53" s="14"/>
      <c r="VJB53" s="14"/>
      <c r="VJC53" s="14"/>
      <c r="VJD53" s="14"/>
      <c r="VJE53" s="14"/>
      <c r="VJF53" s="14"/>
      <c r="VJG53" s="14"/>
      <c r="VJH53" s="14"/>
      <c r="VJI53" s="14"/>
      <c r="VJJ53" s="14"/>
      <c r="VJK53" s="14"/>
      <c r="VJL53" s="14"/>
      <c r="VJM53" s="14"/>
      <c r="VJN53" s="14"/>
      <c r="VJO53" s="14"/>
      <c r="VJP53" s="14"/>
      <c r="VJQ53" s="14"/>
      <c r="VJR53" s="14"/>
      <c r="VJS53" s="14"/>
      <c r="VJT53" s="14"/>
      <c r="VJU53" s="14"/>
      <c r="VJV53" s="14"/>
      <c r="VJW53" s="14"/>
      <c r="VJX53" s="14"/>
      <c r="VJY53" s="14"/>
      <c r="VJZ53" s="14"/>
      <c r="VKA53" s="14"/>
      <c r="VKB53" s="14"/>
      <c r="VKC53" s="14"/>
      <c r="VKD53" s="14"/>
      <c r="VKE53" s="14"/>
      <c r="VKF53" s="14"/>
      <c r="VKG53" s="14"/>
      <c r="VKH53" s="14"/>
      <c r="VKI53" s="14"/>
      <c r="VKJ53" s="14"/>
      <c r="VKK53" s="14"/>
      <c r="VKL53" s="14"/>
      <c r="VKM53" s="14"/>
      <c r="VKN53" s="14"/>
      <c r="VKO53" s="14"/>
      <c r="VKP53" s="14"/>
      <c r="VKQ53" s="14"/>
      <c r="VKR53" s="14"/>
      <c r="VKS53" s="14"/>
      <c r="VKT53" s="14"/>
      <c r="VKU53" s="14"/>
      <c r="VKV53" s="14"/>
      <c r="VKW53" s="14"/>
      <c r="VKX53" s="14"/>
      <c r="VKY53" s="14"/>
      <c r="VKZ53" s="14"/>
      <c r="VLA53" s="14"/>
      <c r="VLB53" s="14"/>
      <c r="VLC53" s="14"/>
      <c r="VLD53" s="14"/>
      <c r="VLE53" s="14"/>
      <c r="VLF53" s="14"/>
      <c r="VLG53" s="14"/>
      <c r="VLH53" s="14"/>
      <c r="VLI53" s="14"/>
      <c r="VLJ53" s="14"/>
      <c r="VLK53" s="14"/>
      <c r="VLL53" s="14"/>
      <c r="VLM53" s="14"/>
      <c r="VLN53" s="14"/>
      <c r="VLO53" s="14"/>
      <c r="VLP53" s="14"/>
      <c r="VLQ53" s="14"/>
      <c r="VLR53" s="14"/>
      <c r="VLS53" s="14"/>
      <c r="VLT53" s="14"/>
      <c r="VLU53" s="14"/>
      <c r="VLV53" s="14"/>
      <c r="VLW53" s="14"/>
      <c r="VLX53" s="14"/>
      <c r="VLY53" s="14"/>
      <c r="VLZ53" s="14"/>
      <c r="VMA53" s="14"/>
      <c r="VMB53" s="14"/>
      <c r="VMC53" s="14"/>
      <c r="VMD53" s="14"/>
      <c r="VME53" s="14"/>
      <c r="VMF53" s="14"/>
      <c r="VMG53" s="14"/>
      <c r="VMH53" s="14"/>
      <c r="VMI53" s="14"/>
      <c r="VMJ53" s="14"/>
      <c r="VMK53" s="14"/>
      <c r="VML53" s="14"/>
      <c r="VMM53" s="14"/>
      <c r="VMN53" s="14"/>
      <c r="VMO53" s="14"/>
      <c r="VMP53" s="14"/>
      <c r="VMQ53" s="14"/>
      <c r="VMR53" s="14"/>
      <c r="VMS53" s="14"/>
      <c r="VMT53" s="14"/>
      <c r="VMU53" s="14"/>
      <c r="VMV53" s="14"/>
      <c r="VMW53" s="14"/>
      <c r="VMX53" s="14"/>
      <c r="VMY53" s="14"/>
      <c r="VMZ53" s="14"/>
      <c r="VNA53" s="14"/>
      <c r="VNB53" s="14"/>
      <c r="VNC53" s="14"/>
      <c r="VND53" s="14"/>
      <c r="VNE53" s="14"/>
      <c r="VNF53" s="14"/>
      <c r="VNG53" s="14"/>
      <c r="VNH53" s="14"/>
      <c r="VNI53" s="14"/>
      <c r="VNJ53" s="14"/>
      <c r="VNK53" s="14"/>
      <c r="VNL53" s="14"/>
      <c r="VNM53" s="14"/>
      <c r="VNN53" s="14"/>
      <c r="VNO53" s="14"/>
      <c r="VNP53" s="14"/>
      <c r="VNQ53" s="14"/>
      <c r="VNR53" s="14"/>
      <c r="VNS53" s="14"/>
      <c r="VNT53" s="14"/>
      <c r="VNU53" s="14"/>
      <c r="VNV53" s="14"/>
      <c r="VNW53" s="14"/>
      <c r="VNX53" s="14"/>
      <c r="VNY53" s="14"/>
      <c r="VNZ53" s="14"/>
      <c r="VOA53" s="14"/>
      <c r="VOB53" s="14"/>
      <c r="VOC53" s="14"/>
      <c r="VOD53" s="14"/>
      <c r="VOE53" s="14"/>
      <c r="VOF53" s="14"/>
      <c r="VOG53" s="14"/>
      <c r="VOH53" s="14"/>
      <c r="VOI53" s="14"/>
      <c r="VOJ53" s="14"/>
      <c r="VOK53" s="14"/>
      <c r="VOL53" s="14"/>
      <c r="VOM53" s="14"/>
      <c r="VON53" s="14"/>
      <c r="VOO53" s="14"/>
      <c r="VOP53" s="14"/>
      <c r="VOQ53" s="14"/>
      <c r="VOR53" s="14"/>
      <c r="VOS53" s="14"/>
      <c r="VOT53" s="14"/>
      <c r="VOU53" s="14"/>
      <c r="VOV53" s="14"/>
      <c r="VOW53" s="14"/>
      <c r="VOX53" s="14"/>
      <c r="VOY53" s="14"/>
      <c r="VOZ53" s="14"/>
      <c r="VPA53" s="14"/>
      <c r="VPB53" s="14"/>
      <c r="VPC53" s="14"/>
      <c r="VPD53" s="14"/>
      <c r="VPE53" s="14"/>
      <c r="VPF53" s="14"/>
      <c r="VPG53" s="14"/>
      <c r="VPH53" s="14"/>
      <c r="VPI53" s="14"/>
      <c r="VPJ53" s="14"/>
      <c r="VPK53" s="14"/>
      <c r="VPL53" s="14"/>
      <c r="VPM53" s="14"/>
      <c r="VPN53" s="14"/>
      <c r="VPO53" s="14"/>
      <c r="VPP53" s="14"/>
      <c r="VPQ53" s="14"/>
      <c r="VPR53" s="14"/>
      <c r="VPS53" s="14"/>
      <c r="VPT53" s="14"/>
      <c r="VPU53" s="14"/>
      <c r="VPV53" s="14"/>
      <c r="VPW53" s="14"/>
      <c r="VPX53" s="14"/>
      <c r="VPY53" s="14"/>
      <c r="VPZ53" s="14"/>
      <c r="VQA53" s="14"/>
      <c r="VQB53" s="14"/>
      <c r="VQC53" s="14"/>
      <c r="VQD53" s="14"/>
      <c r="VQE53" s="14"/>
      <c r="VQF53" s="14"/>
      <c r="VQG53" s="14"/>
      <c r="VQH53" s="14"/>
      <c r="VQI53" s="14"/>
      <c r="VQJ53" s="14"/>
      <c r="VQK53" s="14"/>
      <c r="VQL53" s="14"/>
      <c r="VQM53" s="14"/>
      <c r="VQN53" s="14"/>
      <c r="VQO53" s="14"/>
      <c r="VQP53" s="14"/>
      <c r="VQQ53" s="14"/>
      <c r="VQR53" s="14"/>
      <c r="VQS53" s="14"/>
      <c r="VQT53" s="14"/>
      <c r="VQU53" s="14"/>
      <c r="VQV53" s="14"/>
      <c r="VQW53" s="14"/>
      <c r="VQX53" s="14"/>
      <c r="VQY53" s="14"/>
      <c r="VQZ53" s="14"/>
      <c r="VRA53" s="14"/>
      <c r="VRB53" s="14"/>
      <c r="VRC53" s="14"/>
      <c r="VRD53" s="14"/>
      <c r="VRE53" s="14"/>
      <c r="VRF53" s="14"/>
      <c r="VRG53" s="14"/>
      <c r="VRH53" s="14"/>
      <c r="VRI53" s="14"/>
      <c r="VRJ53" s="14"/>
      <c r="VRK53" s="14"/>
      <c r="VRL53" s="14"/>
      <c r="VRM53" s="14"/>
      <c r="VRN53" s="14"/>
      <c r="VRO53" s="14"/>
      <c r="VRP53" s="14"/>
      <c r="VRQ53" s="14"/>
      <c r="VRR53" s="14"/>
      <c r="VRS53" s="14"/>
      <c r="VRT53" s="14"/>
      <c r="VRU53" s="14"/>
      <c r="VRV53" s="14"/>
      <c r="VRW53" s="14"/>
      <c r="VRX53" s="14"/>
      <c r="VRY53" s="14"/>
      <c r="VRZ53" s="14"/>
      <c r="VSA53" s="14"/>
      <c r="VSB53" s="14"/>
      <c r="VSC53" s="14"/>
      <c r="VSD53" s="14"/>
      <c r="VSE53" s="14"/>
      <c r="VSF53" s="14"/>
      <c r="VSG53" s="14"/>
      <c r="VSH53" s="14"/>
      <c r="VSI53" s="14"/>
      <c r="VSJ53" s="14"/>
      <c r="VSK53" s="14"/>
      <c r="VSL53" s="14"/>
      <c r="VSM53" s="14"/>
      <c r="VSN53" s="14"/>
      <c r="VSO53" s="14"/>
      <c r="VSP53" s="14"/>
      <c r="VSQ53" s="14"/>
      <c r="VSR53" s="14"/>
      <c r="VSS53" s="14"/>
      <c r="VST53" s="14"/>
      <c r="VSU53" s="14"/>
      <c r="VSV53" s="14"/>
      <c r="VSW53" s="14"/>
      <c r="VSX53" s="14"/>
      <c r="VSY53" s="14"/>
      <c r="VSZ53" s="14"/>
      <c r="VTA53" s="14"/>
      <c r="VTB53" s="14"/>
      <c r="VTC53" s="14"/>
      <c r="VTD53" s="14"/>
      <c r="VTE53" s="14"/>
      <c r="VTF53" s="14"/>
      <c r="VTG53" s="14"/>
      <c r="VTH53" s="14"/>
      <c r="VTI53" s="14"/>
      <c r="VTJ53" s="14"/>
      <c r="VTK53" s="14"/>
      <c r="VTL53" s="14"/>
      <c r="VTM53" s="14"/>
      <c r="VTN53" s="14"/>
      <c r="VTO53" s="14"/>
      <c r="VTP53" s="14"/>
      <c r="VTQ53" s="14"/>
      <c r="VTR53" s="14"/>
      <c r="VTS53" s="14"/>
      <c r="VTT53" s="14"/>
      <c r="VTU53" s="14"/>
      <c r="VTV53" s="14"/>
      <c r="VTW53" s="14"/>
      <c r="VTX53" s="14"/>
      <c r="VTY53" s="14"/>
      <c r="VTZ53" s="14"/>
      <c r="VUA53" s="14"/>
      <c r="VUB53" s="14"/>
      <c r="VUC53" s="14"/>
      <c r="VUD53" s="14"/>
      <c r="VUE53" s="14"/>
      <c r="VUF53" s="14"/>
      <c r="VUG53" s="14"/>
      <c r="VUH53" s="14"/>
      <c r="VUI53" s="14"/>
      <c r="VUJ53" s="14"/>
      <c r="VUK53" s="14"/>
      <c r="VUL53" s="14"/>
      <c r="VUM53" s="14"/>
      <c r="VUN53" s="14"/>
      <c r="VUO53" s="14"/>
      <c r="VUP53" s="14"/>
      <c r="VUQ53" s="14"/>
      <c r="VUR53" s="14"/>
      <c r="VUS53" s="14"/>
      <c r="VUT53" s="14"/>
      <c r="VUU53" s="14"/>
      <c r="VUV53" s="14"/>
      <c r="VUW53" s="14"/>
      <c r="VUX53" s="14"/>
      <c r="VUY53" s="14"/>
      <c r="VUZ53" s="14"/>
      <c r="VVA53" s="14"/>
      <c r="VVB53" s="14"/>
      <c r="VVC53" s="14"/>
      <c r="VVD53" s="14"/>
      <c r="VVE53" s="14"/>
      <c r="VVF53" s="14"/>
      <c r="VVG53" s="14"/>
      <c r="VVH53" s="14"/>
      <c r="VVI53" s="14"/>
      <c r="VVJ53" s="14"/>
      <c r="VVK53" s="14"/>
      <c r="VVL53" s="14"/>
      <c r="VVM53" s="14"/>
      <c r="VVN53" s="14"/>
      <c r="VVO53" s="14"/>
      <c r="VVP53" s="14"/>
      <c r="VVQ53" s="14"/>
      <c r="VVR53" s="14"/>
      <c r="VVS53" s="14"/>
      <c r="VVT53" s="14"/>
      <c r="VVU53" s="14"/>
      <c r="VVV53" s="14"/>
      <c r="VVW53" s="14"/>
      <c r="VVX53" s="14"/>
      <c r="VVY53" s="14"/>
      <c r="VVZ53" s="14"/>
      <c r="VWA53" s="14"/>
      <c r="VWB53" s="14"/>
      <c r="VWC53" s="14"/>
      <c r="VWD53" s="14"/>
      <c r="VWE53" s="14"/>
      <c r="VWF53" s="14"/>
      <c r="VWG53" s="14"/>
      <c r="VWH53" s="14"/>
      <c r="VWI53" s="14"/>
      <c r="VWJ53" s="14"/>
      <c r="VWK53" s="14"/>
      <c r="VWL53" s="14"/>
      <c r="VWM53" s="14"/>
      <c r="VWN53" s="14"/>
      <c r="VWO53" s="14"/>
      <c r="VWP53" s="14"/>
      <c r="VWQ53" s="14"/>
      <c r="VWR53" s="14"/>
      <c r="VWS53" s="14"/>
      <c r="VWT53" s="14"/>
      <c r="VWU53" s="14"/>
      <c r="VWV53" s="14"/>
      <c r="VWW53" s="14"/>
      <c r="VWX53" s="14"/>
      <c r="VWY53" s="14"/>
      <c r="VWZ53" s="14"/>
      <c r="VXA53" s="14"/>
      <c r="VXB53" s="14"/>
      <c r="VXC53" s="14"/>
      <c r="VXD53" s="14"/>
      <c r="VXE53" s="14"/>
      <c r="VXF53" s="14"/>
      <c r="VXG53" s="14"/>
      <c r="VXH53" s="14"/>
      <c r="VXI53" s="14"/>
      <c r="VXJ53" s="14"/>
      <c r="VXK53" s="14"/>
      <c r="VXL53" s="14"/>
      <c r="VXM53" s="14"/>
      <c r="VXN53" s="14"/>
      <c r="VXO53" s="14"/>
      <c r="VXP53" s="14"/>
      <c r="VXQ53" s="14"/>
      <c r="VXR53" s="14"/>
      <c r="VXS53" s="14"/>
      <c r="VXT53" s="14"/>
      <c r="VXU53" s="14"/>
      <c r="VXV53" s="14"/>
      <c r="VXW53" s="14"/>
      <c r="VXX53" s="14"/>
      <c r="VXY53" s="14"/>
      <c r="VXZ53" s="14"/>
      <c r="VYA53" s="14"/>
      <c r="VYB53" s="14"/>
      <c r="VYC53" s="14"/>
      <c r="VYD53" s="14"/>
      <c r="VYE53" s="14"/>
      <c r="VYF53" s="14"/>
      <c r="VYG53" s="14"/>
      <c r="VYH53" s="14"/>
      <c r="VYI53" s="14"/>
      <c r="VYJ53" s="14"/>
      <c r="VYK53" s="14"/>
      <c r="VYL53" s="14"/>
      <c r="VYM53" s="14"/>
      <c r="VYN53" s="14"/>
      <c r="VYO53" s="14"/>
      <c r="VYP53" s="14"/>
      <c r="VYQ53" s="14"/>
      <c r="VYR53" s="14"/>
      <c r="VYS53" s="14"/>
      <c r="VYT53" s="14"/>
      <c r="VYU53" s="14"/>
      <c r="VYV53" s="14"/>
      <c r="VYW53" s="14"/>
      <c r="VYX53" s="14"/>
      <c r="VYY53" s="14"/>
      <c r="VYZ53" s="14"/>
      <c r="VZA53" s="14"/>
      <c r="VZB53" s="14"/>
      <c r="VZC53" s="14"/>
      <c r="VZD53" s="14"/>
      <c r="VZE53" s="14"/>
      <c r="VZF53" s="14"/>
      <c r="VZG53" s="14"/>
      <c r="VZH53" s="14"/>
      <c r="VZI53" s="14"/>
      <c r="VZJ53" s="14"/>
      <c r="VZK53" s="14"/>
      <c r="VZL53" s="14"/>
      <c r="VZM53" s="14"/>
      <c r="VZN53" s="14"/>
      <c r="VZO53" s="14"/>
      <c r="VZP53" s="14"/>
      <c r="VZQ53" s="14"/>
      <c r="VZR53" s="14"/>
      <c r="VZS53" s="14"/>
      <c r="VZT53" s="14"/>
      <c r="VZU53" s="14"/>
      <c r="VZV53" s="14"/>
      <c r="VZW53" s="14"/>
      <c r="VZX53" s="14"/>
      <c r="VZY53" s="14"/>
      <c r="VZZ53" s="14"/>
      <c r="WAA53" s="14"/>
      <c r="WAB53" s="14"/>
      <c r="WAC53" s="14"/>
      <c r="WAD53" s="14"/>
      <c r="WAE53" s="14"/>
      <c r="WAF53" s="14"/>
      <c r="WAG53" s="14"/>
      <c r="WAH53" s="14"/>
      <c r="WAI53" s="14"/>
      <c r="WAJ53" s="14"/>
      <c r="WAK53" s="14"/>
      <c r="WAL53" s="14"/>
      <c r="WAM53" s="14"/>
      <c r="WAN53" s="14"/>
      <c r="WAO53" s="14"/>
      <c r="WAP53" s="14"/>
      <c r="WAQ53" s="14"/>
      <c r="WAR53" s="14"/>
      <c r="WAS53" s="14"/>
      <c r="WAT53" s="14"/>
      <c r="WAU53" s="14"/>
      <c r="WAV53" s="14"/>
      <c r="WAW53" s="14"/>
      <c r="WAX53" s="14"/>
      <c r="WAY53" s="14"/>
      <c r="WAZ53" s="14"/>
      <c r="WBA53" s="14"/>
      <c r="WBB53" s="14"/>
      <c r="WBC53" s="14"/>
      <c r="WBD53" s="14"/>
      <c r="WBE53" s="14"/>
      <c r="WBF53" s="14"/>
      <c r="WBG53" s="14"/>
      <c r="WBH53" s="14"/>
      <c r="WBI53" s="14"/>
      <c r="WBJ53" s="14"/>
      <c r="WBK53" s="14"/>
      <c r="WBL53" s="14"/>
      <c r="WBM53" s="14"/>
      <c r="WBN53" s="14"/>
      <c r="WBO53" s="14"/>
      <c r="WBP53" s="14"/>
      <c r="WBQ53" s="14"/>
      <c r="WBR53" s="14"/>
      <c r="WBS53" s="14"/>
      <c r="WBT53" s="14"/>
      <c r="WBU53" s="14"/>
      <c r="WBV53" s="14"/>
      <c r="WBW53" s="14"/>
      <c r="WBX53" s="14"/>
      <c r="WBY53" s="14"/>
      <c r="WBZ53" s="14"/>
      <c r="WCA53" s="14"/>
      <c r="WCB53" s="14"/>
      <c r="WCC53" s="14"/>
      <c r="WCD53" s="14"/>
      <c r="WCE53" s="14"/>
      <c r="WCF53" s="14"/>
      <c r="WCG53" s="14"/>
      <c r="WCH53" s="14"/>
      <c r="WCI53" s="14"/>
      <c r="WCJ53" s="14"/>
      <c r="WCK53" s="14"/>
      <c r="WCL53" s="14"/>
      <c r="WCM53" s="14"/>
      <c r="WCN53" s="14"/>
      <c r="WCO53" s="14"/>
      <c r="WCP53" s="14"/>
      <c r="WCQ53" s="14"/>
      <c r="WCR53" s="14"/>
      <c r="WCS53" s="14"/>
      <c r="WCT53" s="14"/>
      <c r="WCU53" s="14"/>
      <c r="WCV53" s="14"/>
      <c r="WCW53" s="14"/>
      <c r="WCX53" s="14"/>
      <c r="WCY53" s="14"/>
      <c r="WCZ53" s="14"/>
      <c r="WDA53" s="14"/>
      <c r="WDB53" s="14"/>
      <c r="WDC53" s="14"/>
      <c r="WDD53" s="14"/>
      <c r="WDE53" s="14"/>
      <c r="WDF53" s="14"/>
      <c r="WDG53" s="14"/>
      <c r="WDH53" s="14"/>
      <c r="WDI53" s="14"/>
      <c r="WDJ53" s="14"/>
      <c r="WDK53" s="14"/>
      <c r="WDL53" s="14"/>
      <c r="WDM53" s="14"/>
      <c r="WDN53" s="14"/>
      <c r="WDO53" s="14"/>
      <c r="WDP53" s="14"/>
      <c r="WDQ53" s="14"/>
      <c r="WDR53" s="14"/>
      <c r="WDS53" s="14"/>
      <c r="WDT53" s="14"/>
      <c r="WDU53" s="14"/>
      <c r="WDV53" s="14"/>
      <c r="WDW53" s="14"/>
      <c r="WDX53" s="14"/>
      <c r="WDY53" s="14"/>
      <c r="WDZ53" s="14"/>
      <c r="WEA53" s="14"/>
      <c r="WEB53" s="14"/>
      <c r="WEC53" s="14"/>
      <c r="WED53" s="14"/>
      <c r="WEE53" s="14"/>
      <c r="WEF53" s="14"/>
      <c r="WEG53" s="14"/>
      <c r="WEH53" s="14"/>
      <c r="WEI53" s="14"/>
      <c r="WEJ53" s="14"/>
      <c r="WEK53" s="14"/>
      <c r="WEL53" s="14"/>
      <c r="WEM53" s="14"/>
      <c r="WEN53" s="14"/>
      <c r="WEO53" s="14"/>
      <c r="WEP53" s="14"/>
      <c r="WEQ53" s="14"/>
      <c r="WER53" s="14"/>
      <c r="WES53" s="14"/>
      <c r="WET53" s="14"/>
      <c r="WEU53" s="14"/>
      <c r="WEV53" s="14"/>
      <c r="WEW53" s="14"/>
      <c r="WEX53" s="14"/>
      <c r="WEY53" s="14"/>
      <c r="WEZ53" s="14"/>
      <c r="WFA53" s="14"/>
      <c r="WFB53" s="14"/>
      <c r="WFC53" s="14"/>
      <c r="WFD53" s="14"/>
      <c r="WFE53" s="14"/>
      <c r="WFF53" s="14"/>
      <c r="WFG53" s="14"/>
      <c r="WFH53" s="14"/>
      <c r="WFI53" s="14"/>
      <c r="WFJ53" s="14"/>
      <c r="WFK53" s="14"/>
      <c r="WFL53" s="14"/>
      <c r="WFM53" s="14"/>
      <c r="WFN53" s="14"/>
      <c r="WFO53" s="14"/>
      <c r="WFP53" s="14"/>
      <c r="WFQ53" s="14"/>
      <c r="WFR53" s="14"/>
      <c r="WFS53" s="14"/>
      <c r="WFT53" s="14"/>
      <c r="WFU53" s="14"/>
      <c r="WFV53" s="14"/>
      <c r="WFW53" s="14"/>
      <c r="WFX53" s="14"/>
      <c r="WFY53" s="14"/>
      <c r="WFZ53" s="14"/>
      <c r="WGA53" s="14"/>
      <c r="WGB53" s="14"/>
      <c r="WGC53" s="14"/>
      <c r="WGD53" s="14"/>
      <c r="WGE53" s="14"/>
      <c r="WGF53" s="14"/>
      <c r="WGG53" s="14"/>
      <c r="WGH53" s="14"/>
      <c r="WGI53" s="14"/>
      <c r="WGJ53" s="14"/>
      <c r="WGK53" s="14"/>
      <c r="WGL53" s="14"/>
      <c r="WGM53" s="14"/>
      <c r="WGN53" s="14"/>
      <c r="WGO53" s="14"/>
      <c r="WGP53" s="14"/>
      <c r="WGQ53" s="14"/>
      <c r="WGR53" s="14"/>
      <c r="WGS53" s="14"/>
      <c r="WGT53" s="14"/>
      <c r="WGU53" s="14"/>
      <c r="WGV53" s="14"/>
      <c r="WGW53" s="14"/>
      <c r="WGX53" s="14"/>
      <c r="WGY53" s="14"/>
      <c r="WGZ53" s="14"/>
      <c r="WHA53" s="14"/>
      <c r="WHB53" s="14"/>
      <c r="WHC53" s="14"/>
      <c r="WHD53" s="14"/>
      <c r="WHE53" s="14"/>
      <c r="WHF53" s="14"/>
      <c r="WHG53" s="14"/>
      <c r="WHH53" s="14"/>
      <c r="WHI53" s="14"/>
      <c r="WHJ53" s="14"/>
      <c r="WHK53" s="14"/>
      <c r="WHL53" s="14"/>
      <c r="WHM53" s="14"/>
      <c r="WHN53" s="14"/>
      <c r="WHO53" s="14"/>
      <c r="WHP53" s="14"/>
      <c r="WHQ53" s="14"/>
      <c r="WHR53" s="14"/>
      <c r="WHS53" s="14"/>
      <c r="WHT53" s="14"/>
      <c r="WHU53" s="14"/>
      <c r="WHV53" s="14"/>
      <c r="WHW53" s="14"/>
      <c r="WHX53" s="14"/>
      <c r="WHY53" s="14"/>
      <c r="WHZ53" s="14"/>
      <c r="WIA53" s="14"/>
      <c r="WIB53" s="14"/>
      <c r="WIC53" s="14"/>
      <c r="WID53" s="14"/>
      <c r="WIE53" s="14"/>
      <c r="WIF53" s="14"/>
      <c r="WIG53" s="14"/>
      <c r="WIH53" s="14"/>
      <c r="WII53" s="14"/>
      <c r="WIJ53" s="14"/>
      <c r="WIK53" s="14"/>
      <c r="WIL53" s="14"/>
      <c r="WIM53" s="14"/>
      <c r="WIN53" s="14"/>
      <c r="WIO53" s="14"/>
      <c r="WIP53" s="14"/>
      <c r="WIQ53" s="14"/>
      <c r="WIR53" s="14"/>
      <c r="WIS53" s="14"/>
      <c r="WIT53" s="14"/>
      <c r="WIU53" s="14"/>
      <c r="WIV53" s="14"/>
      <c r="WIW53" s="14"/>
      <c r="WIX53" s="14"/>
      <c r="WIY53" s="14"/>
      <c r="WIZ53" s="14"/>
      <c r="WJA53" s="14"/>
      <c r="WJB53" s="14"/>
      <c r="WJC53" s="14"/>
      <c r="WJD53" s="14"/>
      <c r="WJE53" s="14"/>
      <c r="WJF53" s="14"/>
      <c r="WJG53" s="14"/>
      <c r="WJH53" s="14"/>
      <c r="WJI53" s="14"/>
      <c r="WJJ53" s="14"/>
      <c r="WJK53" s="14"/>
      <c r="WJL53" s="14"/>
      <c r="WJM53" s="14"/>
      <c r="WJN53" s="14"/>
      <c r="WJO53" s="14"/>
      <c r="WJP53" s="14"/>
      <c r="WJQ53" s="14"/>
      <c r="WJR53" s="14"/>
      <c r="WJS53" s="14"/>
      <c r="WJT53" s="14"/>
      <c r="WJU53" s="14"/>
      <c r="WJV53" s="14"/>
      <c r="WJW53" s="14"/>
      <c r="WJX53" s="14"/>
      <c r="WJY53" s="14"/>
      <c r="WJZ53" s="14"/>
      <c r="WKA53" s="14"/>
      <c r="WKB53" s="14"/>
      <c r="WKC53" s="14"/>
      <c r="WKD53" s="14"/>
      <c r="WKE53" s="14"/>
      <c r="WKF53" s="14"/>
      <c r="WKG53" s="14"/>
      <c r="WKH53" s="14"/>
      <c r="WKI53" s="14"/>
      <c r="WKJ53" s="14"/>
      <c r="WKK53" s="14"/>
      <c r="WKL53" s="14"/>
      <c r="WKM53" s="14"/>
      <c r="WKN53" s="14"/>
      <c r="WKO53" s="14"/>
      <c r="WKP53" s="14"/>
      <c r="WKQ53" s="14"/>
      <c r="WKR53" s="14"/>
      <c r="WKS53" s="14"/>
      <c r="WKT53" s="14"/>
      <c r="WKU53" s="14"/>
      <c r="WKV53" s="14"/>
      <c r="WKW53" s="14"/>
      <c r="WKX53" s="14"/>
      <c r="WKY53" s="14"/>
      <c r="WKZ53" s="14"/>
      <c r="WLA53" s="14"/>
      <c r="WLB53" s="14"/>
      <c r="WLC53" s="14"/>
      <c r="WLD53" s="14"/>
      <c r="WLE53" s="14"/>
      <c r="WLF53" s="14"/>
      <c r="WLG53" s="14"/>
      <c r="WLH53" s="14"/>
      <c r="WLI53" s="14"/>
      <c r="WLJ53" s="14"/>
      <c r="WLK53" s="14"/>
      <c r="WLL53" s="14"/>
      <c r="WLM53" s="14"/>
      <c r="WLN53" s="14"/>
      <c r="WLO53" s="14"/>
      <c r="WLP53" s="14"/>
      <c r="WLQ53" s="14"/>
      <c r="WLR53" s="14"/>
      <c r="WLS53" s="14"/>
      <c r="WLT53" s="14"/>
      <c r="WLU53" s="14"/>
      <c r="WLV53" s="14"/>
      <c r="WLW53" s="14"/>
      <c r="WLX53" s="14"/>
      <c r="WLY53" s="14"/>
      <c r="WLZ53" s="14"/>
      <c r="WMA53" s="14"/>
      <c r="WMB53" s="14"/>
      <c r="WMC53" s="14"/>
      <c r="WMD53" s="14"/>
      <c r="WME53" s="14"/>
      <c r="WMF53" s="14"/>
      <c r="WMG53" s="14"/>
      <c r="WMH53" s="14"/>
      <c r="WMI53" s="14"/>
      <c r="WMJ53" s="14"/>
      <c r="WMK53" s="14"/>
      <c r="WML53" s="14"/>
      <c r="WMM53" s="14"/>
      <c r="WMN53" s="14"/>
      <c r="WMO53" s="14"/>
      <c r="WMP53" s="14"/>
      <c r="WMQ53" s="14"/>
      <c r="WMR53" s="14"/>
      <c r="WMS53" s="14"/>
      <c r="WMT53" s="14"/>
      <c r="WMU53" s="14"/>
      <c r="WMV53" s="14"/>
      <c r="WMW53" s="14"/>
      <c r="WMX53" s="14"/>
      <c r="WMY53" s="14"/>
      <c r="WMZ53" s="14"/>
      <c r="WNA53" s="14"/>
      <c r="WNB53" s="14"/>
      <c r="WNC53" s="14"/>
      <c r="WND53" s="14"/>
      <c r="WNE53" s="14"/>
      <c r="WNF53" s="14"/>
      <c r="WNG53" s="14"/>
      <c r="WNH53" s="14"/>
      <c r="WNI53" s="14"/>
      <c r="WNJ53" s="14"/>
      <c r="WNK53" s="14"/>
      <c r="WNL53" s="14"/>
      <c r="WNM53" s="14"/>
      <c r="WNN53" s="14"/>
      <c r="WNO53" s="14"/>
      <c r="WNP53" s="14"/>
      <c r="WNQ53" s="14"/>
      <c r="WNR53" s="14"/>
      <c r="WNS53" s="14"/>
      <c r="WNT53" s="14"/>
      <c r="WNU53" s="14"/>
      <c r="WNV53" s="14"/>
      <c r="WNW53" s="14"/>
      <c r="WNX53" s="14"/>
      <c r="WNY53" s="14"/>
      <c r="WNZ53" s="14"/>
      <c r="WOA53" s="14"/>
      <c r="WOB53" s="14"/>
      <c r="WOC53" s="14"/>
      <c r="WOD53" s="14"/>
      <c r="WOE53" s="14"/>
      <c r="WOF53" s="14"/>
      <c r="WOG53" s="14"/>
      <c r="WOH53" s="14"/>
      <c r="WOI53" s="14"/>
      <c r="WOJ53" s="14"/>
      <c r="WOK53" s="14"/>
      <c r="WOL53" s="14"/>
      <c r="WOM53" s="14"/>
      <c r="WON53" s="14"/>
      <c r="WOO53" s="14"/>
      <c r="WOP53" s="14"/>
      <c r="WOQ53" s="14"/>
      <c r="WOR53" s="14"/>
      <c r="WOS53" s="14"/>
      <c r="WOT53" s="14"/>
      <c r="WOU53" s="14"/>
      <c r="WOV53" s="14"/>
      <c r="WOW53" s="14"/>
      <c r="WOX53" s="14"/>
      <c r="WOY53" s="14"/>
      <c r="WOZ53" s="14"/>
      <c r="WPA53" s="14"/>
      <c r="WPB53" s="14"/>
      <c r="WPC53" s="14"/>
      <c r="WPD53" s="14"/>
      <c r="WPE53" s="14"/>
      <c r="WPF53" s="14"/>
      <c r="WPG53" s="14"/>
      <c r="WPH53" s="14"/>
      <c r="WPI53" s="14"/>
      <c r="WPJ53" s="14"/>
      <c r="WPK53" s="14"/>
      <c r="WPL53" s="14"/>
      <c r="WPM53" s="14"/>
      <c r="WPN53" s="14"/>
      <c r="WPO53" s="14"/>
      <c r="WPP53" s="14"/>
      <c r="WPQ53" s="14"/>
      <c r="WPR53" s="14"/>
      <c r="WPS53" s="14"/>
      <c r="WPT53" s="14"/>
      <c r="WPU53" s="14"/>
      <c r="WPV53" s="14"/>
      <c r="WPW53" s="14"/>
      <c r="WPX53" s="14"/>
      <c r="WPY53" s="14"/>
      <c r="WPZ53" s="14"/>
      <c r="WQA53" s="14"/>
      <c r="WQB53" s="14"/>
      <c r="WQC53" s="14"/>
      <c r="WQD53" s="14"/>
      <c r="WQE53" s="14"/>
      <c r="WQF53" s="14"/>
      <c r="WQG53" s="14"/>
      <c r="WQH53" s="14"/>
      <c r="WQI53" s="14"/>
      <c r="WQJ53" s="14"/>
      <c r="WQK53" s="14"/>
      <c r="WQL53" s="14"/>
      <c r="WQM53" s="14"/>
      <c r="WQN53" s="14"/>
      <c r="WQO53" s="14"/>
      <c r="WQP53" s="14"/>
      <c r="WQQ53" s="14"/>
      <c r="WQR53" s="14"/>
      <c r="WQS53" s="14"/>
      <c r="WQT53" s="14"/>
      <c r="WQU53" s="14"/>
      <c r="WQV53" s="14"/>
      <c r="WQW53" s="14"/>
      <c r="WQX53" s="14"/>
      <c r="WQY53" s="14"/>
      <c r="WQZ53" s="14"/>
      <c r="WRA53" s="14"/>
      <c r="WRB53" s="14"/>
      <c r="WRC53" s="14"/>
      <c r="WRD53" s="14"/>
      <c r="WRE53" s="14"/>
      <c r="WRF53" s="14"/>
      <c r="WRG53" s="14"/>
      <c r="WRH53" s="14"/>
      <c r="WRI53" s="14"/>
      <c r="WRJ53" s="14"/>
      <c r="WRK53" s="14"/>
      <c r="WRL53" s="14"/>
      <c r="WRM53" s="14"/>
      <c r="WRN53" s="14"/>
      <c r="WRO53" s="14"/>
      <c r="WRP53" s="14"/>
      <c r="WRQ53" s="14"/>
      <c r="WRR53" s="14"/>
      <c r="WRS53" s="14"/>
      <c r="WRT53" s="14"/>
      <c r="WRU53" s="14"/>
      <c r="WRV53" s="14"/>
      <c r="WRW53" s="14"/>
      <c r="WRX53" s="14"/>
      <c r="WRY53" s="14"/>
      <c r="WRZ53" s="14"/>
      <c r="WSA53" s="14"/>
      <c r="WSB53" s="14"/>
      <c r="WSC53" s="14"/>
      <c r="WSD53" s="14"/>
      <c r="WSE53" s="14"/>
      <c r="WSF53" s="14"/>
      <c r="WSG53" s="14"/>
      <c r="WSH53" s="14"/>
      <c r="WSI53" s="14"/>
      <c r="WSJ53" s="14"/>
      <c r="WSK53" s="14"/>
      <c r="WSL53" s="14"/>
      <c r="WSM53" s="14"/>
      <c r="WSN53" s="14"/>
      <c r="WSO53" s="14"/>
      <c r="WSP53" s="14"/>
      <c r="WSQ53" s="14"/>
      <c r="WSR53" s="14"/>
      <c r="WSS53" s="14"/>
      <c r="WST53" s="14"/>
      <c r="WSU53" s="14"/>
      <c r="WSV53" s="14"/>
      <c r="WSW53" s="14"/>
      <c r="WSX53" s="14"/>
      <c r="WSY53" s="14"/>
      <c r="WSZ53" s="14"/>
      <c r="WTA53" s="14"/>
      <c r="WTB53" s="14"/>
      <c r="WTC53" s="14"/>
      <c r="WTD53" s="14"/>
      <c r="WTE53" s="14"/>
      <c r="WTF53" s="14"/>
      <c r="WTG53" s="14"/>
      <c r="WTH53" s="14"/>
      <c r="WTI53" s="14"/>
      <c r="WTJ53" s="14"/>
      <c r="WTK53" s="14"/>
      <c r="WTL53" s="14"/>
      <c r="WTM53" s="14"/>
      <c r="WTN53" s="14"/>
      <c r="WTO53" s="14"/>
      <c r="WTP53" s="14"/>
      <c r="WTQ53" s="14"/>
      <c r="WTR53" s="14"/>
      <c r="WTS53" s="14"/>
      <c r="WTT53" s="14"/>
      <c r="WTU53" s="14"/>
      <c r="WTV53" s="14"/>
      <c r="WTW53" s="14"/>
      <c r="WTX53" s="14"/>
      <c r="WTY53" s="14"/>
      <c r="WTZ53" s="14"/>
      <c r="WUA53" s="14"/>
      <c r="WUB53" s="14"/>
      <c r="WUC53" s="14"/>
      <c r="WUD53" s="14"/>
      <c r="WUE53" s="14"/>
      <c r="WUF53" s="14"/>
      <c r="WUG53" s="14"/>
      <c r="WUH53" s="14"/>
      <c r="WUI53" s="14"/>
      <c r="WUJ53" s="14"/>
      <c r="WUK53" s="14"/>
      <c r="WUL53" s="14"/>
      <c r="WUM53" s="14"/>
      <c r="WUN53" s="14"/>
      <c r="WUO53" s="14"/>
      <c r="WUP53" s="14"/>
      <c r="WUQ53" s="14"/>
      <c r="WUR53" s="14"/>
      <c r="WUS53" s="14"/>
      <c r="WUT53" s="14"/>
      <c r="WUU53" s="14"/>
      <c r="WUV53" s="14"/>
      <c r="WUW53" s="14"/>
      <c r="WUX53" s="14"/>
      <c r="WUY53" s="14"/>
      <c r="WUZ53" s="14"/>
      <c r="WVA53" s="14"/>
      <c r="WVB53" s="14"/>
      <c r="WVC53" s="14"/>
      <c r="WVD53" s="14"/>
      <c r="WVE53" s="14"/>
      <c r="WVF53" s="14"/>
      <c r="WVG53" s="14"/>
      <c r="WVH53" s="14"/>
      <c r="WVI53" s="14"/>
      <c r="WVJ53" s="14"/>
      <c r="WVK53" s="14"/>
      <c r="WVL53" s="14"/>
      <c r="WVM53" s="14"/>
      <c r="WVN53" s="14"/>
      <c r="WVO53" s="14"/>
      <c r="WVP53" s="14"/>
      <c r="WVQ53" s="14"/>
      <c r="WVR53" s="14"/>
      <c r="WVS53" s="14"/>
      <c r="WVT53" s="14"/>
      <c r="WVU53" s="14"/>
      <c r="WVV53" s="14"/>
      <c r="WVW53" s="14"/>
      <c r="WVX53" s="14"/>
      <c r="WVY53" s="14"/>
      <c r="WVZ53" s="14"/>
      <c r="WWA53" s="14"/>
      <c r="WWB53" s="14"/>
      <c r="WWC53" s="14"/>
      <c r="WWD53" s="14"/>
      <c r="WWE53" s="14"/>
      <c r="WWF53" s="14"/>
      <c r="WWG53" s="14"/>
      <c r="WWH53" s="14"/>
      <c r="WWI53" s="14"/>
      <c r="WWJ53" s="14"/>
      <c r="WWK53" s="14"/>
      <c r="WWL53" s="14"/>
      <c r="WWM53" s="14"/>
      <c r="WWN53" s="14"/>
      <c r="WWO53" s="14"/>
      <c r="WWP53" s="14"/>
      <c r="WWQ53" s="14"/>
      <c r="WWR53" s="14"/>
      <c r="WWS53" s="14"/>
      <c r="WWT53" s="14"/>
      <c r="WWU53" s="14"/>
      <c r="WWV53" s="14"/>
      <c r="WWW53" s="14"/>
      <c r="WWX53" s="14"/>
      <c r="WWY53" s="14"/>
      <c r="WWZ53" s="14"/>
      <c r="WXA53" s="14"/>
      <c r="WXB53" s="14"/>
      <c r="WXC53" s="14"/>
      <c r="WXD53" s="14"/>
      <c r="WXE53" s="14"/>
      <c r="WXF53" s="14"/>
      <c r="WXG53" s="14"/>
      <c r="WXH53" s="14"/>
      <c r="WXI53" s="14"/>
      <c r="WXJ53" s="14"/>
      <c r="WXK53" s="14"/>
      <c r="WXL53" s="14"/>
      <c r="WXM53" s="14"/>
      <c r="WXN53" s="14"/>
      <c r="WXO53" s="14"/>
      <c r="WXP53" s="14"/>
      <c r="WXQ53" s="14"/>
      <c r="WXR53" s="14"/>
      <c r="WXS53" s="14"/>
      <c r="WXT53" s="14"/>
      <c r="WXU53" s="14"/>
      <c r="WXV53" s="14"/>
      <c r="WXW53" s="14"/>
      <c r="WXX53" s="14"/>
      <c r="WXY53" s="14"/>
      <c r="WXZ53" s="14"/>
      <c r="WYA53" s="14"/>
      <c r="WYB53" s="14"/>
      <c r="WYC53" s="14"/>
      <c r="WYD53" s="14"/>
      <c r="WYE53" s="14"/>
      <c r="WYF53" s="14"/>
      <c r="WYG53" s="14"/>
      <c r="WYH53" s="14"/>
      <c r="WYI53" s="14"/>
      <c r="WYJ53" s="14"/>
      <c r="WYK53" s="14"/>
      <c r="WYL53" s="14"/>
      <c r="WYM53" s="14"/>
      <c r="WYN53" s="14"/>
      <c r="WYO53" s="14"/>
      <c r="WYP53" s="14"/>
      <c r="WYQ53" s="14"/>
      <c r="WYR53" s="14"/>
      <c r="WYS53" s="14"/>
      <c r="WYT53" s="14"/>
      <c r="WYU53" s="14"/>
      <c r="WYV53" s="14"/>
      <c r="WYW53" s="14"/>
      <c r="WYX53" s="14"/>
      <c r="WYY53" s="14"/>
      <c r="WYZ53" s="14"/>
      <c r="WZA53" s="14"/>
      <c r="WZB53" s="14"/>
      <c r="WZC53" s="14"/>
      <c r="WZD53" s="14"/>
      <c r="WZE53" s="14"/>
      <c r="WZF53" s="14"/>
      <c r="WZG53" s="14"/>
      <c r="WZH53" s="14"/>
      <c r="WZI53" s="14"/>
      <c r="WZJ53" s="14"/>
      <c r="WZK53" s="14"/>
      <c r="WZL53" s="14"/>
      <c r="WZM53" s="14"/>
      <c r="WZN53" s="14"/>
      <c r="WZO53" s="14"/>
      <c r="WZP53" s="14"/>
      <c r="WZQ53" s="14"/>
      <c r="WZR53" s="14"/>
      <c r="WZS53" s="14"/>
      <c r="WZT53" s="14"/>
      <c r="WZU53" s="14"/>
      <c r="WZV53" s="14"/>
      <c r="WZW53" s="14"/>
      <c r="WZX53" s="14"/>
      <c r="WZY53" s="14"/>
      <c r="WZZ53" s="14"/>
      <c r="XAA53" s="14"/>
      <c r="XAB53" s="14"/>
      <c r="XAC53" s="14"/>
      <c r="XAD53" s="14"/>
      <c r="XAE53" s="14"/>
      <c r="XAF53" s="14"/>
      <c r="XAG53" s="14"/>
      <c r="XAH53" s="14"/>
      <c r="XAI53" s="14"/>
      <c r="XAJ53" s="14"/>
      <c r="XAK53" s="14"/>
      <c r="XAL53" s="14"/>
      <c r="XAM53" s="14"/>
      <c r="XAN53" s="14"/>
      <c r="XAO53" s="14"/>
      <c r="XAP53" s="14"/>
      <c r="XAQ53" s="14"/>
      <c r="XAR53" s="14"/>
      <c r="XAS53" s="14"/>
      <c r="XAT53" s="14"/>
      <c r="XAU53" s="14"/>
      <c r="XAV53" s="14"/>
      <c r="XAW53" s="14"/>
      <c r="XAX53" s="14"/>
      <c r="XAY53" s="14"/>
      <c r="XAZ53" s="14"/>
      <c r="XBA53" s="14"/>
      <c r="XBB53" s="14"/>
      <c r="XBC53" s="14"/>
      <c r="XBD53" s="14"/>
      <c r="XBE53" s="14"/>
      <c r="XBF53" s="14"/>
      <c r="XBG53" s="14"/>
      <c r="XBH53" s="14"/>
      <c r="XBI53" s="14"/>
      <c r="XBJ53" s="14"/>
      <c r="XBK53" s="14"/>
      <c r="XBL53" s="14"/>
      <c r="XBM53" s="14"/>
      <c r="XBN53" s="14"/>
      <c r="XBO53" s="14"/>
      <c r="XBP53" s="14"/>
      <c r="XBQ53" s="14"/>
      <c r="XBR53" s="14"/>
      <c r="XBS53" s="14"/>
      <c r="XBT53" s="14"/>
      <c r="XBU53" s="14"/>
      <c r="XBV53" s="14"/>
      <c r="XBW53" s="14"/>
      <c r="XBX53" s="14"/>
      <c r="XBY53" s="14"/>
      <c r="XBZ53" s="14"/>
      <c r="XCA53" s="14"/>
      <c r="XCB53" s="14"/>
      <c r="XCC53" s="14"/>
      <c r="XCD53" s="14"/>
      <c r="XCE53" s="14"/>
      <c r="XCF53" s="14"/>
      <c r="XCG53" s="14"/>
      <c r="XCH53" s="14"/>
      <c r="XCI53" s="14"/>
      <c r="XCJ53" s="14"/>
      <c r="XCK53" s="14"/>
      <c r="XCL53" s="14"/>
      <c r="XCM53" s="14"/>
      <c r="XCN53" s="14"/>
      <c r="XCO53" s="14"/>
      <c r="XCP53" s="14"/>
      <c r="XCQ53" s="14"/>
      <c r="XCR53" s="14"/>
      <c r="XCS53" s="14"/>
      <c r="XCT53" s="14"/>
      <c r="XCU53" s="14"/>
      <c r="XCV53" s="14"/>
      <c r="XCW53" s="14"/>
      <c r="XCX53" s="14"/>
      <c r="XCY53" s="14"/>
      <c r="XCZ53" s="14"/>
      <c r="XDA53" s="14"/>
      <c r="XDB53" s="14"/>
      <c r="XDC53" s="14"/>
      <c r="XDD53" s="14"/>
      <c r="XDE53" s="14"/>
      <c r="XDF53" s="14"/>
      <c r="XDG53" s="14"/>
      <c r="XDH53" s="14"/>
      <c r="XDI53" s="14"/>
      <c r="XDJ53" s="14"/>
      <c r="XDK53" s="14"/>
      <c r="XDL53" s="14"/>
      <c r="XDM53" s="14"/>
      <c r="XDN53" s="14"/>
      <c r="XDO53" s="14"/>
      <c r="XDP53" s="14"/>
      <c r="XDQ53" s="14"/>
      <c r="XDR53" s="14"/>
      <c r="XDS53" s="14"/>
      <c r="XDT53" s="14"/>
      <c r="XDU53" s="14"/>
      <c r="XDV53" s="14"/>
      <c r="XDW53" s="14"/>
      <c r="XDX53" s="14"/>
      <c r="XDY53" s="14"/>
      <c r="XDZ53" s="14"/>
      <c r="XEA53" s="14"/>
      <c r="XEB53" s="14"/>
      <c r="XEC53" s="14"/>
      <c r="XED53" s="14"/>
      <c r="XEE53" s="14"/>
      <c r="XEF53" s="14"/>
      <c r="XEG53" s="14"/>
      <c r="XEH53" s="14"/>
      <c r="XEI53" s="14"/>
      <c r="XEJ53" s="14"/>
      <c r="XEK53" s="14"/>
      <c r="XEL53" s="14"/>
      <c r="XEM53" s="14"/>
      <c r="XEN53" s="14"/>
      <c r="XEO53" s="14"/>
      <c r="XEP53" s="14"/>
      <c r="XEQ53" s="14"/>
      <c r="XER53" s="14"/>
      <c r="XES53" s="14"/>
      <c r="XET53" s="14"/>
      <c r="XEU53" s="14"/>
      <c r="XEV53" s="14"/>
      <c r="XEW53" s="14"/>
      <c r="XEX53" s="14"/>
      <c r="XEY53" s="14"/>
      <c r="XEZ53" s="14"/>
      <c r="XFA53" s="14"/>
      <c r="XFB53" s="14"/>
      <c r="XFC53" s="14"/>
    </row>
    <row r="54" spans="2:16383" s="14" customFormat="1">
      <c r="B54" s="14" t="s">
        <v>26</v>
      </c>
      <c r="D54" s="64">
        <f ca="1">IFERROR(D53/C53-1,"na")</f>
        <v>-0.25514609830421664</v>
      </c>
      <c r="E54" s="64">
        <f t="shared" ref="E54:M54" ca="1" si="9">IFERROR(E53/D53-1,"na")</f>
        <v>-2.5950886930412462</v>
      </c>
      <c r="F54" s="64">
        <f ca="1">IFERROR(F53/E53-1,"na")</f>
        <v>2.0770956648065972</v>
      </c>
      <c r="G54" s="64">
        <f t="shared" ca="1" si="9"/>
        <v>0.80442547274049581</v>
      </c>
      <c r="H54" s="64">
        <f t="shared" ca="1" si="9"/>
        <v>0.49863291435001256</v>
      </c>
      <c r="I54" s="64">
        <f t="shared" ca="1" si="9"/>
        <v>0.36494710230729743</v>
      </c>
      <c r="J54" s="64">
        <f t="shared" ca="1" si="9"/>
        <v>0.2883571502883977</v>
      </c>
      <c r="K54" s="64">
        <f t="shared" ca="1" si="9"/>
        <v>0.23775067482567813</v>
      </c>
      <c r="L54" s="64">
        <f ca="1">IFERROR(L53/K53-1,"na")</f>
        <v>0.20118258600451489</v>
      </c>
      <c r="M54" s="64">
        <f t="shared" ca="1" si="9"/>
        <v>-0.16299357445349827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  <c r="BLP54"/>
      <c r="BLQ54"/>
      <c r="BLR54"/>
      <c r="BLS54"/>
      <c r="BLT54"/>
      <c r="BLU54"/>
      <c r="BLV54"/>
      <c r="BLW54"/>
      <c r="BLX54"/>
      <c r="BLY54"/>
      <c r="BLZ54"/>
      <c r="BMA54"/>
      <c r="BMB54"/>
      <c r="BMC54"/>
      <c r="BMD54"/>
      <c r="BME54"/>
      <c r="BMF54"/>
      <c r="BMG54"/>
      <c r="BMH54"/>
      <c r="BMI54"/>
      <c r="BMJ54"/>
      <c r="BMK54"/>
      <c r="BML54"/>
      <c r="BMM54"/>
      <c r="BMN54"/>
      <c r="BMO54"/>
      <c r="BMP54"/>
      <c r="BMQ54"/>
      <c r="BMR54"/>
      <c r="BMS54"/>
      <c r="BMT54"/>
      <c r="BMU54"/>
      <c r="BMV54"/>
      <c r="BMW54"/>
      <c r="BMX54"/>
      <c r="BMY54"/>
      <c r="BMZ54"/>
      <c r="BNA54"/>
      <c r="BNB54"/>
      <c r="BNC54"/>
      <c r="BND54"/>
      <c r="BNE54"/>
      <c r="BNF54"/>
      <c r="BNG54"/>
      <c r="BNH54"/>
      <c r="BNI54"/>
      <c r="BNJ54"/>
      <c r="BNK54"/>
      <c r="BNL54"/>
      <c r="BNM54"/>
      <c r="BNN54"/>
      <c r="BNO54"/>
      <c r="BNP54"/>
      <c r="BNQ54"/>
      <c r="BNR54"/>
      <c r="BNS54"/>
      <c r="BNT54"/>
      <c r="BNU54"/>
      <c r="BNV54"/>
      <c r="BNW54"/>
      <c r="BNX54"/>
      <c r="BNY54"/>
      <c r="BNZ54"/>
      <c r="BOA54"/>
      <c r="BOB54"/>
      <c r="BOC54"/>
      <c r="BOD54"/>
      <c r="BOE54"/>
      <c r="BOF54"/>
      <c r="BOG54"/>
      <c r="BOH54"/>
      <c r="BOI54"/>
      <c r="BOJ54"/>
      <c r="BOK54"/>
      <c r="BOL54"/>
      <c r="BOM54"/>
      <c r="BON54"/>
      <c r="BOO54"/>
      <c r="BOP54"/>
      <c r="BOQ54"/>
      <c r="BOR54"/>
      <c r="BOS54"/>
      <c r="BOT54"/>
      <c r="BOU54"/>
      <c r="BOV54"/>
      <c r="BOW54"/>
      <c r="BOX54"/>
      <c r="BOY54"/>
      <c r="BOZ54"/>
      <c r="BPA54"/>
      <c r="BPB54"/>
      <c r="BPC54"/>
      <c r="BPD54"/>
      <c r="BPE54"/>
      <c r="BPF54"/>
      <c r="BPG54"/>
      <c r="BPH54"/>
      <c r="BPI54"/>
      <c r="BPJ54"/>
      <c r="BPK54"/>
      <c r="BPL54"/>
      <c r="BPM54"/>
      <c r="BPN54"/>
      <c r="BPO54"/>
      <c r="BPP54"/>
      <c r="BPQ54"/>
      <c r="BPR54"/>
      <c r="BPS54"/>
      <c r="BPT54"/>
      <c r="BPU54"/>
      <c r="BPV54"/>
      <c r="BPW54"/>
      <c r="BPX54"/>
      <c r="BPY54"/>
      <c r="BPZ54"/>
      <c r="BQA54"/>
      <c r="BQB54"/>
      <c r="BQC54"/>
      <c r="BQD54"/>
      <c r="BQE54"/>
      <c r="BQF54"/>
      <c r="BQG54"/>
      <c r="BQH54"/>
      <c r="BQI54"/>
      <c r="BQJ54"/>
      <c r="BQK54"/>
      <c r="BQL54"/>
      <c r="BQM54"/>
      <c r="BQN54"/>
      <c r="BQO54"/>
      <c r="BQP54"/>
      <c r="BQQ54"/>
      <c r="BQR54"/>
      <c r="BQS54"/>
      <c r="BQT54"/>
      <c r="BQU54"/>
      <c r="BQV54"/>
      <c r="BQW54"/>
      <c r="BQX54"/>
      <c r="BQY54"/>
      <c r="BQZ54"/>
      <c r="BRA54"/>
      <c r="BRB54"/>
      <c r="BRC54"/>
      <c r="BRD54"/>
      <c r="BRE54"/>
      <c r="BRF54"/>
      <c r="BRG54"/>
      <c r="BRH54"/>
      <c r="BRI54"/>
      <c r="BRJ54"/>
      <c r="BRK54"/>
      <c r="BRL54"/>
      <c r="BRM54"/>
      <c r="BRN54"/>
      <c r="BRO54"/>
      <c r="BRP54"/>
      <c r="BRQ54"/>
      <c r="BRR54"/>
      <c r="BRS54"/>
      <c r="BRT54"/>
      <c r="BRU54"/>
      <c r="BRV54"/>
      <c r="BRW54"/>
      <c r="BRX54"/>
      <c r="BRY54"/>
      <c r="BRZ54"/>
      <c r="BSA54"/>
      <c r="BSB54"/>
      <c r="BSC54"/>
      <c r="BSD54"/>
      <c r="BSE54"/>
      <c r="BSF54"/>
      <c r="BSG54"/>
      <c r="BSH54"/>
      <c r="BSI54"/>
      <c r="BSJ54"/>
      <c r="BSK54"/>
      <c r="BSL54"/>
      <c r="BSM54"/>
      <c r="BSN54"/>
      <c r="BSO54"/>
      <c r="BSP54"/>
      <c r="BSQ54"/>
      <c r="BSR54"/>
      <c r="BSS54"/>
      <c r="BST54"/>
      <c r="BSU54"/>
      <c r="BSV54"/>
      <c r="BSW54"/>
      <c r="BSX54"/>
      <c r="BSY54"/>
      <c r="BSZ54"/>
      <c r="BTA54"/>
      <c r="BTB54"/>
      <c r="BTC54"/>
      <c r="BTD54"/>
      <c r="BTE54"/>
      <c r="BTF54"/>
      <c r="BTG54"/>
      <c r="BTH54"/>
      <c r="BTI54"/>
      <c r="BTJ54"/>
      <c r="BTK54"/>
      <c r="BTL54"/>
      <c r="BTM54"/>
      <c r="BTN54"/>
      <c r="BTO54"/>
      <c r="BTP54"/>
      <c r="BTQ54"/>
      <c r="BTR54"/>
      <c r="BTS54"/>
      <c r="BTT54"/>
      <c r="BTU54"/>
      <c r="BTV54"/>
      <c r="BTW54"/>
      <c r="BTX54"/>
      <c r="BTY54"/>
      <c r="BTZ54"/>
      <c r="BUA54"/>
      <c r="BUB54"/>
      <c r="BUC54"/>
      <c r="BUD54"/>
      <c r="BUE54"/>
      <c r="BUF54"/>
      <c r="BUG54"/>
      <c r="BUH54"/>
      <c r="BUI54"/>
      <c r="BUJ54"/>
      <c r="BUK54"/>
      <c r="BUL54"/>
      <c r="BUM54"/>
      <c r="BUN54"/>
      <c r="BUO54"/>
      <c r="BUP54"/>
      <c r="BUQ54"/>
      <c r="BUR54"/>
      <c r="BUS54"/>
      <c r="BUT54"/>
      <c r="BUU54"/>
      <c r="BUV54"/>
      <c r="BUW54"/>
      <c r="BUX54"/>
      <c r="BUY54"/>
      <c r="BUZ54"/>
      <c r="BVA54"/>
      <c r="BVB54"/>
      <c r="BVC54"/>
      <c r="BVD54"/>
      <c r="BVE54"/>
      <c r="BVF54"/>
      <c r="BVG54"/>
      <c r="BVH54"/>
      <c r="BVI54"/>
      <c r="BVJ54"/>
      <c r="BVK54"/>
      <c r="BVL54"/>
      <c r="BVM54"/>
      <c r="BVN54"/>
      <c r="BVO54"/>
      <c r="BVP54"/>
      <c r="BVQ54"/>
      <c r="BVR54"/>
      <c r="BVS54"/>
      <c r="BVT54"/>
      <c r="BVU54"/>
      <c r="BVV54"/>
      <c r="BVW54"/>
      <c r="BVX54"/>
      <c r="BVY54"/>
      <c r="BVZ54"/>
      <c r="BWA54"/>
      <c r="BWB54"/>
      <c r="BWC54"/>
      <c r="BWD54"/>
      <c r="BWE54"/>
      <c r="BWF54"/>
      <c r="BWG54"/>
      <c r="BWH54"/>
      <c r="BWI54"/>
      <c r="BWJ54"/>
      <c r="BWK54"/>
      <c r="BWL54"/>
      <c r="BWM54"/>
      <c r="BWN54"/>
      <c r="BWO54"/>
      <c r="BWP54"/>
      <c r="BWQ54"/>
      <c r="BWR54"/>
      <c r="BWS54"/>
      <c r="BWT54"/>
      <c r="BWU54"/>
      <c r="BWV54"/>
      <c r="BWW54"/>
      <c r="BWX54"/>
      <c r="BWY54"/>
      <c r="BWZ54"/>
      <c r="BXA54"/>
      <c r="BXB54"/>
      <c r="BXC54"/>
      <c r="BXD54"/>
      <c r="BXE54"/>
      <c r="BXF54"/>
      <c r="BXG54"/>
      <c r="BXH54"/>
      <c r="BXI54"/>
      <c r="BXJ54"/>
      <c r="BXK54"/>
      <c r="BXL54"/>
      <c r="BXM54"/>
      <c r="BXN54"/>
      <c r="BXO54"/>
      <c r="BXP54"/>
      <c r="BXQ54"/>
      <c r="BXR54"/>
      <c r="BXS54"/>
      <c r="BXT54"/>
      <c r="BXU54"/>
      <c r="BXV54"/>
      <c r="BXW54"/>
      <c r="BXX54"/>
      <c r="BXY54"/>
      <c r="BXZ54"/>
      <c r="BYA54"/>
      <c r="BYB54"/>
      <c r="BYC54"/>
      <c r="BYD54"/>
      <c r="BYE54"/>
      <c r="BYF54"/>
      <c r="BYG54"/>
      <c r="BYH54"/>
      <c r="BYI54"/>
      <c r="BYJ54"/>
      <c r="BYK54"/>
      <c r="BYL54"/>
      <c r="BYM54"/>
      <c r="BYN54"/>
      <c r="BYO54"/>
      <c r="BYP54"/>
      <c r="BYQ54"/>
      <c r="BYR54"/>
      <c r="BYS54"/>
      <c r="BYT54"/>
      <c r="BYU54"/>
      <c r="BYV54"/>
      <c r="BYW54"/>
      <c r="BYX54"/>
      <c r="BYY54"/>
      <c r="BYZ54"/>
      <c r="BZA54"/>
      <c r="BZB54"/>
      <c r="BZC54"/>
      <c r="BZD54"/>
      <c r="BZE54"/>
      <c r="BZF54"/>
      <c r="BZG54"/>
      <c r="BZH54"/>
      <c r="BZI54"/>
      <c r="BZJ54"/>
      <c r="BZK54"/>
      <c r="BZL54"/>
      <c r="BZM54"/>
      <c r="BZN54"/>
      <c r="BZO54"/>
      <c r="BZP54"/>
      <c r="BZQ54"/>
      <c r="BZR54"/>
      <c r="BZS54"/>
      <c r="BZT54"/>
      <c r="BZU54"/>
      <c r="BZV54"/>
      <c r="BZW54"/>
      <c r="BZX54"/>
      <c r="BZY54"/>
      <c r="BZZ54"/>
      <c r="CAA54"/>
      <c r="CAB54"/>
      <c r="CAC54"/>
      <c r="CAD54"/>
      <c r="CAE54"/>
      <c r="CAF54"/>
      <c r="CAG54"/>
      <c r="CAH54"/>
      <c r="CAI54"/>
      <c r="CAJ54"/>
      <c r="CAK54"/>
      <c r="CAL54"/>
      <c r="CAM54"/>
      <c r="CAN54"/>
      <c r="CAO54"/>
      <c r="CAP54"/>
      <c r="CAQ54"/>
      <c r="CAR54"/>
      <c r="CAS54"/>
      <c r="CAT54"/>
      <c r="CAU54"/>
      <c r="CAV54"/>
      <c r="CAW54"/>
      <c r="CAX54"/>
      <c r="CAY54"/>
      <c r="CAZ54"/>
      <c r="CBA54"/>
      <c r="CBB54"/>
      <c r="CBC54"/>
      <c r="CBD54"/>
      <c r="CBE54"/>
      <c r="CBF54"/>
      <c r="CBG54"/>
      <c r="CBH54"/>
      <c r="CBI54"/>
      <c r="CBJ54"/>
      <c r="CBK54"/>
      <c r="CBL54"/>
      <c r="CBM54"/>
      <c r="CBN54"/>
      <c r="CBO54"/>
      <c r="CBP54"/>
      <c r="CBQ54"/>
      <c r="CBR54"/>
      <c r="CBS54"/>
      <c r="CBT54"/>
      <c r="CBU54"/>
      <c r="CBV54"/>
      <c r="CBW54"/>
      <c r="CBX54"/>
      <c r="CBY54"/>
      <c r="CBZ54"/>
      <c r="CCA54"/>
      <c r="CCB54"/>
      <c r="CCC54"/>
      <c r="CCD54"/>
      <c r="CCE54"/>
      <c r="CCF54"/>
      <c r="CCG54"/>
      <c r="CCH54"/>
      <c r="CCI54"/>
      <c r="CCJ54"/>
      <c r="CCK54"/>
      <c r="CCL54"/>
      <c r="CCM54"/>
      <c r="CCN54"/>
      <c r="CCO54"/>
      <c r="CCP54"/>
      <c r="CCQ54"/>
      <c r="CCR54"/>
      <c r="CCS54"/>
      <c r="CCT54"/>
      <c r="CCU54"/>
      <c r="CCV54"/>
      <c r="CCW54"/>
      <c r="CCX54"/>
      <c r="CCY54"/>
      <c r="CCZ54"/>
      <c r="CDA54"/>
      <c r="CDB54"/>
      <c r="CDC54"/>
      <c r="CDD54"/>
      <c r="CDE54"/>
      <c r="CDF54"/>
      <c r="CDG54"/>
      <c r="CDH54"/>
      <c r="CDI54"/>
      <c r="CDJ54"/>
      <c r="CDK54"/>
      <c r="CDL54"/>
      <c r="CDM54"/>
      <c r="CDN54"/>
      <c r="CDO54"/>
      <c r="CDP54"/>
      <c r="CDQ54"/>
      <c r="CDR54"/>
      <c r="CDS54"/>
      <c r="CDT54"/>
      <c r="CDU54"/>
      <c r="CDV54"/>
      <c r="CDW54"/>
      <c r="CDX54"/>
      <c r="CDY54"/>
      <c r="CDZ54"/>
      <c r="CEA54"/>
      <c r="CEB54"/>
      <c r="CEC54"/>
      <c r="CED54"/>
      <c r="CEE54"/>
      <c r="CEF54"/>
      <c r="CEG54"/>
      <c r="CEH54"/>
      <c r="CEI54"/>
      <c r="CEJ54"/>
      <c r="CEK54"/>
      <c r="CEL54"/>
      <c r="CEM54"/>
      <c r="CEN54"/>
      <c r="CEO54"/>
      <c r="CEP54"/>
      <c r="CEQ54"/>
      <c r="CER54"/>
      <c r="CES54"/>
      <c r="CET54"/>
      <c r="CEU54"/>
      <c r="CEV54"/>
      <c r="CEW54"/>
      <c r="CEX54"/>
      <c r="CEY54"/>
      <c r="CEZ54"/>
      <c r="CFA54"/>
      <c r="CFB54"/>
      <c r="CFC54"/>
      <c r="CFD54"/>
      <c r="CFE54"/>
      <c r="CFF54"/>
      <c r="CFG54"/>
      <c r="CFH54"/>
      <c r="CFI54"/>
      <c r="CFJ54"/>
      <c r="CFK54"/>
      <c r="CFL54"/>
      <c r="CFM54"/>
      <c r="CFN54"/>
      <c r="CFO54"/>
      <c r="CFP54"/>
      <c r="CFQ54"/>
      <c r="CFR54"/>
      <c r="CFS54"/>
      <c r="CFT54"/>
      <c r="CFU54"/>
      <c r="CFV54"/>
      <c r="CFW54"/>
      <c r="CFX54"/>
      <c r="CFY54"/>
      <c r="CFZ54"/>
      <c r="CGA54"/>
      <c r="CGB54"/>
      <c r="CGC54"/>
      <c r="CGD54"/>
      <c r="CGE54"/>
      <c r="CGF54"/>
      <c r="CGG54"/>
      <c r="CGH54"/>
      <c r="CGI54"/>
      <c r="CGJ54"/>
      <c r="CGK54"/>
      <c r="CGL54"/>
      <c r="CGM54"/>
      <c r="CGN54"/>
      <c r="CGO54"/>
      <c r="CGP54"/>
      <c r="CGQ54"/>
      <c r="CGR54"/>
      <c r="CGS54"/>
      <c r="CGT54"/>
      <c r="CGU54"/>
      <c r="CGV54"/>
      <c r="CGW54"/>
      <c r="CGX54"/>
      <c r="CGY54"/>
      <c r="CGZ54"/>
      <c r="CHA54"/>
      <c r="CHB54"/>
      <c r="CHC54"/>
      <c r="CHD54"/>
      <c r="CHE54"/>
      <c r="CHF54"/>
      <c r="CHG54"/>
      <c r="CHH54"/>
      <c r="CHI54"/>
      <c r="CHJ54"/>
      <c r="CHK54"/>
      <c r="CHL54"/>
      <c r="CHM54"/>
      <c r="CHN54"/>
      <c r="CHO54"/>
      <c r="CHP54"/>
      <c r="CHQ54"/>
      <c r="CHR54"/>
      <c r="CHS54"/>
      <c r="CHT54"/>
      <c r="CHU54"/>
      <c r="CHV54"/>
      <c r="CHW54"/>
      <c r="CHX54"/>
      <c r="CHY54"/>
      <c r="CHZ54"/>
      <c r="CIA54"/>
      <c r="CIB54"/>
      <c r="CIC54"/>
      <c r="CID54"/>
      <c r="CIE54"/>
      <c r="CIF54"/>
      <c r="CIG54"/>
      <c r="CIH54"/>
      <c r="CII54"/>
      <c r="CIJ54"/>
      <c r="CIK54"/>
      <c r="CIL54"/>
      <c r="CIM54"/>
      <c r="CIN54"/>
      <c r="CIO54"/>
      <c r="CIP54"/>
      <c r="CIQ54"/>
      <c r="CIR54"/>
      <c r="CIS54"/>
      <c r="CIT54"/>
      <c r="CIU54"/>
      <c r="CIV54"/>
      <c r="CIW54"/>
      <c r="CIX54"/>
      <c r="CIY54"/>
      <c r="CIZ54"/>
      <c r="CJA54"/>
      <c r="CJB54"/>
      <c r="CJC54"/>
      <c r="CJD54"/>
      <c r="CJE54"/>
      <c r="CJF54"/>
      <c r="CJG54"/>
      <c r="CJH54"/>
      <c r="CJI54"/>
      <c r="CJJ54"/>
      <c r="CJK54"/>
      <c r="CJL54"/>
      <c r="CJM54"/>
      <c r="CJN54"/>
      <c r="CJO54"/>
      <c r="CJP54"/>
      <c r="CJQ54"/>
      <c r="CJR54"/>
      <c r="CJS54"/>
      <c r="CJT54"/>
      <c r="CJU54"/>
      <c r="CJV54"/>
      <c r="CJW54"/>
      <c r="CJX54"/>
      <c r="CJY54"/>
      <c r="CJZ54"/>
      <c r="CKA54"/>
      <c r="CKB54"/>
      <c r="CKC54"/>
      <c r="CKD54"/>
      <c r="CKE54"/>
      <c r="CKF54"/>
      <c r="CKG54"/>
      <c r="CKH54"/>
      <c r="CKI54"/>
      <c r="CKJ54"/>
      <c r="CKK54"/>
      <c r="CKL54"/>
      <c r="CKM54"/>
      <c r="CKN54"/>
      <c r="CKO54"/>
      <c r="CKP54"/>
      <c r="CKQ54"/>
      <c r="CKR54"/>
      <c r="CKS54"/>
      <c r="CKT54"/>
      <c r="CKU54"/>
      <c r="CKV54"/>
      <c r="CKW54"/>
      <c r="CKX54"/>
      <c r="CKY54"/>
      <c r="CKZ54"/>
      <c r="CLA54"/>
      <c r="CLB54"/>
      <c r="CLC54"/>
      <c r="CLD54"/>
      <c r="CLE54"/>
      <c r="CLF54"/>
      <c r="CLG54"/>
      <c r="CLH54"/>
      <c r="CLI54"/>
      <c r="CLJ54"/>
      <c r="CLK54"/>
      <c r="CLL54"/>
      <c r="CLM54"/>
      <c r="CLN54"/>
      <c r="CLO54"/>
      <c r="CLP54"/>
      <c r="CLQ54"/>
      <c r="CLR54"/>
      <c r="CLS54"/>
      <c r="CLT54"/>
      <c r="CLU54"/>
      <c r="CLV54"/>
      <c r="CLW54"/>
      <c r="CLX54"/>
      <c r="CLY54"/>
      <c r="CLZ54"/>
      <c r="CMA54"/>
      <c r="CMB54"/>
      <c r="CMC54"/>
      <c r="CMD54"/>
      <c r="CME54"/>
      <c r="CMF54"/>
      <c r="CMG54"/>
      <c r="CMH54"/>
      <c r="CMI54"/>
      <c r="CMJ54"/>
      <c r="CMK54"/>
      <c r="CML54"/>
      <c r="CMM54"/>
      <c r="CMN54"/>
      <c r="CMO54"/>
      <c r="CMP54"/>
      <c r="CMQ54"/>
      <c r="CMR54"/>
      <c r="CMS54"/>
      <c r="CMT54"/>
      <c r="CMU54"/>
      <c r="CMV54"/>
      <c r="CMW54"/>
      <c r="CMX54"/>
      <c r="CMY54"/>
      <c r="CMZ54"/>
      <c r="CNA54"/>
      <c r="CNB54"/>
      <c r="CNC54"/>
      <c r="CND54"/>
      <c r="CNE54"/>
      <c r="CNF54"/>
      <c r="CNG54"/>
      <c r="CNH54"/>
      <c r="CNI54"/>
      <c r="CNJ54"/>
      <c r="CNK54"/>
      <c r="CNL54"/>
      <c r="CNM54"/>
      <c r="CNN54"/>
      <c r="CNO54"/>
      <c r="CNP54"/>
      <c r="CNQ54"/>
      <c r="CNR54"/>
      <c r="CNS54"/>
      <c r="CNT54"/>
      <c r="CNU54"/>
      <c r="CNV54"/>
      <c r="CNW54"/>
      <c r="CNX54"/>
      <c r="CNY54"/>
      <c r="CNZ54"/>
      <c r="COA54"/>
      <c r="COB54"/>
      <c r="COC54"/>
      <c r="COD54"/>
      <c r="COE54"/>
      <c r="COF54"/>
      <c r="COG54"/>
      <c r="COH54"/>
      <c r="COI54"/>
      <c r="COJ54"/>
      <c r="COK54"/>
      <c r="COL54"/>
      <c r="COM54"/>
      <c r="CON54"/>
      <c r="COO54"/>
      <c r="COP54"/>
      <c r="COQ54"/>
      <c r="COR54"/>
      <c r="COS54"/>
      <c r="COT54"/>
      <c r="COU54"/>
      <c r="COV54"/>
      <c r="COW54"/>
      <c r="COX54"/>
      <c r="COY54"/>
      <c r="COZ54"/>
      <c r="CPA54"/>
      <c r="CPB54"/>
      <c r="CPC54"/>
      <c r="CPD54"/>
      <c r="CPE54"/>
      <c r="CPF54"/>
      <c r="CPG54"/>
      <c r="CPH54"/>
      <c r="CPI54"/>
      <c r="CPJ54"/>
      <c r="CPK54"/>
      <c r="CPL54"/>
      <c r="CPM54"/>
      <c r="CPN54"/>
      <c r="CPO54"/>
      <c r="CPP54"/>
      <c r="CPQ54"/>
      <c r="CPR54"/>
      <c r="CPS54"/>
      <c r="CPT54"/>
      <c r="CPU54"/>
      <c r="CPV54"/>
      <c r="CPW54"/>
      <c r="CPX54"/>
      <c r="CPY54"/>
      <c r="CPZ54"/>
      <c r="CQA54"/>
      <c r="CQB54"/>
      <c r="CQC54"/>
      <c r="CQD54"/>
      <c r="CQE54"/>
      <c r="CQF54"/>
      <c r="CQG54"/>
      <c r="CQH54"/>
      <c r="CQI54"/>
      <c r="CQJ54"/>
      <c r="CQK54"/>
      <c r="CQL54"/>
      <c r="CQM54"/>
      <c r="CQN54"/>
      <c r="CQO54"/>
      <c r="CQP54"/>
      <c r="CQQ54"/>
      <c r="CQR54"/>
      <c r="CQS54"/>
      <c r="CQT54"/>
      <c r="CQU54"/>
      <c r="CQV54"/>
      <c r="CQW54"/>
      <c r="CQX54"/>
      <c r="CQY54"/>
      <c r="CQZ54"/>
      <c r="CRA54"/>
      <c r="CRB54"/>
      <c r="CRC54"/>
      <c r="CRD54"/>
      <c r="CRE54"/>
      <c r="CRF54"/>
      <c r="CRG54"/>
      <c r="CRH54"/>
      <c r="CRI54"/>
      <c r="CRJ54"/>
      <c r="CRK54"/>
      <c r="CRL54"/>
      <c r="CRM54"/>
      <c r="CRN54"/>
      <c r="CRO54"/>
      <c r="CRP54"/>
      <c r="CRQ54"/>
      <c r="CRR54"/>
      <c r="CRS54"/>
      <c r="CRT54"/>
      <c r="CRU54"/>
      <c r="CRV54"/>
      <c r="CRW54"/>
      <c r="CRX54"/>
      <c r="CRY54"/>
      <c r="CRZ54"/>
      <c r="CSA54"/>
      <c r="CSB54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  <c r="CSW54"/>
      <c r="CSX54"/>
      <c r="CSY54"/>
      <c r="CSZ54"/>
      <c r="CTA54"/>
      <c r="CTB54"/>
      <c r="CTC54"/>
      <c r="CTD54"/>
      <c r="CTE54"/>
      <c r="CTF54"/>
      <c r="CTG54"/>
      <c r="CTH54"/>
      <c r="CTI54"/>
      <c r="CTJ54"/>
      <c r="CTK54"/>
      <c r="CTL54"/>
      <c r="CTM54"/>
      <c r="CTN54"/>
      <c r="CTO54"/>
      <c r="CTP54"/>
      <c r="CTQ54"/>
      <c r="CTR54"/>
      <c r="CTS54"/>
      <c r="CTT54"/>
      <c r="CTU54"/>
      <c r="CTV54"/>
      <c r="CTW54"/>
      <c r="CTX54"/>
      <c r="CTY54"/>
      <c r="CTZ54"/>
      <c r="CUA54"/>
      <c r="CUB54"/>
      <c r="CUC54"/>
      <c r="CUD54"/>
      <c r="CUE54"/>
      <c r="CUF54"/>
      <c r="CUG54"/>
      <c r="CUH54"/>
      <c r="CUI54"/>
      <c r="CUJ54"/>
      <c r="CUK54"/>
      <c r="CUL54"/>
      <c r="CUM54"/>
      <c r="CUN54"/>
      <c r="CUO54"/>
      <c r="CUP54"/>
      <c r="CUQ54"/>
      <c r="CUR54"/>
      <c r="CUS54"/>
      <c r="CUT54"/>
      <c r="CUU54"/>
      <c r="CUV54"/>
      <c r="CUW54"/>
      <c r="CUX54"/>
      <c r="CUY54"/>
      <c r="CUZ54"/>
      <c r="CVA54"/>
      <c r="CVB54"/>
      <c r="CVC54"/>
      <c r="CVD54"/>
      <c r="CVE54"/>
      <c r="CVF54"/>
      <c r="CVG54"/>
      <c r="CVH54"/>
      <c r="CVI54"/>
      <c r="CVJ54"/>
      <c r="CVK54"/>
      <c r="CVL54"/>
      <c r="CVM54"/>
      <c r="CVN54"/>
      <c r="CVO54"/>
      <c r="CVP54"/>
      <c r="CVQ54"/>
      <c r="CVR54"/>
      <c r="CVS54"/>
      <c r="CVT54"/>
      <c r="CVU54"/>
      <c r="CVV54"/>
      <c r="CVW54"/>
      <c r="CVX54"/>
      <c r="CVY54"/>
      <c r="CVZ54"/>
      <c r="CWA54"/>
      <c r="CWB54"/>
      <c r="CWC54"/>
      <c r="CWD54"/>
      <c r="CWE54"/>
      <c r="CWF54"/>
      <c r="CWG54"/>
      <c r="CWH54"/>
      <c r="CWI54"/>
      <c r="CWJ54"/>
      <c r="CWK54"/>
      <c r="CWL54"/>
      <c r="CWM54"/>
      <c r="CWN54"/>
      <c r="CWO54"/>
      <c r="CWP54"/>
      <c r="CWQ54"/>
      <c r="CWR54"/>
      <c r="CWS54"/>
      <c r="CWT54"/>
      <c r="CWU54"/>
      <c r="CWV54"/>
      <c r="CWW54"/>
      <c r="CWX54"/>
      <c r="CWY54"/>
      <c r="CWZ54"/>
      <c r="CXA54"/>
      <c r="CXB54"/>
      <c r="CXC54"/>
      <c r="CXD54"/>
      <c r="CXE54"/>
      <c r="CXF54"/>
      <c r="CXG54"/>
      <c r="CXH54"/>
      <c r="CXI54"/>
      <c r="CXJ54"/>
      <c r="CXK54"/>
      <c r="CXL54"/>
      <c r="CXM54"/>
      <c r="CXN54"/>
      <c r="CXO54"/>
      <c r="CXP54"/>
      <c r="CXQ54"/>
      <c r="CXR54"/>
      <c r="CXS54"/>
      <c r="CXT54"/>
      <c r="CXU54"/>
      <c r="CXV54"/>
      <c r="CXW54"/>
      <c r="CXX54"/>
      <c r="CXY54"/>
      <c r="CXZ54"/>
      <c r="CYA54"/>
      <c r="CYB54"/>
      <c r="CYC54"/>
      <c r="CYD54"/>
      <c r="CYE54"/>
      <c r="CYF54"/>
      <c r="CYG54"/>
      <c r="CYH54"/>
      <c r="CYI54"/>
      <c r="CYJ54"/>
      <c r="CYK54"/>
      <c r="CYL54"/>
      <c r="CYM54"/>
      <c r="CYN54"/>
      <c r="CYO54"/>
      <c r="CYP54"/>
      <c r="CYQ54"/>
      <c r="CYR54"/>
      <c r="CYS54"/>
      <c r="CYT54"/>
      <c r="CYU54"/>
      <c r="CYV54"/>
      <c r="CYW54"/>
      <c r="CYX54"/>
      <c r="CYY54"/>
      <c r="CYZ54"/>
      <c r="CZA54"/>
      <c r="CZB54"/>
      <c r="CZC54"/>
      <c r="CZD54"/>
      <c r="CZE54"/>
      <c r="CZF54"/>
      <c r="CZG54"/>
      <c r="CZH54"/>
      <c r="CZI54"/>
      <c r="CZJ54"/>
      <c r="CZK54"/>
      <c r="CZL54"/>
      <c r="CZM54"/>
      <c r="CZN54"/>
      <c r="CZO54"/>
      <c r="CZP54"/>
      <c r="CZQ54"/>
      <c r="CZR54"/>
      <c r="CZS54"/>
      <c r="CZT54"/>
      <c r="CZU54"/>
      <c r="CZV54"/>
      <c r="CZW54"/>
      <c r="CZX54"/>
      <c r="CZY54"/>
      <c r="CZZ54"/>
      <c r="DAA54"/>
      <c r="DAB54"/>
      <c r="DAC54"/>
      <c r="DAD54"/>
      <c r="DAE54"/>
      <c r="DAF54"/>
      <c r="DAG54"/>
      <c r="DAH54"/>
      <c r="DAI54"/>
      <c r="DAJ54"/>
      <c r="DAK54"/>
      <c r="DAL54"/>
      <c r="DAM54"/>
      <c r="DAN54"/>
      <c r="DAO54"/>
      <c r="DAP54"/>
      <c r="DAQ54"/>
      <c r="DAR54"/>
      <c r="DAS54"/>
      <c r="DAT54"/>
      <c r="DAU54"/>
      <c r="DAV54"/>
      <c r="DAW54"/>
      <c r="DAX54"/>
      <c r="DAY54"/>
      <c r="DAZ54"/>
      <c r="DBA54"/>
      <c r="DBB54"/>
      <c r="DBC54"/>
      <c r="DBD54"/>
      <c r="DBE54"/>
      <c r="DBF54"/>
      <c r="DBG54"/>
      <c r="DBH54"/>
      <c r="DBI54"/>
      <c r="DBJ54"/>
      <c r="DBK54"/>
      <c r="DBL54"/>
      <c r="DBM54"/>
      <c r="DBN54"/>
      <c r="DBO54"/>
      <c r="DBP54"/>
      <c r="DBQ54"/>
      <c r="DBR54"/>
      <c r="DBS54"/>
      <c r="DBT54"/>
      <c r="DBU54"/>
      <c r="DBV54"/>
      <c r="DBW54"/>
      <c r="DBX54"/>
      <c r="DBY54"/>
      <c r="DBZ54"/>
      <c r="DCA54"/>
      <c r="DCB54"/>
      <c r="DCC54"/>
      <c r="DCD54"/>
      <c r="DCE54"/>
      <c r="DCF54"/>
      <c r="DCG54"/>
      <c r="DCH54"/>
      <c r="DCI54"/>
      <c r="DCJ54"/>
      <c r="DCK54"/>
      <c r="DCL54"/>
      <c r="DCM54"/>
      <c r="DCN54"/>
      <c r="DCO54"/>
      <c r="DCP54"/>
      <c r="DCQ54"/>
      <c r="DCR54"/>
      <c r="DCS54"/>
      <c r="DCT54"/>
      <c r="DCU54"/>
      <c r="DCV54"/>
      <c r="DCW54"/>
      <c r="DCX54"/>
      <c r="DCY54"/>
      <c r="DCZ54"/>
      <c r="DDA54"/>
      <c r="DDB54"/>
      <c r="DDC54"/>
      <c r="DDD54"/>
      <c r="DDE54"/>
      <c r="DDF54"/>
      <c r="DDG54"/>
      <c r="DDH54"/>
      <c r="DDI54"/>
      <c r="DDJ54"/>
      <c r="DDK54"/>
      <c r="DDL54"/>
      <c r="DDM54"/>
      <c r="DDN54"/>
      <c r="DDO54"/>
      <c r="DDP54"/>
      <c r="DDQ54"/>
      <c r="DDR54"/>
      <c r="DDS54"/>
      <c r="DDT54"/>
      <c r="DDU54"/>
      <c r="DDV54"/>
      <c r="DDW54"/>
      <c r="DDX54"/>
      <c r="DDY54"/>
      <c r="DDZ54"/>
      <c r="DEA54"/>
      <c r="DEB54"/>
      <c r="DEC54"/>
      <c r="DED54"/>
      <c r="DEE54"/>
      <c r="DEF54"/>
      <c r="DEG54"/>
      <c r="DEH54"/>
      <c r="DEI54"/>
      <c r="DEJ54"/>
      <c r="DEK54"/>
      <c r="DEL54"/>
      <c r="DEM54"/>
      <c r="DEN54"/>
      <c r="DEO54"/>
      <c r="DEP54"/>
      <c r="DEQ54"/>
      <c r="DER54"/>
      <c r="DES54"/>
      <c r="DET54"/>
      <c r="DEU54"/>
      <c r="DEV54"/>
      <c r="DEW54"/>
      <c r="DEX54"/>
      <c r="DEY54"/>
      <c r="DEZ54"/>
      <c r="DFA54"/>
      <c r="DFB54"/>
      <c r="DFC54"/>
      <c r="DFD54"/>
      <c r="DFE54"/>
      <c r="DFF54"/>
      <c r="DFG54"/>
      <c r="DFH54"/>
      <c r="DFI54"/>
      <c r="DFJ54"/>
      <c r="DFK54"/>
      <c r="DFL54"/>
      <c r="DFM54"/>
      <c r="DFN54"/>
      <c r="DFO54"/>
      <c r="DFP54"/>
      <c r="DFQ54"/>
      <c r="DFR54"/>
      <c r="DFS54"/>
      <c r="DFT54"/>
      <c r="DFU54"/>
      <c r="DFV54"/>
      <c r="DFW54"/>
      <c r="DFX54"/>
      <c r="DFY54"/>
      <c r="DFZ54"/>
      <c r="DGA54"/>
      <c r="DGB54"/>
      <c r="DGC54"/>
      <c r="DGD54"/>
      <c r="DGE54"/>
      <c r="DGF54"/>
      <c r="DGG54"/>
      <c r="DGH54"/>
      <c r="DGI54"/>
      <c r="DGJ54"/>
      <c r="DGK54"/>
      <c r="DGL54"/>
      <c r="DGM54"/>
      <c r="DGN54"/>
      <c r="DGO54"/>
      <c r="DGP54"/>
      <c r="DGQ54"/>
      <c r="DGR54"/>
      <c r="DGS54"/>
      <c r="DGT54"/>
      <c r="DGU54"/>
      <c r="DGV54"/>
      <c r="DGW54"/>
      <c r="DGX54"/>
      <c r="DGY54"/>
      <c r="DGZ54"/>
      <c r="DHA54"/>
      <c r="DHB54"/>
      <c r="DHC54"/>
      <c r="DHD54"/>
      <c r="DHE54"/>
      <c r="DHF54"/>
      <c r="DHG54"/>
      <c r="DHH54"/>
      <c r="DHI54"/>
      <c r="DHJ54"/>
      <c r="DHK54"/>
      <c r="DHL54"/>
      <c r="DHM54"/>
      <c r="DHN54"/>
      <c r="DHO54"/>
      <c r="DHP54"/>
      <c r="DHQ54"/>
      <c r="DHR54"/>
      <c r="DHS54"/>
      <c r="DHT54"/>
      <c r="DHU54"/>
      <c r="DHV54"/>
      <c r="DHW54"/>
      <c r="DHX54"/>
      <c r="DHY54"/>
      <c r="DHZ54"/>
      <c r="DIA54"/>
      <c r="DIB54"/>
      <c r="DIC54"/>
      <c r="DID54"/>
      <c r="DIE54"/>
      <c r="DIF54"/>
      <c r="DIG54"/>
      <c r="DIH54"/>
      <c r="DII54"/>
      <c r="DIJ54"/>
      <c r="DIK54"/>
      <c r="DIL54"/>
      <c r="DIM54"/>
      <c r="DIN54"/>
      <c r="DIO54"/>
      <c r="DIP54"/>
      <c r="DIQ54"/>
      <c r="DIR54"/>
      <c r="DIS54"/>
      <c r="DIT54"/>
      <c r="DIU54"/>
      <c r="DIV54"/>
      <c r="DIW54"/>
      <c r="DIX54"/>
      <c r="DIY54"/>
      <c r="DIZ54"/>
      <c r="DJA54"/>
      <c r="DJB54"/>
      <c r="DJC54"/>
      <c r="DJD54"/>
      <c r="DJE54"/>
      <c r="DJF54"/>
      <c r="DJG54"/>
      <c r="DJH54"/>
      <c r="DJI54"/>
      <c r="DJJ54"/>
      <c r="DJK54"/>
      <c r="DJL54"/>
      <c r="DJM54"/>
      <c r="DJN54"/>
      <c r="DJO54"/>
      <c r="DJP54"/>
      <c r="DJQ54"/>
      <c r="DJR54"/>
      <c r="DJS54"/>
      <c r="DJT54"/>
      <c r="DJU54"/>
      <c r="DJV54"/>
      <c r="DJW54"/>
      <c r="DJX54"/>
      <c r="DJY54"/>
      <c r="DJZ54"/>
      <c r="DKA54"/>
      <c r="DKB54"/>
      <c r="DKC54"/>
      <c r="DKD54"/>
      <c r="DKE54"/>
      <c r="DKF54"/>
      <c r="DKG54"/>
      <c r="DKH54"/>
      <c r="DKI54"/>
      <c r="DKJ54"/>
      <c r="DKK54"/>
      <c r="DKL54"/>
      <c r="DKM54"/>
      <c r="DKN54"/>
      <c r="DKO54"/>
      <c r="DKP54"/>
      <c r="DKQ54"/>
      <c r="DKR54"/>
      <c r="DKS54"/>
      <c r="DKT54"/>
      <c r="DKU54"/>
      <c r="DKV54"/>
      <c r="DKW54"/>
      <c r="DKX54"/>
      <c r="DKY54"/>
      <c r="DKZ54"/>
      <c r="DLA54"/>
      <c r="DLB54"/>
      <c r="DLC54"/>
      <c r="DLD54"/>
      <c r="DLE54"/>
      <c r="DLF54"/>
      <c r="DLG54"/>
      <c r="DLH54"/>
      <c r="DLI54"/>
      <c r="DLJ54"/>
      <c r="DLK54"/>
      <c r="DLL54"/>
      <c r="DLM54"/>
      <c r="DLN54"/>
      <c r="DLO54"/>
      <c r="DLP54"/>
      <c r="DLQ54"/>
      <c r="DLR54"/>
      <c r="DLS54"/>
      <c r="DLT54"/>
      <c r="DLU54"/>
      <c r="DLV54"/>
      <c r="DLW54"/>
      <c r="DLX54"/>
      <c r="DLY54"/>
      <c r="DLZ54"/>
      <c r="DMA54"/>
      <c r="DMB54"/>
      <c r="DMC54"/>
      <c r="DMD54"/>
      <c r="DME54"/>
      <c r="DMF54"/>
      <c r="DMG54"/>
      <c r="DMH54"/>
      <c r="DMI54"/>
      <c r="DMJ54"/>
      <c r="DMK54"/>
      <c r="DML54"/>
      <c r="DMM54"/>
      <c r="DMN54"/>
      <c r="DMO54"/>
      <c r="DMP54"/>
      <c r="DMQ54"/>
      <c r="DMR54"/>
      <c r="DMS54"/>
      <c r="DMT54"/>
      <c r="DMU54"/>
      <c r="DMV54"/>
      <c r="DMW54"/>
      <c r="DMX54"/>
      <c r="DMY54"/>
      <c r="DMZ54"/>
      <c r="DNA54"/>
      <c r="DNB54"/>
      <c r="DNC54"/>
      <c r="DND54"/>
      <c r="DNE54"/>
      <c r="DNF54"/>
      <c r="DNG54"/>
      <c r="DNH54"/>
      <c r="DNI54"/>
      <c r="DNJ54"/>
      <c r="DNK54"/>
      <c r="DNL54"/>
      <c r="DNM54"/>
      <c r="DNN54"/>
      <c r="DNO54"/>
      <c r="DNP54"/>
      <c r="DNQ54"/>
      <c r="DNR54"/>
      <c r="DNS54"/>
      <c r="DNT54"/>
      <c r="DNU54"/>
      <c r="DNV54"/>
      <c r="DNW54"/>
      <c r="DNX54"/>
      <c r="DNY54"/>
      <c r="DNZ54"/>
      <c r="DOA54"/>
      <c r="DOB54"/>
      <c r="DOC54"/>
      <c r="DOD54"/>
      <c r="DOE54"/>
      <c r="DOF54"/>
      <c r="DOG54"/>
      <c r="DOH54"/>
      <c r="DOI54"/>
      <c r="DOJ54"/>
      <c r="DOK54"/>
      <c r="DOL54"/>
      <c r="DOM54"/>
      <c r="DON54"/>
      <c r="DOO54"/>
      <c r="DOP54"/>
      <c r="DOQ54"/>
      <c r="DOR54"/>
      <c r="DOS54"/>
      <c r="DOT54"/>
      <c r="DOU54"/>
      <c r="DOV54"/>
      <c r="DOW54"/>
      <c r="DOX54"/>
      <c r="DOY54"/>
      <c r="DOZ54"/>
      <c r="DPA54"/>
      <c r="DPB54"/>
      <c r="DPC54"/>
      <c r="DPD54"/>
      <c r="DPE54"/>
      <c r="DPF54"/>
      <c r="DPG54"/>
      <c r="DPH54"/>
      <c r="DPI54"/>
      <c r="DPJ54"/>
      <c r="DPK54"/>
      <c r="DPL54"/>
      <c r="DPM54"/>
      <c r="DPN54"/>
      <c r="DPO54"/>
      <c r="DPP54"/>
      <c r="DPQ54"/>
      <c r="DPR54"/>
      <c r="DPS54"/>
      <c r="DPT54"/>
      <c r="DPU54"/>
      <c r="DPV54"/>
      <c r="DPW54"/>
      <c r="DPX54"/>
      <c r="DPY54"/>
      <c r="DPZ54"/>
      <c r="DQA54"/>
      <c r="DQB54"/>
      <c r="DQC54"/>
      <c r="DQD54"/>
      <c r="DQE54"/>
      <c r="DQF54"/>
      <c r="DQG54"/>
      <c r="DQH54"/>
      <c r="DQI54"/>
      <c r="DQJ54"/>
      <c r="DQK54"/>
      <c r="DQL54"/>
      <c r="DQM54"/>
      <c r="DQN54"/>
      <c r="DQO54"/>
      <c r="DQP54"/>
      <c r="DQQ54"/>
      <c r="DQR54"/>
      <c r="DQS54"/>
      <c r="DQT54"/>
      <c r="DQU54"/>
      <c r="DQV54"/>
      <c r="DQW54"/>
      <c r="DQX54"/>
      <c r="DQY54"/>
      <c r="DQZ54"/>
      <c r="DRA54"/>
      <c r="DRB54"/>
      <c r="DRC54"/>
      <c r="DRD54"/>
      <c r="DRE54"/>
      <c r="DRF54"/>
      <c r="DRG54"/>
      <c r="DRH54"/>
      <c r="DRI54"/>
      <c r="DRJ54"/>
      <c r="DRK54"/>
      <c r="DRL54"/>
      <c r="DRM54"/>
      <c r="DRN54"/>
      <c r="DRO54"/>
      <c r="DRP54"/>
      <c r="DRQ54"/>
      <c r="DRR54"/>
      <c r="DRS54"/>
      <c r="DRT54"/>
      <c r="DRU54"/>
      <c r="DRV54"/>
      <c r="DRW54"/>
      <c r="DRX54"/>
      <c r="DRY54"/>
      <c r="DRZ54"/>
      <c r="DSA54"/>
      <c r="DSB54"/>
      <c r="DSC54"/>
      <c r="DSD54"/>
      <c r="DSE54"/>
      <c r="DSF54"/>
      <c r="DSG54"/>
      <c r="DSH54"/>
      <c r="DSI54"/>
      <c r="DSJ54"/>
      <c r="DSK54"/>
      <c r="DSL54"/>
      <c r="DSM54"/>
      <c r="DSN54"/>
      <c r="DSO54"/>
      <c r="DSP54"/>
      <c r="DSQ54"/>
      <c r="DSR54"/>
      <c r="DSS54"/>
      <c r="DST54"/>
      <c r="DSU54"/>
      <c r="DSV54"/>
      <c r="DSW54"/>
      <c r="DSX54"/>
      <c r="DSY54"/>
      <c r="DSZ54"/>
      <c r="DTA54"/>
      <c r="DTB54"/>
      <c r="DTC54"/>
      <c r="DTD54"/>
      <c r="DTE54"/>
      <c r="DTF54"/>
      <c r="DTG54"/>
      <c r="DTH54"/>
      <c r="DTI54"/>
      <c r="DTJ54"/>
      <c r="DTK54"/>
      <c r="DTL54"/>
      <c r="DTM54"/>
      <c r="DTN54"/>
      <c r="DTO54"/>
      <c r="DTP54"/>
      <c r="DTQ54"/>
      <c r="DTR54"/>
      <c r="DTS54"/>
      <c r="DTT54"/>
      <c r="DTU54"/>
      <c r="DTV54"/>
      <c r="DTW54"/>
      <c r="DTX54"/>
      <c r="DTY54"/>
      <c r="DTZ54"/>
      <c r="DUA54"/>
      <c r="DUB54"/>
      <c r="DUC54"/>
      <c r="DUD54"/>
      <c r="DUE54"/>
      <c r="DUF54"/>
      <c r="DUG54"/>
      <c r="DUH54"/>
      <c r="DUI54"/>
      <c r="DUJ54"/>
      <c r="DUK54"/>
      <c r="DUL54"/>
      <c r="DUM54"/>
      <c r="DUN54"/>
      <c r="DUO54"/>
      <c r="DUP54"/>
      <c r="DUQ54"/>
      <c r="DUR54"/>
      <c r="DUS54"/>
      <c r="DUT54"/>
      <c r="DUU54"/>
      <c r="DUV54"/>
      <c r="DUW54"/>
      <c r="DUX54"/>
      <c r="DUY54"/>
      <c r="DUZ54"/>
      <c r="DVA54"/>
      <c r="DVB54"/>
      <c r="DVC54"/>
      <c r="DVD54"/>
      <c r="DVE54"/>
      <c r="DVF54"/>
      <c r="DVG54"/>
      <c r="DVH54"/>
      <c r="DVI54"/>
      <c r="DVJ54"/>
      <c r="DVK54"/>
      <c r="DVL54"/>
      <c r="DVM54"/>
      <c r="DVN54"/>
      <c r="DVO54"/>
      <c r="DVP54"/>
      <c r="DVQ54"/>
      <c r="DVR54"/>
      <c r="DVS54"/>
      <c r="DVT54"/>
      <c r="DVU54"/>
      <c r="DVV54"/>
      <c r="DVW54"/>
      <c r="DVX54"/>
      <c r="DVY54"/>
      <c r="DVZ54"/>
      <c r="DWA54"/>
      <c r="DWB54"/>
      <c r="DWC54"/>
      <c r="DWD54"/>
      <c r="DWE54"/>
      <c r="DWF54"/>
      <c r="DWG54"/>
      <c r="DWH54"/>
      <c r="DWI54"/>
      <c r="DWJ54"/>
      <c r="DWK54"/>
      <c r="DWL54"/>
      <c r="DWM54"/>
      <c r="DWN54"/>
      <c r="DWO54"/>
      <c r="DWP54"/>
      <c r="DWQ54"/>
      <c r="DWR54"/>
      <c r="DWS54"/>
      <c r="DWT54"/>
      <c r="DWU54"/>
      <c r="DWV54"/>
      <c r="DWW54"/>
      <c r="DWX54"/>
      <c r="DWY54"/>
      <c r="DWZ54"/>
      <c r="DXA54"/>
      <c r="DXB54"/>
      <c r="DXC54"/>
      <c r="DXD54"/>
      <c r="DXE54"/>
      <c r="DXF54"/>
      <c r="DXG54"/>
      <c r="DXH54"/>
      <c r="DXI54"/>
      <c r="DXJ54"/>
      <c r="DXK54"/>
      <c r="DXL54"/>
      <c r="DXM54"/>
      <c r="DXN54"/>
      <c r="DXO54"/>
      <c r="DXP54"/>
      <c r="DXQ54"/>
      <c r="DXR54"/>
      <c r="DXS54"/>
      <c r="DXT54"/>
      <c r="DXU54"/>
      <c r="DXV54"/>
      <c r="DXW54"/>
      <c r="DXX54"/>
      <c r="DXY54"/>
      <c r="DXZ54"/>
      <c r="DYA54"/>
      <c r="DYB54"/>
      <c r="DYC54"/>
      <c r="DYD54"/>
      <c r="DYE54"/>
      <c r="DYF54"/>
      <c r="DYG54"/>
      <c r="DYH54"/>
      <c r="DYI54"/>
      <c r="DYJ54"/>
      <c r="DYK54"/>
      <c r="DYL54"/>
      <c r="DYM54"/>
      <c r="DYN54"/>
      <c r="DYO54"/>
      <c r="DYP54"/>
      <c r="DYQ54"/>
      <c r="DYR54"/>
      <c r="DYS54"/>
      <c r="DYT54"/>
      <c r="DYU54"/>
      <c r="DYV54"/>
      <c r="DYW54"/>
      <c r="DYX54"/>
      <c r="DYY54"/>
      <c r="DYZ54"/>
      <c r="DZA54"/>
      <c r="DZB54"/>
      <c r="DZC54"/>
      <c r="DZD54"/>
      <c r="DZE54"/>
      <c r="DZF54"/>
      <c r="DZG54"/>
      <c r="DZH54"/>
      <c r="DZI54"/>
      <c r="DZJ54"/>
      <c r="DZK54"/>
      <c r="DZL54"/>
      <c r="DZM54"/>
      <c r="DZN54"/>
      <c r="DZO54"/>
      <c r="DZP54"/>
      <c r="DZQ54"/>
      <c r="DZR54"/>
      <c r="DZS54"/>
      <c r="DZT54"/>
      <c r="DZU54"/>
      <c r="DZV54"/>
      <c r="DZW54"/>
      <c r="DZX54"/>
      <c r="DZY54"/>
      <c r="DZZ54"/>
      <c r="EAA54"/>
      <c r="EAB54"/>
      <c r="EAC54"/>
      <c r="EAD54"/>
      <c r="EAE54"/>
      <c r="EAF54"/>
      <c r="EAG54"/>
      <c r="EAH54"/>
      <c r="EAI54"/>
      <c r="EAJ54"/>
      <c r="EAK54"/>
      <c r="EAL54"/>
      <c r="EAM54"/>
      <c r="EAN54"/>
      <c r="EAO54"/>
      <c r="EAP54"/>
      <c r="EAQ54"/>
      <c r="EAR54"/>
      <c r="EAS54"/>
      <c r="EAT54"/>
      <c r="EAU54"/>
      <c r="EAV54"/>
      <c r="EAW54"/>
      <c r="EAX54"/>
      <c r="EAY54"/>
      <c r="EAZ54"/>
      <c r="EBA54"/>
      <c r="EBB54"/>
      <c r="EBC54"/>
      <c r="EBD54"/>
      <c r="EBE54"/>
      <c r="EBF54"/>
      <c r="EBG54"/>
      <c r="EBH54"/>
      <c r="EBI54"/>
      <c r="EBJ54"/>
      <c r="EBK54"/>
      <c r="EBL54"/>
      <c r="EBM54"/>
      <c r="EBN54"/>
      <c r="EBO54"/>
      <c r="EBP54"/>
      <c r="EBQ54"/>
      <c r="EBR54"/>
      <c r="EBS54"/>
      <c r="EBT54"/>
      <c r="EBU54"/>
      <c r="EBV54"/>
      <c r="EBW54"/>
      <c r="EBX54"/>
      <c r="EBY54"/>
      <c r="EBZ54"/>
      <c r="ECA54"/>
      <c r="ECB54"/>
      <c r="ECC54"/>
      <c r="ECD54"/>
      <c r="ECE54"/>
      <c r="ECF54"/>
      <c r="ECG54"/>
      <c r="ECH54"/>
      <c r="ECI54"/>
      <c r="ECJ54"/>
      <c r="ECK54"/>
      <c r="ECL54"/>
      <c r="ECM54"/>
      <c r="ECN54"/>
      <c r="ECO54"/>
      <c r="ECP54"/>
      <c r="ECQ54"/>
      <c r="ECR54"/>
      <c r="ECS54"/>
      <c r="ECT54"/>
      <c r="ECU54"/>
      <c r="ECV54"/>
      <c r="ECW54"/>
      <c r="ECX54"/>
      <c r="ECY54"/>
      <c r="ECZ54"/>
      <c r="EDA54"/>
      <c r="EDB54"/>
      <c r="EDC54"/>
      <c r="EDD54"/>
      <c r="EDE54"/>
      <c r="EDF54"/>
      <c r="EDG54"/>
      <c r="EDH54"/>
      <c r="EDI54"/>
      <c r="EDJ54"/>
      <c r="EDK54"/>
      <c r="EDL54"/>
      <c r="EDM54"/>
      <c r="EDN54"/>
      <c r="EDO54"/>
      <c r="EDP54"/>
      <c r="EDQ54"/>
      <c r="EDR54"/>
      <c r="EDS54"/>
      <c r="EDT54"/>
      <c r="EDU54"/>
      <c r="EDV54"/>
      <c r="EDW54"/>
      <c r="EDX54"/>
      <c r="EDY54"/>
      <c r="EDZ54"/>
      <c r="EEA54"/>
      <c r="EEB54"/>
      <c r="EEC54"/>
      <c r="EED54"/>
      <c r="EEE54"/>
      <c r="EEF54"/>
      <c r="EEG54"/>
      <c r="EEH54"/>
      <c r="EEI54"/>
      <c r="EEJ54"/>
      <c r="EEK54"/>
      <c r="EEL54"/>
      <c r="EEM54"/>
      <c r="EEN54"/>
      <c r="EEO54"/>
      <c r="EEP54"/>
      <c r="EEQ54"/>
      <c r="EER54"/>
      <c r="EES54"/>
      <c r="EET54"/>
      <c r="EEU54"/>
      <c r="EEV54"/>
      <c r="EEW54"/>
      <c r="EEX54"/>
      <c r="EEY54"/>
      <c r="EEZ54"/>
      <c r="EFA54"/>
      <c r="EFB54"/>
      <c r="EFC54"/>
      <c r="EFD54"/>
      <c r="EFE54"/>
      <c r="EFF54"/>
      <c r="EFG54"/>
      <c r="EFH54"/>
      <c r="EFI54"/>
      <c r="EFJ54"/>
      <c r="EFK54"/>
      <c r="EFL54"/>
      <c r="EFM54"/>
      <c r="EFN54"/>
      <c r="EFO54"/>
      <c r="EFP54"/>
      <c r="EFQ54"/>
      <c r="EFR54"/>
      <c r="EFS54"/>
      <c r="EFT54"/>
      <c r="EFU54"/>
      <c r="EFV54"/>
      <c r="EFW54"/>
      <c r="EFX54"/>
      <c r="EFY54"/>
      <c r="EFZ54"/>
      <c r="EGA54"/>
      <c r="EGB54"/>
      <c r="EGC54"/>
      <c r="EGD54"/>
      <c r="EGE54"/>
      <c r="EGF54"/>
      <c r="EGG54"/>
      <c r="EGH54"/>
      <c r="EGI54"/>
      <c r="EGJ54"/>
      <c r="EGK54"/>
      <c r="EGL54"/>
      <c r="EGM54"/>
      <c r="EGN54"/>
      <c r="EGO54"/>
      <c r="EGP54"/>
      <c r="EGQ54"/>
      <c r="EGR54"/>
      <c r="EGS54"/>
      <c r="EGT54"/>
      <c r="EGU54"/>
      <c r="EGV54"/>
      <c r="EGW54"/>
      <c r="EGX54"/>
      <c r="EGY54"/>
      <c r="EGZ54"/>
      <c r="EHA54"/>
      <c r="EHB54"/>
      <c r="EHC54"/>
      <c r="EHD54"/>
      <c r="EHE54"/>
      <c r="EHF54"/>
      <c r="EHG54"/>
      <c r="EHH54"/>
      <c r="EHI54"/>
      <c r="EHJ54"/>
      <c r="EHK54"/>
      <c r="EHL54"/>
      <c r="EHM54"/>
      <c r="EHN54"/>
      <c r="EHO54"/>
      <c r="EHP54"/>
      <c r="EHQ54"/>
      <c r="EHR54"/>
      <c r="EHS54"/>
      <c r="EHT54"/>
      <c r="EHU54"/>
      <c r="EHV54"/>
      <c r="EHW54"/>
      <c r="EHX54"/>
      <c r="EHY54"/>
      <c r="EHZ54"/>
      <c r="EIA54"/>
      <c r="EIB54"/>
      <c r="EIC54"/>
      <c r="EID54"/>
      <c r="EIE54"/>
      <c r="EIF54"/>
      <c r="EIG54"/>
      <c r="EIH54"/>
      <c r="EII54"/>
      <c r="EIJ54"/>
      <c r="EIK54"/>
      <c r="EIL54"/>
      <c r="EIM54"/>
      <c r="EIN54"/>
      <c r="EIO54"/>
      <c r="EIP54"/>
      <c r="EIQ54"/>
      <c r="EIR54"/>
      <c r="EIS54"/>
      <c r="EIT54"/>
      <c r="EIU54"/>
      <c r="EIV54"/>
      <c r="EIW54"/>
      <c r="EIX54"/>
      <c r="EIY54"/>
      <c r="EIZ54"/>
      <c r="EJA54"/>
      <c r="EJB54"/>
      <c r="EJC54"/>
      <c r="EJD54"/>
      <c r="EJE54"/>
      <c r="EJF54"/>
      <c r="EJG54"/>
      <c r="EJH54"/>
      <c r="EJI54"/>
      <c r="EJJ54"/>
      <c r="EJK54"/>
      <c r="EJL54"/>
      <c r="EJM54"/>
      <c r="EJN54"/>
      <c r="EJO54"/>
      <c r="EJP54"/>
      <c r="EJQ54"/>
      <c r="EJR54"/>
      <c r="EJS54"/>
      <c r="EJT54"/>
      <c r="EJU54"/>
      <c r="EJV54"/>
      <c r="EJW54"/>
      <c r="EJX54"/>
      <c r="EJY54"/>
      <c r="EJZ54"/>
      <c r="EKA54"/>
      <c r="EKB54"/>
      <c r="EKC54"/>
      <c r="EKD54"/>
      <c r="EKE54"/>
      <c r="EKF54"/>
      <c r="EKG54"/>
      <c r="EKH54"/>
      <c r="EKI54"/>
      <c r="EKJ54"/>
      <c r="EKK54"/>
      <c r="EKL54"/>
      <c r="EKM54"/>
      <c r="EKN54"/>
      <c r="EKO54"/>
      <c r="EKP54"/>
      <c r="EKQ54"/>
      <c r="EKR54"/>
      <c r="EKS54"/>
      <c r="EKT54"/>
      <c r="EKU54"/>
      <c r="EKV54"/>
      <c r="EKW54"/>
      <c r="EKX54"/>
      <c r="EKY54"/>
      <c r="EKZ54"/>
      <c r="ELA54"/>
      <c r="ELB54"/>
      <c r="ELC54"/>
      <c r="ELD54"/>
      <c r="ELE54"/>
      <c r="ELF54"/>
      <c r="ELG54"/>
      <c r="ELH54"/>
      <c r="ELI54"/>
      <c r="ELJ54"/>
      <c r="ELK54"/>
      <c r="ELL54"/>
      <c r="ELM54"/>
      <c r="ELN54"/>
      <c r="ELO54"/>
      <c r="ELP54"/>
      <c r="ELQ54"/>
      <c r="ELR54"/>
      <c r="ELS54"/>
      <c r="ELT54"/>
      <c r="ELU54"/>
      <c r="ELV54"/>
      <c r="ELW54"/>
      <c r="ELX54"/>
      <c r="ELY54"/>
      <c r="ELZ54"/>
      <c r="EMA54"/>
      <c r="EMB54"/>
      <c r="EMC54"/>
      <c r="EMD54"/>
      <c r="EME54"/>
      <c r="EMF54"/>
      <c r="EMG54"/>
      <c r="EMH54"/>
      <c r="EMI54"/>
      <c r="EMJ54"/>
      <c r="EMK54"/>
      <c r="EML54"/>
      <c r="EMM54"/>
      <c r="EMN54"/>
      <c r="EMO54"/>
      <c r="EMP54"/>
      <c r="EMQ54"/>
      <c r="EMR54"/>
      <c r="EMS54"/>
      <c r="EMT54"/>
      <c r="EMU54"/>
      <c r="EMV54"/>
      <c r="EMW54"/>
      <c r="EMX54"/>
      <c r="EMY54"/>
      <c r="EMZ54"/>
      <c r="ENA54"/>
      <c r="ENB54"/>
      <c r="ENC54"/>
      <c r="END54"/>
      <c r="ENE54"/>
      <c r="ENF54"/>
      <c r="ENG54"/>
      <c r="ENH54"/>
      <c r="ENI54"/>
      <c r="ENJ54"/>
      <c r="ENK54"/>
      <c r="ENL54"/>
      <c r="ENM54"/>
      <c r="ENN54"/>
      <c r="ENO54"/>
      <c r="ENP54"/>
      <c r="ENQ54"/>
      <c r="ENR54"/>
      <c r="ENS54"/>
      <c r="ENT54"/>
      <c r="ENU54"/>
      <c r="ENV54"/>
      <c r="ENW54"/>
      <c r="ENX54"/>
      <c r="ENY54"/>
      <c r="ENZ54"/>
      <c r="EOA54"/>
      <c r="EOB54"/>
      <c r="EOC54"/>
      <c r="EOD54"/>
      <c r="EOE54"/>
      <c r="EOF54"/>
      <c r="EOG54"/>
      <c r="EOH54"/>
      <c r="EOI54"/>
      <c r="EOJ54"/>
      <c r="EOK54"/>
      <c r="EOL54"/>
      <c r="EOM54"/>
      <c r="EON54"/>
      <c r="EOO54"/>
      <c r="EOP54"/>
      <c r="EOQ54"/>
      <c r="EOR54"/>
      <c r="EOS54"/>
      <c r="EOT54"/>
      <c r="EOU54"/>
      <c r="EOV54"/>
      <c r="EOW54"/>
      <c r="EOX54"/>
      <c r="EOY54"/>
      <c r="EOZ54"/>
      <c r="EPA54"/>
      <c r="EPB54"/>
      <c r="EPC54"/>
      <c r="EPD54"/>
      <c r="EPE54"/>
      <c r="EPF54"/>
      <c r="EPG54"/>
      <c r="EPH54"/>
      <c r="EPI54"/>
      <c r="EPJ54"/>
      <c r="EPK54"/>
      <c r="EPL54"/>
      <c r="EPM54"/>
      <c r="EPN54"/>
      <c r="EPO54"/>
      <c r="EPP54"/>
      <c r="EPQ54"/>
      <c r="EPR54"/>
      <c r="EPS54"/>
      <c r="EPT54"/>
      <c r="EPU54"/>
      <c r="EPV54"/>
      <c r="EPW54"/>
      <c r="EPX54"/>
      <c r="EPY54"/>
      <c r="EPZ54"/>
      <c r="EQA54"/>
      <c r="EQB54"/>
      <c r="EQC54"/>
      <c r="EQD54"/>
      <c r="EQE54"/>
      <c r="EQF54"/>
      <c r="EQG54"/>
      <c r="EQH54"/>
      <c r="EQI54"/>
      <c r="EQJ54"/>
      <c r="EQK54"/>
      <c r="EQL54"/>
      <c r="EQM54"/>
      <c r="EQN54"/>
      <c r="EQO54"/>
      <c r="EQP54"/>
      <c r="EQQ54"/>
      <c r="EQR54"/>
      <c r="EQS54"/>
      <c r="EQT54"/>
      <c r="EQU54"/>
      <c r="EQV54"/>
      <c r="EQW54"/>
      <c r="EQX54"/>
      <c r="EQY54"/>
      <c r="EQZ54"/>
      <c r="ERA54"/>
      <c r="ERB54"/>
      <c r="ERC54"/>
      <c r="ERD54"/>
      <c r="ERE54"/>
      <c r="ERF54"/>
      <c r="ERG54"/>
      <c r="ERH54"/>
      <c r="ERI54"/>
      <c r="ERJ54"/>
      <c r="ERK54"/>
      <c r="ERL54"/>
      <c r="ERM54"/>
      <c r="ERN54"/>
      <c r="ERO54"/>
      <c r="ERP54"/>
      <c r="ERQ54"/>
      <c r="ERR54"/>
      <c r="ERS54"/>
      <c r="ERT54"/>
      <c r="ERU54"/>
      <c r="ERV54"/>
      <c r="ERW54"/>
      <c r="ERX54"/>
      <c r="ERY54"/>
      <c r="ERZ54"/>
      <c r="ESA54"/>
      <c r="ESB54"/>
      <c r="ESC54"/>
      <c r="ESD54"/>
      <c r="ESE54"/>
      <c r="ESF54"/>
      <c r="ESG54"/>
      <c r="ESH54"/>
      <c r="ESI54"/>
      <c r="ESJ54"/>
      <c r="ESK54"/>
      <c r="ESL54"/>
      <c r="ESM54"/>
      <c r="ESN54"/>
      <c r="ESO54"/>
      <c r="ESP54"/>
      <c r="ESQ54"/>
      <c r="ESR54"/>
      <c r="ESS54"/>
      <c r="EST54"/>
      <c r="ESU54"/>
      <c r="ESV54"/>
      <c r="ESW54"/>
      <c r="ESX54"/>
      <c r="ESY54"/>
      <c r="ESZ54"/>
      <c r="ETA54"/>
      <c r="ETB54"/>
      <c r="ETC54"/>
      <c r="ETD54"/>
      <c r="ETE54"/>
      <c r="ETF54"/>
      <c r="ETG54"/>
      <c r="ETH54"/>
      <c r="ETI54"/>
      <c r="ETJ54"/>
      <c r="ETK54"/>
      <c r="ETL54"/>
      <c r="ETM54"/>
      <c r="ETN54"/>
      <c r="ETO54"/>
      <c r="ETP54"/>
      <c r="ETQ54"/>
      <c r="ETR54"/>
      <c r="ETS54"/>
      <c r="ETT54"/>
      <c r="ETU54"/>
      <c r="ETV54"/>
      <c r="ETW54"/>
      <c r="ETX54"/>
      <c r="ETY54"/>
      <c r="ETZ54"/>
      <c r="EUA54"/>
      <c r="EUB54"/>
      <c r="EUC54"/>
      <c r="EUD54"/>
      <c r="EUE54"/>
      <c r="EUF54"/>
      <c r="EUG54"/>
      <c r="EUH54"/>
      <c r="EUI54"/>
      <c r="EUJ54"/>
      <c r="EUK54"/>
      <c r="EUL54"/>
      <c r="EUM54"/>
      <c r="EUN54"/>
      <c r="EUO54"/>
      <c r="EUP54"/>
      <c r="EUQ54"/>
      <c r="EUR54"/>
      <c r="EUS54"/>
      <c r="EUT54"/>
      <c r="EUU54"/>
      <c r="EUV54"/>
      <c r="EUW54"/>
      <c r="EUX54"/>
      <c r="EUY54"/>
      <c r="EUZ54"/>
      <c r="EVA54"/>
      <c r="EVB54"/>
      <c r="EVC54"/>
      <c r="EVD54"/>
      <c r="EVE54"/>
      <c r="EVF54"/>
      <c r="EVG54"/>
      <c r="EVH54"/>
      <c r="EVI54"/>
      <c r="EVJ54"/>
      <c r="EVK54"/>
      <c r="EVL54"/>
      <c r="EVM54"/>
      <c r="EVN54"/>
      <c r="EVO54"/>
      <c r="EVP54"/>
      <c r="EVQ54"/>
      <c r="EVR54"/>
      <c r="EVS54"/>
      <c r="EVT54"/>
      <c r="EVU54"/>
      <c r="EVV54"/>
      <c r="EVW54"/>
      <c r="EVX54"/>
      <c r="EVY54"/>
      <c r="EVZ54"/>
      <c r="EWA54"/>
      <c r="EWB54"/>
      <c r="EWC54"/>
      <c r="EWD54"/>
      <c r="EWE54"/>
      <c r="EWF54"/>
      <c r="EWG54"/>
      <c r="EWH54"/>
      <c r="EWI54"/>
      <c r="EWJ54"/>
      <c r="EWK54"/>
      <c r="EWL54"/>
      <c r="EWM54"/>
      <c r="EWN54"/>
      <c r="EWO54"/>
      <c r="EWP54"/>
      <c r="EWQ54"/>
      <c r="EWR54"/>
      <c r="EWS54"/>
      <c r="EWT54"/>
      <c r="EWU54"/>
      <c r="EWV54"/>
      <c r="EWW54"/>
      <c r="EWX54"/>
      <c r="EWY54"/>
      <c r="EWZ54"/>
      <c r="EXA54"/>
      <c r="EXB54"/>
      <c r="EXC54"/>
      <c r="EXD54"/>
      <c r="EXE54"/>
      <c r="EXF54"/>
      <c r="EXG54"/>
      <c r="EXH54"/>
      <c r="EXI54"/>
      <c r="EXJ54"/>
      <c r="EXK54"/>
      <c r="EXL54"/>
      <c r="EXM54"/>
      <c r="EXN54"/>
      <c r="EXO54"/>
      <c r="EXP54"/>
      <c r="EXQ54"/>
      <c r="EXR54"/>
      <c r="EXS54"/>
      <c r="EXT54"/>
      <c r="EXU54"/>
      <c r="EXV54"/>
      <c r="EXW54"/>
      <c r="EXX54"/>
      <c r="EXY54"/>
      <c r="EXZ54"/>
      <c r="EYA54"/>
      <c r="EYB54"/>
      <c r="EYC54"/>
      <c r="EYD54"/>
      <c r="EYE54"/>
      <c r="EYF54"/>
      <c r="EYG54"/>
      <c r="EYH54"/>
      <c r="EYI54"/>
      <c r="EYJ54"/>
      <c r="EYK54"/>
      <c r="EYL54"/>
      <c r="EYM54"/>
      <c r="EYN54"/>
      <c r="EYO54"/>
      <c r="EYP54"/>
      <c r="EYQ54"/>
      <c r="EYR54"/>
      <c r="EYS54"/>
      <c r="EYT54"/>
      <c r="EYU54"/>
      <c r="EYV54"/>
      <c r="EYW54"/>
      <c r="EYX54"/>
      <c r="EYY54"/>
      <c r="EYZ54"/>
      <c r="EZA54"/>
      <c r="EZB54"/>
      <c r="EZC54"/>
      <c r="EZD54"/>
      <c r="EZE54"/>
      <c r="EZF54"/>
      <c r="EZG54"/>
      <c r="EZH54"/>
      <c r="EZI54"/>
      <c r="EZJ54"/>
      <c r="EZK54"/>
      <c r="EZL54"/>
      <c r="EZM54"/>
      <c r="EZN54"/>
      <c r="EZO54"/>
      <c r="EZP54"/>
      <c r="EZQ54"/>
      <c r="EZR54"/>
      <c r="EZS54"/>
      <c r="EZT54"/>
      <c r="EZU54"/>
      <c r="EZV54"/>
      <c r="EZW54"/>
      <c r="EZX54"/>
      <c r="EZY54"/>
      <c r="EZZ54"/>
      <c r="FAA54"/>
      <c r="FAB54"/>
      <c r="FAC54"/>
      <c r="FAD54"/>
      <c r="FAE54"/>
      <c r="FAF54"/>
      <c r="FAG54"/>
      <c r="FAH54"/>
      <c r="FAI54"/>
      <c r="FAJ54"/>
      <c r="FAK54"/>
      <c r="FAL54"/>
      <c r="FAM54"/>
      <c r="FAN54"/>
      <c r="FAO54"/>
      <c r="FAP54"/>
      <c r="FAQ54"/>
      <c r="FAR54"/>
      <c r="FAS54"/>
      <c r="FAT54"/>
      <c r="FAU54"/>
      <c r="FAV54"/>
      <c r="FAW54"/>
      <c r="FAX54"/>
      <c r="FAY54"/>
      <c r="FAZ54"/>
      <c r="FBA54"/>
      <c r="FBB54"/>
      <c r="FBC54"/>
      <c r="FBD54"/>
      <c r="FBE54"/>
      <c r="FBF54"/>
      <c r="FBG54"/>
      <c r="FBH54"/>
      <c r="FBI54"/>
      <c r="FBJ54"/>
      <c r="FBK54"/>
      <c r="FBL54"/>
      <c r="FBM54"/>
      <c r="FBN54"/>
      <c r="FBO54"/>
      <c r="FBP54"/>
      <c r="FBQ54"/>
      <c r="FBR54"/>
      <c r="FBS54"/>
      <c r="FBT54"/>
      <c r="FBU54"/>
      <c r="FBV54"/>
      <c r="FBW54"/>
      <c r="FBX54"/>
      <c r="FBY54"/>
      <c r="FBZ54"/>
      <c r="FCA54"/>
      <c r="FCB54"/>
      <c r="FCC54"/>
      <c r="FCD54"/>
      <c r="FCE54"/>
      <c r="FCF54"/>
      <c r="FCG54"/>
      <c r="FCH54"/>
      <c r="FCI54"/>
      <c r="FCJ54"/>
      <c r="FCK54"/>
      <c r="FCL54"/>
      <c r="FCM54"/>
      <c r="FCN54"/>
      <c r="FCO54"/>
      <c r="FCP54"/>
      <c r="FCQ54"/>
      <c r="FCR54"/>
      <c r="FCS54"/>
      <c r="FCT54"/>
      <c r="FCU54"/>
      <c r="FCV54"/>
      <c r="FCW54"/>
      <c r="FCX54"/>
      <c r="FCY54"/>
      <c r="FCZ54"/>
      <c r="FDA54"/>
      <c r="FDB54"/>
      <c r="FDC54"/>
      <c r="FDD54"/>
      <c r="FDE54"/>
      <c r="FDF54"/>
      <c r="FDG54"/>
      <c r="FDH54"/>
      <c r="FDI54"/>
      <c r="FDJ54"/>
      <c r="FDK54"/>
      <c r="FDL54"/>
      <c r="FDM54"/>
      <c r="FDN54"/>
      <c r="FDO54"/>
      <c r="FDP54"/>
      <c r="FDQ54"/>
      <c r="FDR54"/>
      <c r="FDS54"/>
      <c r="FDT54"/>
      <c r="FDU54"/>
      <c r="FDV54"/>
      <c r="FDW54"/>
      <c r="FDX54"/>
      <c r="FDY54"/>
      <c r="FDZ54"/>
      <c r="FEA54"/>
      <c r="FEB54"/>
      <c r="FEC54"/>
      <c r="FED54"/>
      <c r="FEE54"/>
      <c r="FEF54"/>
      <c r="FEG54"/>
      <c r="FEH54"/>
      <c r="FEI54"/>
      <c r="FEJ54"/>
      <c r="FEK54"/>
      <c r="FEL54"/>
      <c r="FEM54"/>
      <c r="FEN54"/>
      <c r="FEO54"/>
      <c r="FEP54"/>
      <c r="FEQ54"/>
      <c r="FER54"/>
      <c r="FES54"/>
      <c r="FET54"/>
      <c r="FEU54"/>
      <c r="FEV54"/>
      <c r="FEW54"/>
      <c r="FEX54"/>
      <c r="FEY54"/>
      <c r="FEZ54"/>
      <c r="FFA54"/>
      <c r="FFB54"/>
      <c r="FFC54"/>
      <c r="FFD54"/>
      <c r="FFE54"/>
      <c r="FFF54"/>
      <c r="FFG54"/>
      <c r="FFH54"/>
      <c r="FFI54"/>
      <c r="FFJ54"/>
      <c r="FFK54"/>
      <c r="FFL54"/>
      <c r="FFM54"/>
      <c r="FFN54"/>
      <c r="FFO54"/>
      <c r="FFP54"/>
      <c r="FFQ54"/>
      <c r="FFR54"/>
      <c r="FFS54"/>
      <c r="FFT54"/>
      <c r="FFU54"/>
      <c r="FFV54"/>
      <c r="FFW54"/>
      <c r="FFX54"/>
      <c r="FFY54"/>
      <c r="FFZ54"/>
      <c r="FGA54"/>
      <c r="FGB54"/>
      <c r="FGC54"/>
      <c r="FGD54"/>
      <c r="FGE54"/>
      <c r="FGF54"/>
      <c r="FGG54"/>
      <c r="FGH54"/>
      <c r="FGI54"/>
      <c r="FGJ54"/>
      <c r="FGK54"/>
      <c r="FGL54"/>
      <c r="FGM54"/>
      <c r="FGN54"/>
      <c r="FGO54"/>
      <c r="FGP54"/>
      <c r="FGQ54"/>
      <c r="FGR54"/>
      <c r="FGS54"/>
      <c r="FGT54"/>
      <c r="FGU54"/>
      <c r="FGV54"/>
      <c r="FGW54"/>
      <c r="FGX54"/>
      <c r="FGY54"/>
      <c r="FGZ54"/>
      <c r="FHA54"/>
      <c r="FHB54"/>
      <c r="FHC54"/>
      <c r="FHD54"/>
      <c r="FHE54"/>
      <c r="FHF54"/>
      <c r="FHG54"/>
      <c r="FHH54"/>
      <c r="FHI54"/>
      <c r="FHJ54"/>
      <c r="FHK54"/>
      <c r="FHL54"/>
      <c r="FHM54"/>
      <c r="FHN54"/>
      <c r="FHO54"/>
      <c r="FHP54"/>
      <c r="FHQ54"/>
      <c r="FHR54"/>
      <c r="FHS54"/>
      <c r="FHT54"/>
      <c r="FHU54"/>
      <c r="FHV54"/>
      <c r="FHW54"/>
      <c r="FHX54"/>
      <c r="FHY54"/>
      <c r="FHZ54"/>
      <c r="FIA54"/>
      <c r="FIB54"/>
      <c r="FIC54"/>
      <c r="FID54"/>
      <c r="FIE54"/>
      <c r="FIF54"/>
      <c r="FIG54"/>
      <c r="FIH54"/>
      <c r="FII54"/>
      <c r="FIJ54"/>
      <c r="FIK54"/>
      <c r="FIL54"/>
      <c r="FIM54"/>
      <c r="FIN54"/>
      <c r="FIO54"/>
      <c r="FIP54"/>
      <c r="FIQ54"/>
      <c r="FIR54"/>
      <c r="FIS54"/>
      <c r="FIT54"/>
      <c r="FIU54"/>
      <c r="FIV54"/>
      <c r="FIW54"/>
      <c r="FIX54"/>
      <c r="FIY54"/>
      <c r="FIZ54"/>
      <c r="FJA54"/>
      <c r="FJB54"/>
      <c r="FJC54"/>
      <c r="FJD54"/>
      <c r="FJE54"/>
      <c r="FJF54"/>
      <c r="FJG54"/>
      <c r="FJH54"/>
      <c r="FJI54"/>
      <c r="FJJ54"/>
      <c r="FJK54"/>
      <c r="FJL54"/>
      <c r="FJM54"/>
      <c r="FJN54"/>
      <c r="FJO54"/>
      <c r="FJP54"/>
      <c r="FJQ54"/>
      <c r="FJR54"/>
      <c r="FJS54"/>
      <c r="FJT54"/>
      <c r="FJU54"/>
      <c r="FJV54"/>
      <c r="FJW54"/>
      <c r="FJX54"/>
      <c r="FJY54"/>
      <c r="FJZ54"/>
      <c r="FKA54"/>
      <c r="FKB54"/>
      <c r="FKC54"/>
      <c r="FKD54"/>
      <c r="FKE54"/>
      <c r="FKF54"/>
      <c r="FKG54"/>
      <c r="FKH54"/>
      <c r="FKI54"/>
      <c r="FKJ54"/>
      <c r="FKK54"/>
      <c r="FKL54"/>
      <c r="FKM54"/>
      <c r="FKN54"/>
      <c r="FKO54"/>
      <c r="FKP54"/>
      <c r="FKQ54"/>
      <c r="FKR54"/>
      <c r="FKS54"/>
      <c r="FKT54"/>
      <c r="FKU54"/>
      <c r="FKV54"/>
      <c r="FKW54"/>
      <c r="FKX54"/>
      <c r="FKY54"/>
      <c r="FKZ54"/>
      <c r="FLA54"/>
      <c r="FLB54"/>
      <c r="FLC54"/>
      <c r="FLD54"/>
      <c r="FLE54"/>
      <c r="FLF54"/>
      <c r="FLG54"/>
      <c r="FLH54"/>
      <c r="FLI54"/>
      <c r="FLJ54"/>
      <c r="FLK54"/>
      <c r="FLL54"/>
      <c r="FLM54"/>
      <c r="FLN54"/>
      <c r="FLO54"/>
      <c r="FLP54"/>
      <c r="FLQ54"/>
      <c r="FLR54"/>
      <c r="FLS54"/>
      <c r="FLT54"/>
      <c r="FLU54"/>
      <c r="FLV54"/>
      <c r="FLW54"/>
      <c r="FLX54"/>
      <c r="FLY54"/>
      <c r="FLZ54"/>
      <c r="FMA54"/>
      <c r="FMB54"/>
      <c r="FMC54"/>
      <c r="FMD54"/>
      <c r="FME54"/>
      <c r="FMF54"/>
      <c r="FMG54"/>
      <c r="FMH54"/>
      <c r="FMI54"/>
      <c r="FMJ54"/>
      <c r="FMK54"/>
      <c r="FML54"/>
      <c r="FMM54"/>
      <c r="FMN54"/>
      <c r="FMO54"/>
      <c r="FMP54"/>
      <c r="FMQ54"/>
      <c r="FMR54"/>
      <c r="FMS54"/>
      <c r="FMT54"/>
      <c r="FMU54"/>
      <c r="FMV54"/>
      <c r="FMW54"/>
      <c r="FMX54"/>
      <c r="FMY54"/>
      <c r="FMZ54"/>
      <c r="FNA54"/>
      <c r="FNB54"/>
      <c r="FNC54"/>
      <c r="FND54"/>
      <c r="FNE54"/>
      <c r="FNF54"/>
      <c r="FNG54"/>
      <c r="FNH54"/>
      <c r="FNI54"/>
      <c r="FNJ54"/>
      <c r="FNK54"/>
      <c r="FNL54"/>
      <c r="FNM54"/>
      <c r="FNN54"/>
      <c r="FNO54"/>
      <c r="FNP54"/>
      <c r="FNQ54"/>
      <c r="FNR54"/>
      <c r="FNS54"/>
      <c r="FNT54"/>
      <c r="FNU54"/>
      <c r="FNV54"/>
      <c r="FNW54"/>
      <c r="FNX54"/>
      <c r="FNY54"/>
      <c r="FNZ54"/>
      <c r="FOA54"/>
      <c r="FOB54"/>
      <c r="FOC54"/>
      <c r="FOD54"/>
      <c r="FOE54"/>
      <c r="FOF54"/>
      <c r="FOG54"/>
      <c r="FOH54"/>
      <c r="FOI54"/>
      <c r="FOJ54"/>
      <c r="FOK54"/>
      <c r="FOL54"/>
      <c r="FOM54"/>
      <c r="FON54"/>
      <c r="FOO54"/>
      <c r="FOP54"/>
      <c r="FOQ54"/>
      <c r="FOR54"/>
      <c r="FOS54"/>
      <c r="FOT54"/>
      <c r="FOU54"/>
      <c r="FOV54"/>
      <c r="FOW54"/>
      <c r="FOX54"/>
      <c r="FOY54"/>
      <c r="FOZ54"/>
      <c r="FPA54"/>
      <c r="FPB54"/>
      <c r="FPC54"/>
      <c r="FPD54"/>
      <c r="FPE54"/>
      <c r="FPF54"/>
      <c r="FPG54"/>
      <c r="FPH54"/>
      <c r="FPI54"/>
      <c r="FPJ54"/>
      <c r="FPK54"/>
      <c r="FPL54"/>
      <c r="FPM54"/>
      <c r="FPN54"/>
      <c r="FPO54"/>
      <c r="FPP54"/>
      <c r="FPQ54"/>
      <c r="FPR54"/>
      <c r="FPS54"/>
      <c r="FPT54"/>
      <c r="FPU54"/>
      <c r="FPV54"/>
      <c r="FPW54"/>
      <c r="FPX54"/>
      <c r="FPY54"/>
      <c r="FPZ54"/>
      <c r="FQA54"/>
      <c r="FQB54"/>
      <c r="FQC54"/>
      <c r="FQD54"/>
      <c r="FQE54"/>
      <c r="FQF54"/>
      <c r="FQG54"/>
      <c r="FQH54"/>
      <c r="FQI54"/>
      <c r="FQJ54"/>
      <c r="FQK54"/>
      <c r="FQL54"/>
      <c r="FQM54"/>
      <c r="FQN54"/>
      <c r="FQO54"/>
      <c r="FQP54"/>
      <c r="FQQ54"/>
      <c r="FQR54"/>
      <c r="FQS54"/>
      <c r="FQT54"/>
      <c r="FQU54"/>
      <c r="FQV54"/>
      <c r="FQW54"/>
      <c r="FQX54"/>
      <c r="FQY54"/>
      <c r="FQZ54"/>
      <c r="FRA54"/>
      <c r="FRB54"/>
      <c r="FRC54"/>
      <c r="FRD54"/>
      <c r="FRE54"/>
      <c r="FRF54"/>
      <c r="FRG54"/>
      <c r="FRH54"/>
      <c r="FRI54"/>
      <c r="FRJ54"/>
      <c r="FRK54"/>
      <c r="FRL54"/>
      <c r="FRM54"/>
      <c r="FRN54"/>
      <c r="FRO54"/>
      <c r="FRP54"/>
      <c r="FRQ54"/>
      <c r="FRR54"/>
      <c r="FRS54"/>
      <c r="FRT54"/>
      <c r="FRU54"/>
      <c r="FRV54"/>
      <c r="FRW54"/>
      <c r="FRX54"/>
      <c r="FRY54"/>
      <c r="FRZ54"/>
      <c r="FSA54"/>
      <c r="FSB54"/>
      <c r="FSC54"/>
      <c r="FSD54"/>
      <c r="FSE54"/>
      <c r="FSF54"/>
      <c r="FSG54"/>
      <c r="FSH54"/>
      <c r="FSI54"/>
      <c r="FSJ54"/>
      <c r="FSK54"/>
      <c r="FSL54"/>
      <c r="FSM54"/>
      <c r="FSN54"/>
      <c r="FSO54"/>
      <c r="FSP54"/>
      <c r="FSQ54"/>
      <c r="FSR54"/>
      <c r="FSS54"/>
      <c r="FST54"/>
      <c r="FSU54"/>
      <c r="FSV54"/>
      <c r="FSW54"/>
      <c r="FSX54"/>
      <c r="FSY54"/>
      <c r="FSZ54"/>
      <c r="FTA54"/>
      <c r="FTB54"/>
      <c r="FTC54"/>
      <c r="FTD54"/>
      <c r="FTE54"/>
      <c r="FTF54"/>
      <c r="FTG54"/>
      <c r="FTH54"/>
      <c r="FTI54"/>
      <c r="FTJ54"/>
      <c r="FTK54"/>
      <c r="FTL54"/>
      <c r="FTM54"/>
      <c r="FTN54"/>
      <c r="FTO54"/>
      <c r="FTP54"/>
      <c r="FTQ54"/>
      <c r="FTR54"/>
      <c r="FTS54"/>
      <c r="FTT54"/>
      <c r="FTU54"/>
      <c r="FTV54"/>
      <c r="FTW54"/>
      <c r="FTX54"/>
      <c r="FTY54"/>
      <c r="FTZ54"/>
      <c r="FUA54"/>
      <c r="FUB54"/>
      <c r="FUC54"/>
      <c r="FUD54"/>
      <c r="FUE54"/>
      <c r="FUF54"/>
      <c r="FUG54"/>
      <c r="FUH54"/>
      <c r="FUI54"/>
      <c r="FUJ54"/>
      <c r="FUK54"/>
      <c r="FUL54"/>
      <c r="FUM54"/>
      <c r="FUN54"/>
      <c r="FUO54"/>
      <c r="FUP54"/>
      <c r="FUQ54"/>
      <c r="FUR54"/>
      <c r="FUS54"/>
      <c r="FUT54"/>
      <c r="FUU54"/>
      <c r="FUV54"/>
      <c r="FUW54"/>
      <c r="FUX54"/>
      <c r="FUY54"/>
      <c r="FUZ54"/>
      <c r="FVA54"/>
      <c r="FVB54"/>
      <c r="FVC54"/>
      <c r="FVD54"/>
      <c r="FVE54"/>
      <c r="FVF54"/>
      <c r="FVG54"/>
      <c r="FVH54"/>
      <c r="FVI54"/>
      <c r="FVJ54"/>
      <c r="FVK54"/>
      <c r="FVL54"/>
      <c r="FVM54"/>
      <c r="FVN54"/>
      <c r="FVO54"/>
      <c r="FVP54"/>
      <c r="FVQ54"/>
      <c r="FVR54"/>
      <c r="FVS54"/>
      <c r="FVT54"/>
      <c r="FVU54"/>
      <c r="FVV54"/>
      <c r="FVW54"/>
      <c r="FVX54"/>
      <c r="FVY54"/>
      <c r="FVZ54"/>
      <c r="FWA54"/>
      <c r="FWB54"/>
      <c r="FWC54"/>
      <c r="FWD54"/>
      <c r="FWE54"/>
      <c r="FWF54"/>
      <c r="FWG54"/>
      <c r="FWH54"/>
      <c r="FWI54"/>
      <c r="FWJ54"/>
      <c r="FWK54"/>
      <c r="FWL54"/>
      <c r="FWM54"/>
      <c r="FWN54"/>
      <c r="FWO54"/>
      <c r="FWP54"/>
      <c r="FWQ54"/>
      <c r="FWR54"/>
      <c r="FWS54"/>
      <c r="FWT54"/>
      <c r="FWU54"/>
      <c r="FWV54"/>
      <c r="FWW54"/>
      <c r="FWX54"/>
      <c r="FWY54"/>
      <c r="FWZ54"/>
      <c r="FXA54"/>
      <c r="FXB54"/>
      <c r="FXC54"/>
      <c r="FXD54"/>
      <c r="FXE54"/>
      <c r="FXF54"/>
      <c r="FXG54"/>
      <c r="FXH54"/>
      <c r="FXI54"/>
      <c r="FXJ54"/>
      <c r="FXK54"/>
      <c r="FXL54"/>
      <c r="FXM54"/>
      <c r="FXN54"/>
      <c r="FXO54"/>
      <c r="FXP54"/>
      <c r="FXQ54"/>
      <c r="FXR54"/>
      <c r="FXS54"/>
      <c r="FXT54"/>
      <c r="FXU54"/>
      <c r="FXV54"/>
      <c r="FXW54"/>
      <c r="FXX54"/>
      <c r="FXY54"/>
      <c r="FXZ54"/>
      <c r="FYA54"/>
      <c r="FYB54"/>
      <c r="FYC54"/>
      <c r="FYD54"/>
      <c r="FYE54"/>
      <c r="FYF54"/>
      <c r="FYG54"/>
      <c r="FYH54"/>
      <c r="FYI54"/>
      <c r="FYJ54"/>
      <c r="FYK54"/>
      <c r="FYL54"/>
      <c r="FYM54"/>
      <c r="FYN54"/>
      <c r="FYO54"/>
      <c r="FYP54"/>
      <c r="FYQ54"/>
      <c r="FYR54"/>
      <c r="FYS54"/>
      <c r="FYT54"/>
      <c r="FYU54"/>
      <c r="FYV54"/>
      <c r="FYW54"/>
      <c r="FYX54"/>
      <c r="FYY54"/>
      <c r="FYZ54"/>
      <c r="FZA54"/>
      <c r="FZB54"/>
      <c r="FZC54"/>
      <c r="FZD54"/>
      <c r="FZE54"/>
      <c r="FZF54"/>
      <c r="FZG54"/>
      <c r="FZH54"/>
      <c r="FZI54"/>
      <c r="FZJ54"/>
      <c r="FZK54"/>
      <c r="FZL54"/>
      <c r="FZM54"/>
      <c r="FZN54"/>
      <c r="FZO54"/>
      <c r="FZP54"/>
      <c r="FZQ54"/>
      <c r="FZR54"/>
      <c r="FZS54"/>
      <c r="FZT54"/>
      <c r="FZU54"/>
      <c r="FZV54"/>
      <c r="FZW54"/>
      <c r="FZX54"/>
      <c r="FZY54"/>
      <c r="FZZ54"/>
      <c r="GAA54"/>
      <c r="GAB54"/>
      <c r="GAC54"/>
      <c r="GAD54"/>
      <c r="GAE54"/>
      <c r="GAF54"/>
      <c r="GAG54"/>
      <c r="GAH54"/>
      <c r="GAI54"/>
      <c r="GAJ54"/>
      <c r="GAK54"/>
      <c r="GAL54"/>
      <c r="GAM54"/>
      <c r="GAN54"/>
      <c r="GAO54"/>
      <c r="GAP54"/>
      <c r="GAQ54"/>
      <c r="GAR54"/>
      <c r="GAS54"/>
      <c r="GAT54"/>
      <c r="GAU54"/>
      <c r="GAV54"/>
      <c r="GAW54"/>
      <c r="GAX54"/>
      <c r="GAY54"/>
      <c r="GAZ54"/>
      <c r="GBA54"/>
      <c r="GBB54"/>
      <c r="GBC54"/>
      <c r="GBD54"/>
      <c r="GBE54"/>
      <c r="GBF54"/>
      <c r="GBG54"/>
      <c r="GBH54"/>
      <c r="GBI54"/>
      <c r="GBJ54"/>
      <c r="GBK54"/>
      <c r="GBL54"/>
      <c r="GBM54"/>
      <c r="GBN54"/>
      <c r="GBO54"/>
      <c r="GBP54"/>
      <c r="GBQ54"/>
      <c r="GBR54"/>
      <c r="GBS54"/>
      <c r="GBT54"/>
      <c r="GBU54"/>
      <c r="GBV54"/>
      <c r="GBW54"/>
      <c r="GBX54"/>
      <c r="GBY54"/>
      <c r="GBZ54"/>
      <c r="GCA54"/>
      <c r="GCB54"/>
      <c r="GCC54"/>
      <c r="GCD54"/>
      <c r="GCE54"/>
      <c r="GCF54"/>
      <c r="GCG54"/>
      <c r="GCH54"/>
      <c r="GCI54"/>
      <c r="GCJ54"/>
      <c r="GCK54"/>
      <c r="GCL54"/>
      <c r="GCM54"/>
      <c r="GCN54"/>
      <c r="GCO54"/>
      <c r="GCP54"/>
      <c r="GCQ54"/>
      <c r="GCR54"/>
      <c r="GCS54"/>
      <c r="GCT54"/>
      <c r="GCU54"/>
      <c r="GCV54"/>
      <c r="GCW54"/>
      <c r="GCX54"/>
      <c r="GCY54"/>
      <c r="GCZ54"/>
      <c r="GDA54"/>
      <c r="GDB54"/>
      <c r="GDC54"/>
      <c r="GDD54"/>
      <c r="GDE54"/>
      <c r="GDF54"/>
      <c r="GDG54"/>
      <c r="GDH54"/>
      <c r="GDI54"/>
      <c r="GDJ54"/>
      <c r="GDK54"/>
      <c r="GDL54"/>
      <c r="GDM54"/>
      <c r="GDN54"/>
      <c r="GDO54"/>
      <c r="GDP54"/>
      <c r="GDQ54"/>
      <c r="GDR54"/>
      <c r="GDS54"/>
      <c r="GDT54"/>
      <c r="GDU54"/>
      <c r="GDV54"/>
      <c r="GDW54"/>
      <c r="GDX54"/>
      <c r="GDY54"/>
      <c r="GDZ54"/>
      <c r="GEA54"/>
      <c r="GEB54"/>
      <c r="GEC54"/>
      <c r="GED54"/>
      <c r="GEE54"/>
      <c r="GEF54"/>
      <c r="GEG54"/>
      <c r="GEH54"/>
      <c r="GEI54"/>
      <c r="GEJ54"/>
      <c r="GEK54"/>
      <c r="GEL54"/>
      <c r="GEM54"/>
      <c r="GEN54"/>
      <c r="GEO54"/>
      <c r="GEP54"/>
      <c r="GEQ54"/>
      <c r="GER54"/>
      <c r="GES54"/>
      <c r="GET54"/>
      <c r="GEU54"/>
      <c r="GEV54"/>
      <c r="GEW54"/>
      <c r="GEX54"/>
      <c r="GEY54"/>
      <c r="GEZ54"/>
      <c r="GFA54"/>
      <c r="GFB54"/>
      <c r="GFC54"/>
      <c r="GFD54"/>
      <c r="GFE54"/>
      <c r="GFF54"/>
      <c r="GFG54"/>
      <c r="GFH54"/>
      <c r="GFI54"/>
      <c r="GFJ54"/>
      <c r="GFK54"/>
      <c r="GFL54"/>
      <c r="GFM54"/>
      <c r="GFN54"/>
      <c r="GFO54"/>
      <c r="GFP54"/>
      <c r="GFQ54"/>
      <c r="GFR54"/>
      <c r="GFS54"/>
      <c r="GFT54"/>
      <c r="GFU54"/>
      <c r="GFV54"/>
      <c r="GFW54"/>
      <c r="GFX54"/>
      <c r="GFY54"/>
      <c r="GFZ54"/>
      <c r="GGA54"/>
      <c r="GGB54"/>
      <c r="GGC54"/>
      <c r="GGD54"/>
      <c r="GGE54"/>
      <c r="GGF54"/>
      <c r="GGG54"/>
      <c r="GGH54"/>
      <c r="GGI54"/>
      <c r="GGJ54"/>
      <c r="GGK54"/>
      <c r="GGL54"/>
      <c r="GGM54"/>
      <c r="GGN54"/>
      <c r="GGO54"/>
      <c r="GGP54"/>
      <c r="GGQ54"/>
      <c r="GGR54"/>
      <c r="GGS54"/>
      <c r="GGT54"/>
      <c r="GGU54"/>
      <c r="GGV54"/>
      <c r="GGW54"/>
      <c r="GGX54"/>
      <c r="GGY54"/>
      <c r="GGZ54"/>
      <c r="GHA54"/>
      <c r="GHB54"/>
      <c r="GHC54"/>
      <c r="GHD54"/>
      <c r="GHE54"/>
      <c r="GHF54"/>
      <c r="GHG54"/>
      <c r="GHH54"/>
      <c r="GHI54"/>
      <c r="GHJ54"/>
      <c r="GHK54"/>
      <c r="GHL54"/>
      <c r="GHM54"/>
      <c r="GHN54"/>
      <c r="GHO54"/>
      <c r="GHP54"/>
      <c r="GHQ54"/>
      <c r="GHR54"/>
      <c r="GHS54"/>
      <c r="GHT54"/>
      <c r="GHU54"/>
      <c r="GHV54"/>
      <c r="GHW54"/>
      <c r="GHX54"/>
      <c r="GHY54"/>
      <c r="GHZ54"/>
      <c r="GIA54"/>
      <c r="GIB54"/>
      <c r="GIC54"/>
      <c r="GID54"/>
      <c r="GIE54"/>
      <c r="GIF54"/>
      <c r="GIG54"/>
      <c r="GIH54"/>
      <c r="GII54"/>
      <c r="GIJ54"/>
      <c r="GIK54"/>
      <c r="GIL54"/>
      <c r="GIM54"/>
      <c r="GIN54"/>
      <c r="GIO54"/>
      <c r="GIP54"/>
      <c r="GIQ54"/>
      <c r="GIR54"/>
      <c r="GIS54"/>
      <c r="GIT54"/>
      <c r="GIU54"/>
      <c r="GIV54"/>
      <c r="GIW54"/>
      <c r="GIX54"/>
      <c r="GIY54"/>
      <c r="GIZ54"/>
      <c r="GJA54"/>
      <c r="GJB54"/>
      <c r="GJC54"/>
      <c r="GJD54"/>
      <c r="GJE54"/>
      <c r="GJF54"/>
      <c r="GJG54"/>
      <c r="GJH54"/>
      <c r="GJI54"/>
      <c r="GJJ54"/>
      <c r="GJK54"/>
      <c r="GJL54"/>
      <c r="GJM54"/>
      <c r="GJN54"/>
      <c r="GJO54"/>
      <c r="GJP54"/>
      <c r="GJQ54"/>
      <c r="GJR54"/>
      <c r="GJS54"/>
      <c r="GJT54"/>
      <c r="GJU54"/>
      <c r="GJV54"/>
      <c r="GJW54"/>
      <c r="GJX54"/>
      <c r="GJY54"/>
      <c r="GJZ54"/>
      <c r="GKA54"/>
      <c r="GKB54"/>
      <c r="GKC54"/>
      <c r="GKD54"/>
      <c r="GKE54"/>
      <c r="GKF54"/>
      <c r="GKG54"/>
      <c r="GKH54"/>
      <c r="GKI54"/>
      <c r="GKJ54"/>
      <c r="GKK54"/>
      <c r="GKL54"/>
      <c r="GKM54"/>
      <c r="GKN54"/>
      <c r="GKO54"/>
      <c r="GKP54"/>
      <c r="GKQ54"/>
      <c r="GKR54"/>
      <c r="GKS54"/>
      <c r="GKT54"/>
      <c r="GKU54"/>
      <c r="GKV54"/>
      <c r="GKW54"/>
      <c r="GKX54"/>
      <c r="GKY54"/>
      <c r="GKZ54"/>
      <c r="GLA54"/>
      <c r="GLB54"/>
      <c r="GLC54"/>
      <c r="GLD54"/>
      <c r="GLE54"/>
      <c r="GLF54"/>
      <c r="GLG54"/>
      <c r="GLH54"/>
      <c r="GLI54"/>
      <c r="GLJ54"/>
      <c r="GLK54"/>
      <c r="GLL54"/>
      <c r="GLM54"/>
      <c r="GLN54"/>
      <c r="GLO54"/>
      <c r="GLP54"/>
      <c r="GLQ54"/>
      <c r="GLR54"/>
      <c r="GLS54"/>
      <c r="GLT54"/>
      <c r="GLU54"/>
      <c r="GLV54"/>
      <c r="GLW54"/>
      <c r="GLX54"/>
      <c r="GLY54"/>
      <c r="GLZ54"/>
      <c r="GMA54"/>
      <c r="GMB54"/>
      <c r="GMC54"/>
      <c r="GMD54"/>
      <c r="GME54"/>
      <c r="GMF54"/>
      <c r="GMG54"/>
      <c r="GMH54"/>
      <c r="GMI54"/>
      <c r="GMJ54"/>
      <c r="GMK54"/>
      <c r="GML54"/>
      <c r="GMM54"/>
      <c r="GMN54"/>
      <c r="GMO54"/>
      <c r="GMP54"/>
      <c r="GMQ54"/>
      <c r="GMR54"/>
      <c r="GMS54"/>
      <c r="GMT54"/>
      <c r="GMU54"/>
      <c r="GMV54"/>
      <c r="GMW54"/>
      <c r="GMX54"/>
      <c r="GMY54"/>
      <c r="GMZ54"/>
      <c r="GNA54"/>
      <c r="GNB54"/>
      <c r="GNC54"/>
      <c r="GND54"/>
      <c r="GNE54"/>
      <c r="GNF54"/>
      <c r="GNG54"/>
      <c r="GNH54"/>
      <c r="GNI54"/>
      <c r="GNJ54"/>
      <c r="GNK54"/>
      <c r="GNL54"/>
      <c r="GNM54"/>
      <c r="GNN54"/>
      <c r="GNO54"/>
      <c r="GNP54"/>
      <c r="GNQ54"/>
      <c r="GNR54"/>
      <c r="GNS54"/>
      <c r="GNT54"/>
      <c r="GNU54"/>
      <c r="GNV54"/>
      <c r="GNW54"/>
      <c r="GNX54"/>
      <c r="GNY54"/>
      <c r="GNZ54"/>
      <c r="GOA54"/>
      <c r="GOB54"/>
      <c r="GOC54"/>
      <c r="GOD54"/>
      <c r="GOE54"/>
      <c r="GOF54"/>
      <c r="GOG54"/>
      <c r="GOH54"/>
      <c r="GOI54"/>
      <c r="GOJ54"/>
      <c r="GOK54"/>
      <c r="GOL54"/>
      <c r="GOM54"/>
      <c r="GON54"/>
      <c r="GOO54"/>
      <c r="GOP54"/>
      <c r="GOQ54"/>
      <c r="GOR54"/>
      <c r="GOS54"/>
      <c r="GOT54"/>
      <c r="GOU54"/>
      <c r="GOV54"/>
      <c r="GOW54"/>
      <c r="GOX54"/>
      <c r="GOY54"/>
      <c r="GOZ54"/>
      <c r="GPA54"/>
      <c r="GPB54"/>
      <c r="GPC54"/>
      <c r="GPD54"/>
      <c r="GPE54"/>
      <c r="GPF54"/>
      <c r="GPG54"/>
      <c r="GPH54"/>
      <c r="GPI54"/>
      <c r="GPJ54"/>
      <c r="GPK54"/>
      <c r="GPL54"/>
      <c r="GPM54"/>
      <c r="GPN54"/>
      <c r="GPO54"/>
      <c r="GPP54"/>
      <c r="GPQ54"/>
      <c r="GPR54"/>
      <c r="GPS54"/>
      <c r="GPT54"/>
      <c r="GPU54"/>
      <c r="GPV54"/>
      <c r="GPW54"/>
      <c r="GPX54"/>
      <c r="GPY54"/>
      <c r="GPZ54"/>
      <c r="GQA54"/>
      <c r="GQB54"/>
      <c r="GQC54"/>
      <c r="GQD54"/>
      <c r="GQE54"/>
      <c r="GQF54"/>
      <c r="GQG54"/>
      <c r="GQH54"/>
      <c r="GQI54"/>
      <c r="GQJ54"/>
      <c r="GQK54"/>
      <c r="GQL54"/>
      <c r="GQM54"/>
      <c r="GQN54"/>
      <c r="GQO54"/>
      <c r="GQP54"/>
      <c r="GQQ54"/>
      <c r="GQR54"/>
      <c r="GQS54"/>
      <c r="GQT54"/>
      <c r="GQU54"/>
      <c r="GQV54"/>
      <c r="GQW54"/>
      <c r="GQX54"/>
      <c r="GQY54"/>
      <c r="GQZ54"/>
      <c r="GRA54"/>
      <c r="GRB54"/>
      <c r="GRC54"/>
      <c r="GRD54"/>
      <c r="GRE54"/>
      <c r="GRF54"/>
      <c r="GRG54"/>
      <c r="GRH54"/>
      <c r="GRI54"/>
      <c r="GRJ54"/>
      <c r="GRK54"/>
      <c r="GRL54"/>
      <c r="GRM54"/>
      <c r="GRN54"/>
      <c r="GRO54"/>
      <c r="GRP54"/>
      <c r="GRQ54"/>
      <c r="GRR54"/>
      <c r="GRS54"/>
      <c r="GRT54"/>
      <c r="GRU54"/>
      <c r="GRV54"/>
      <c r="GRW54"/>
      <c r="GRX54"/>
      <c r="GRY54"/>
      <c r="GRZ54"/>
      <c r="GSA54"/>
      <c r="GSB54"/>
      <c r="GSC54"/>
      <c r="GSD54"/>
      <c r="GSE54"/>
      <c r="GSF54"/>
      <c r="GSG54"/>
      <c r="GSH54"/>
      <c r="GSI54"/>
      <c r="GSJ54"/>
      <c r="GSK54"/>
      <c r="GSL54"/>
      <c r="GSM54"/>
      <c r="GSN54"/>
      <c r="GSO54"/>
      <c r="GSP54"/>
      <c r="GSQ54"/>
      <c r="GSR54"/>
      <c r="GSS54"/>
      <c r="GST54"/>
      <c r="GSU54"/>
      <c r="GSV54"/>
      <c r="GSW54"/>
      <c r="GSX54"/>
      <c r="GSY54"/>
      <c r="GSZ54"/>
      <c r="GTA54"/>
      <c r="GTB54"/>
      <c r="GTC54"/>
      <c r="GTD54"/>
      <c r="GTE54"/>
      <c r="GTF54"/>
      <c r="GTG54"/>
      <c r="GTH54"/>
      <c r="GTI54"/>
      <c r="GTJ54"/>
      <c r="GTK54"/>
      <c r="GTL54"/>
      <c r="GTM54"/>
      <c r="GTN54"/>
      <c r="GTO54"/>
      <c r="GTP54"/>
      <c r="GTQ54"/>
      <c r="GTR54"/>
      <c r="GTS54"/>
      <c r="GTT54"/>
      <c r="GTU54"/>
      <c r="GTV54"/>
      <c r="GTW54"/>
      <c r="GTX54"/>
      <c r="GTY54"/>
      <c r="GTZ54"/>
      <c r="GUA54"/>
      <c r="GUB54"/>
      <c r="GUC54"/>
      <c r="GUD54"/>
      <c r="GUE54"/>
      <c r="GUF54"/>
      <c r="GUG54"/>
      <c r="GUH54"/>
      <c r="GUI54"/>
      <c r="GUJ54"/>
      <c r="GUK54"/>
      <c r="GUL54"/>
      <c r="GUM54"/>
      <c r="GUN54"/>
      <c r="GUO54"/>
      <c r="GUP54"/>
      <c r="GUQ54"/>
      <c r="GUR54"/>
      <c r="GUS54"/>
      <c r="GUT54"/>
      <c r="GUU54"/>
      <c r="GUV54"/>
      <c r="GUW54"/>
      <c r="GUX54"/>
      <c r="GUY54"/>
      <c r="GUZ54"/>
      <c r="GVA54"/>
      <c r="GVB54"/>
      <c r="GVC54"/>
      <c r="GVD54"/>
      <c r="GVE54"/>
      <c r="GVF54"/>
      <c r="GVG54"/>
      <c r="GVH54"/>
      <c r="GVI54"/>
      <c r="GVJ54"/>
      <c r="GVK54"/>
      <c r="GVL54"/>
      <c r="GVM54"/>
      <c r="GVN54"/>
      <c r="GVO54"/>
      <c r="GVP54"/>
      <c r="GVQ54"/>
      <c r="GVR54"/>
      <c r="GVS54"/>
      <c r="GVT54"/>
      <c r="GVU54"/>
      <c r="GVV54"/>
      <c r="GVW54"/>
      <c r="GVX54"/>
      <c r="GVY54"/>
      <c r="GVZ54"/>
      <c r="GWA54"/>
      <c r="GWB54"/>
      <c r="GWC54"/>
      <c r="GWD54"/>
      <c r="GWE54"/>
      <c r="GWF54"/>
      <c r="GWG54"/>
      <c r="GWH54"/>
      <c r="GWI54"/>
      <c r="GWJ54"/>
      <c r="GWK54"/>
      <c r="GWL54"/>
      <c r="GWM54"/>
      <c r="GWN54"/>
      <c r="GWO54"/>
      <c r="GWP54"/>
      <c r="GWQ54"/>
      <c r="GWR54"/>
      <c r="GWS54"/>
      <c r="GWT54"/>
      <c r="GWU54"/>
      <c r="GWV54"/>
      <c r="GWW54"/>
      <c r="GWX54"/>
      <c r="GWY54"/>
      <c r="GWZ54"/>
      <c r="GXA54"/>
      <c r="GXB54"/>
      <c r="GXC54"/>
      <c r="GXD54"/>
      <c r="GXE54"/>
      <c r="GXF54"/>
      <c r="GXG54"/>
      <c r="GXH54"/>
      <c r="GXI54"/>
      <c r="GXJ54"/>
      <c r="GXK54"/>
      <c r="GXL54"/>
      <c r="GXM54"/>
      <c r="GXN54"/>
      <c r="GXO54"/>
      <c r="GXP54"/>
      <c r="GXQ54"/>
      <c r="GXR54"/>
      <c r="GXS54"/>
      <c r="GXT54"/>
      <c r="GXU54"/>
      <c r="GXV54"/>
      <c r="GXW54"/>
      <c r="GXX54"/>
      <c r="GXY54"/>
      <c r="GXZ54"/>
      <c r="GYA54"/>
      <c r="GYB54"/>
      <c r="GYC54"/>
      <c r="GYD54"/>
      <c r="GYE54"/>
      <c r="GYF54"/>
      <c r="GYG54"/>
      <c r="GYH54"/>
      <c r="GYI54"/>
      <c r="GYJ54"/>
      <c r="GYK54"/>
      <c r="GYL54"/>
      <c r="GYM54"/>
      <c r="GYN54"/>
      <c r="GYO54"/>
      <c r="GYP54"/>
      <c r="GYQ54"/>
      <c r="GYR54"/>
      <c r="GYS54"/>
      <c r="GYT54"/>
      <c r="GYU54"/>
      <c r="GYV54"/>
      <c r="GYW54"/>
      <c r="GYX54"/>
      <c r="GYY54"/>
      <c r="GYZ54"/>
      <c r="GZA54"/>
      <c r="GZB54"/>
      <c r="GZC54"/>
      <c r="GZD54"/>
      <c r="GZE54"/>
      <c r="GZF54"/>
      <c r="GZG54"/>
      <c r="GZH54"/>
      <c r="GZI54"/>
      <c r="GZJ54"/>
      <c r="GZK54"/>
      <c r="GZL54"/>
      <c r="GZM54"/>
      <c r="GZN54"/>
      <c r="GZO54"/>
      <c r="GZP54"/>
      <c r="GZQ54"/>
      <c r="GZR54"/>
      <c r="GZS54"/>
      <c r="GZT54"/>
      <c r="GZU54"/>
      <c r="GZV54"/>
      <c r="GZW54"/>
      <c r="GZX54"/>
      <c r="GZY54"/>
      <c r="GZZ54"/>
      <c r="HAA54"/>
      <c r="HAB54"/>
      <c r="HAC54"/>
      <c r="HAD54"/>
      <c r="HAE54"/>
      <c r="HAF54"/>
      <c r="HAG54"/>
      <c r="HAH54"/>
      <c r="HAI54"/>
      <c r="HAJ54"/>
      <c r="HAK54"/>
      <c r="HAL54"/>
      <c r="HAM54"/>
      <c r="HAN54"/>
      <c r="HAO54"/>
      <c r="HAP54"/>
      <c r="HAQ54"/>
      <c r="HAR54"/>
      <c r="HAS54"/>
      <c r="HAT54"/>
      <c r="HAU54"/>
      <c r="HAV54"/>
      <c r="HAW54"/>
      <c r="HAX54"/>
      <c r="HAY54"/>
      <c r="HAZ54"/>
      <c r="HBA54"/>
      <c r="HBB54"/>
      <c r="HBC54"/>
      <c r="HBD54"/>
      <c r="HBE54"/>
      <c r="HBF54"/>
      <c r="HBG54"/>
      <c r="HBH54"/>
      <c r="HBI54"/>
      <c r="HBJ54"/>
      <c r="HBK54"/>
      <c r="HBL54"/>
      <c r="HBM54"/>
      <c r="HBN54"/>
      <c r="HBO54"/>
      <c r="HBP54"/>
      <c r="HBQ54"/>
      <c r="HBR54"/>
      <c r="HBS54"/>
      <c r="HBT54"/>
      <c r="HBU54"/>
      <c r="HBV54"/>
      <c r="HBW54"/>
      <c r="HBX54"/>
      <c r="HBY54"/>
      <c r="HBZ54"/>
      <c r="HCA54"/>
      <c r="HCB54"/>
      <c r="HCC54"/>
      <c r="HCD54"/>
      <c r="HCE54"/>
      <c r="HCF54"/>
      <c r="HCG54"/>
      <c r="HCH54"/>
      <c r="HCI54"/>
      <c r="HCJ54"/>
      <c r="HCK54"/>
      <c r="HCL54"/>
      <c r="HCM54"/>
      <c r="HCN54"/>
      <c r="HCO54"/>
      <c r="HCP54"/>
      <c r="HCQ54"/>
      <c r="HCR54"/>
      <c r="HCS54"/>
      <c r="HCT54"/>
      <c r="HCU54"/>
      <c r="HCV54"/>
      <c r="HCW54"/>
      <c r="HCX54"/>
      <c r="HCY54"/>
      <c r="HCZ54"/>
      <c r="HDA54"/>
      <c r="HDB54"/>
      <c r="HDC54"/>
      <c r="HDD54"/>
      <c r="HDE54"/>
      <c r="HDF54"/>
      <c r="HDG54"/>
      <c r="HDH54"/>
      <c r="HDI54"/>
      <c r="HDJ54"/>
      <c r="HDK54"/>
      <c r="HDL54"/>
      <c r="HDM54"/>
      <c r="HDN54"/>
      <c r="HDO54"/>
      <c r="HDP54"/>
      <c r="HDQ54"/>
      <c r="HDR54"/>
      <c r="HDS54"/>
      <c r="HDT54"/>
      <c r="HDU54"/>
      <c r="HDV54"/>
      <c r="HDW54"/>
      <c r="HDX54"/>
      <c r="HDY54"/>
      <c r="HDZ54"/>
      <c r="HEA54"/>
      <c r="HEB54"/>
      <c r="HEC54"/>
      <c r="HED54"/>
      <c r="HEE54"/>
      <c r="HEF54"/>
      <c r="HEG54"/>
      <c r="HEH54"/>
      <c r="HEI54"/>
      <c r="HEJ54"/>
      <c r="HEK54"/>
      <c r="HEL54"/>
      <c r="HEM54"/>
      <c r="HEN54"/>
      <c r="HEO54"/>
      <c r="HEP54"/>
      <c r="HEQ54"/>
      <c r="HER54"/>
      <c r="HES54"/>
      <c r="HET54"/>
      <c r="HEU54"/>
      <c r="HEV54"/>
      <c r="HEW54"/>
      <c r="HEX54"/>
      <c r="HEY54"/>
      <c r="HEZ54"/>
      <c r="HFA54"/>
      <c r="HFB54"/>
      <c r="HFC54"/>
      <c r="HFD54"/>
      <c r="HFE54"/>
      <c r="HFF54"/>
      <c r="HFG54"/>
      <c r="HFH54"/>
      <c r="HFI54"/>
      <c r="HFJ54"/>
      <c r="HFK54"/>
      <c r="HFL54"/>
      <c r="HFM54"/>
      <c r="HFN54"/>
      <c r="HFO54"/>
      <c r="HFP54"/>
      <c r="HFQ54"/>
      <c r="HFR54"/>
      <c r="HFS54"/>
      <c r="HFT54"/>
      <c r="HFU54"/>
      <c r="HFV54"/>
      <c r="HFW54"/>
      <c r="HFX54"/>
      <c r="HFY54"/>
      <c r="HFZ54"/>
      <c r="HGA54"/>
      <c r="HGB54"/>
      <c r="HGC54"/>
      <c r="HGD54"/>
      <c r="HGE54"/>
      <c r="HGF54"/>
      <c r="HGG54"/>
      <c r="HGH54"/>
      <c r="HGI54"/>
      <c r="HGJ54"/>
      <c r="HGK54"/>
      <c r="HGL54"/>
      <c r="HGM54"/>
      <c r="HGN54"/>
      <c r="HGO54"/>
      <c r="HGP54"/>
      <c r="HGQ54"/>
      <c r="HGR54"/>
      <c r="HGS54"/>
      <c r="HGT54"/>
      <c r="HGU54"/>
      <c r="HGV54"/>
      <c r="HGW54"/>
      <c r="HGX54"/>
      <c r="HGY54"/>
      <c r="HGZ54"/>
      <c r="HHA54"/>
      <c r="HHB54"/>
      <c r="HHC54"/>
      <c r="HHD54"/>
      <c r="HHE54"/>
      <c r="HHF54"/>
      <c r="HHG54"/>
      <c r="HHH54"/>
      <c r="HHI54"/>
      <c r="HHJ54"/>
      <c r="HHK54"/>
      <c r="HHL54"/>
      <c r="HHM54"/>
      <c r="HHN54"/>
      <c r="HHO54"/>
      <c r="HHP54"/>
      <c r="HHQ54"/>
      <c r="HHR54"/>
      <c r="HHS54"/>
      <c r="HHT54"/>
      <c r="HHU54"/>
      <c r="HHV54"/>
      <c r="HHW54"/>
      <c r="HHX54"/>
      <c r="HHY54"/>
      <c r="HHZ54"/>
      <c r="HIA54"/>
      <c r="HIB54"/>
      <c r="HIC54"/>
      <c r="HID54"/>
      <c r="HIE54"/>
      <c r="HIF54"/>
      <c r="HIG54"/>
      <c r="HIH54"/>
      <c r="HII54"/>
      <c r="HIJ54"/>
      <c r="HIK54"/>
      <c r="HIL54"/>
      <c r="HIM54"/>
      <c r="HIN54"/>
      <c r="HIO54"/>
      <c r="HIP54"/>
      <c r="HIQ54"/>
      <c r="HIR54"/>
      <c r="HIS54"/>
      <c r="HIT54"/>
      <c r="HIU54"/>
      <c r="HIV54"/>
      <c r="HIW54"/>
      <c r="HIX54"/>
      <c r="HIY54"/>
      <c r="HIZ54"/>
      <c r="HJA54"/>
      <c r="HJB54"/>
      <c r="HJC54"/>
      <c r="HJD54"/>
      <c r="HJE54"/>
      <c r="HJF54"/>
      <c r="HJG54"/>
      <c r="HJH54"/>
      <c r="HJI54"/>
      <c r="HJJ54"/>
      <c r="HJK54"/>
      <c r="HJL54"/>
      <c r="HJM54"/>
      <c r="HJN54"/>
      <c r="HJO54"/>
      <c r="HJP54"/>
      <c r="HJQ54"/>
      <c r="HJR54"/>
      <c r="HJS54"/>
      <c r="HJT54"/>
      <c r="HJU54"/>
      <c r="HJV54"/>
      <c r="HJW54"/>
      <c r="HJX54"/>
      <c r="HJY54"/>
      <c r="HJZ54"/>
      <c r="HKA54"/>
      <c r="HKB54"/>
      <c r="HKC54"/>
      <c r="HKD54"/>
      <c r="HKE54"/>
      <c r="HKF54"/>
      <c r="HKG54"/>
      <c r="HKH54"/>
      <c r="HKI54"/>
      <c r="HKJ54"/>
      <c r="HKK54"/>
      <c r="HKL54"/>
      <c r="HKM54"/>
      <c r="HKN54"/>
      <c r="HKO54"/>
      <c r="HKP54"/>
      <c r="HKQ54"/>
      <c r="HKR54"/>
      <c r="HKS54"/>
      <c r="HKT54"/>
      <c r="HKU54"/>
      <c r="HKV54"/>
      <c r="HKW54"/>
      <c r="HKX54"/>
      <c r="HKY54"/>
      <c r="HKZ54"/>
      <c r="HLA54"/>
      <c r="HLB54"/>
      <c r="HLC54"/>
      <c r="HLD54"/>
      <c r="HLE54"/>
      <c r="HLF54"/>
      <c r="HLG54"/>
      <c r="HLH54"/>
      <c r="HLI54"/>
      <c r="HLJ54"/>
      <c r="HLK54"/>
      <c r="HLL54"/>
      <c r="HLM54"/>
      <c r="HLN54"/>
      <c r="HLO54"/>
      <c r="HLP54"/>
      <c r="HLQ54"/>
      <c r="HLR54"/>
      <c r="HLS54"/>
      <c r="HLT54"/>
      <c r="HLU54"/>
      <c r="HLV54"/>
      <c r="HLW54"/>
      <c r="HLX54"/>
      <c r="HLY54"/>
      <c r="HLZ54"/>
      <c r="HMA54"/>
      <c r="HMB54"/>
      <c r="HMC54"/>
      <c r="HMD54"/>
      <c r="HME54"/>
      <c r="HMF54"/>
      <c r="HMG54"/>
      <c r="HMH54"/>
      <c r="HMI54"/>
      <c r="HMJ54"/>
      <c r="HMK54"/>
      <c r="HML54"/>
      <c r="HMM54"/>
      <c r="HMN54"/>
      <c r="HMO54"/>
      <c r="HMP54"/>
      <c r="HMQ54"/>
      <c r="HMR54"/>
      <c r="HMS54"/>
      <c r="HMT54"/>
      <c r="HMU54"/>
      <c r="HMV54"/>
      <c r="HMW54"/>
      <c r="HMX54"/>
      <c r="HMY54"/>
      <c r="HMZ54"/>
      <c r="HNA54"/>
      <c r="HNB54"/>
      <c r="HNC54"/>
      <c r="HND54"/>
      <c r="HNE54"/>
      <c r="HNF54"/>
      <c r="HNG54"/>
      <c r="HNH54"/>
      <c r="HNI54"/>
      <c r="HNJ54"/>
      <c r="HNK54"/>
      <c r="HNL54"/>
      <c r="HNM54"/>
      <c r="HNN54"/>
      <c r="HNO54"/>
      <c r="HNP54"/>
      <c r="HNQ54"/>
      <c r="HNR54"/>
      <c r="HNS54"/>
      <c r="HNT54"/>
      <c r="HNU54"/>
      <c r="HNV54"/>
      <c r="HNW54"/>
      <c r="HNX54"/>
      <c r="HNY54"/>
      <c r="HNZ54"/>
      <c r="HOA54"/>
      <c r="HOB54"/>
      <c r="HOC54"/>
      <c r="HOD54"/>
      <c r="HOE54"/>
      <c r="HOF54"/>
      <c r="HOG54"/>
      <c r="HOH54"/>
      <c r="HOI54"/>
      <c r="HOJ54"/>
      <c r="HOK54"/>
      <c r="HOL54"/>
      <c r="HOM54"/>
      <c r="HON54"/>
      <c r="HOO54"/>
      <c r="HOP54"/>
      <c r="HOQ54"/>
      <c r="HOR54"/>
      <c r="HOS54"/>
      <c r="HOT54"/>
      <c r="HOU54"/>
      <c r="HOV54"/>
      <c r="HOW54"/>
      <c r="HOX54"/>
      <c r="HOY54"/>
      <c r="HOZ54"/>
      <c r="HPA54"/>
      <c r="HPB54"/>
      <c r="HPC54"/>
      <c r="HPD54"/>
      <c r="HPE54"/>
      <c r="HPF54"/>
      <c r="HPG54"/>
      <c r="HPH54"/>
      <c r="HPI54"/>
      <c r="HPJ54"/>
      <c r="HPK54"/>
      <c r="HPL54"/>
      <c r="HPM54"/>
      <c r="HPN54"/>
      <c r="HPO54"/>
      <c r="HPP54"/>
      <c r="HPQ54"/>
      <c r="HPR54"/>
      <c r="HPS54"/>
      <c r="HPT54"/>
      <c r="HPU54"/>
      <c r="HPV54"/>
      <c r="HPW54"/>
      <c r="HPX54"/>
      <c r="HPY54"/>
      <c r="HPZ54"/>
      <c r="HQA54"/>
      <c r="HQB54"/>
      <c r="HQC54"/>
      <c r="HQD54"/>
      <c r="HQE54"/>
      <c r="HQF54"/>
      <c r="HQG54"/>
      <c r="HQH54"/>
      <c r="HQI54"/>
      <c r="HQJ54"/>
      <c r="HQK54"/>
      <c r="HQL54"/>
      <c r="HQM54"/>
      <c r="HQN54"/>
      <c r="HQO54"/>
      <c r="HQP54"/>
      <c r="HQQ54"/>
      <c r="HQR54"/>
      <c r="HQS54"/>
      <c r="HQT54"/>
      <c r="HQU54"/>
      <c r="HQV54"/>
      <c r="HQW54"/>
      <c r="HQX54"/>
      <c r="HQY54"/>
      <c r="HQZ54"/>
      <c r="HRA54"/>
      <c r="HRB54"/>
      <c r="HRC54"/>
      <c r="HRD54"/>
      <c r="HRE54"/>
      <c r="HRF54"/>
      <c r="HRG54"/>
      <c r="HRH54"/>
      <c r="HRI54"/>
      <c r="HRJ54"/>
      <c r="HRK54"/>
      <c r="HRL54"/>
      <c r="HRM54"/>
      <c r="HRN54"/>
      <c r="HRO54"/>
      <c r="HRP54"/>
      <c r="HRQ54"/>
      <c r="HRR54"/>
      <c r="HRS54"/>
      <c r="HRT54"/>
      <c r="HRU54"/>
      <c r="HRV54"/>
      <c r="HRW54"/>
      <c r="HRX54"/>
      <c r="HRY54"/>
      <c r="HRZ54"/>
      <c r="HSA54"/>
      <c r="HSB54"/>
      <c r="HSC54"/>
      <c r="HSD54"/>
      <c r="HSE54"/>
      <c r="HSF54"/>
      <c r="HSG54"/>
      <c r="HSH54"/>
      <c r="HSI54"/>
      <c r="HSJ54"/>
      <c r="HSK54"/>
      <c r="HSL54"/>
      <c r="HSM54"/>
      <c r="HSN54"/>
      <c r="HSO54"/>
      <c r="HSP54"/>
      <c r="HSQ54"/>
      <c r="HSR54"/>
      <c r="HSS54"/>
      <c r="HST54"/>
      <c r="HSU54"/>
      <c r="HSV54"/>
      <c r="HSW54"/>
      <c r="HSX54"/>
      <c r="HSY54"/>
      <c r="HSZ54"/>
      <c r="HTA54"/>
      <c r="HTB54"/>
      <c r="HTC54"/>
      <c r="HTD54"/>
      <c r="HTE54"/>
      <c r="HTF54"/>
      <c r="HTG54"/>
      <c r="HTH54"/>
      <c r="HTI54"/>
      <c r="HTJ54"/>
      <c r="HTK54"/>
      <c r="HTL54"/>
      <c r="HTM54"/>
      <c r="HTN54"/>
      <c r="HTO54"/>
      <c r="HTP54"/>
      <c r="HTQ54"/>
      <c r="HTR54"/>
      <c r="HTS54"/>
      <c r="HTT54"/>
      <c r="HTU54"/>
      <c r="HTV54"/>
      <c r="HTW54"/>
      <c r="HTX54"/>
      <c r="HTY54"/>
      <c r="HTZ54"/>
      <c r="HUA54"/>
      <c r="HUB54"/>
      <c r="HUC54"/>
      <c r="HUD54"/>
      <c r="HUE54"/>
      <c r="HUF54"/>
      <c r="HUG54"/>
      <c r="HUH54"/>
      <c r="HUI54"/>
      <c r="HUJ54"/>
      <c r="HUK54"/>
      <c r="HUL54"/>
      <c r="HUM54"/>
      <c r="HUN54"/>
      <c r="HUO54"/>
      <c r="HUP54"/>
      <c r="HUQ54"/>
      <c r="HUR54"/>
      <c r="HUS54"/>
      <c r="HUT54"/>
      <c r="HUU54"/>
      <c r="HUV54"/>
      <c r="HUW54"/>
      <c r="HUX54"/>
      <c r="HUY54"/>
      <c r="HUZ54"/>
      <c r="HVA54"/>
      <c r="HVB54"/>
      <c r="HVC54"/>
      <c r="HVD54"/>
      <c r="HVE54"/>
      <c r="HVF54"/>
      <c r="HVG54"/>
      <c r="HVH54"/>
      <c r="HVI54"/>
      <c r="HVJ54"/>
      <c r="HVK54"/>
      <c r="HVL54"/>
      <c r="HVM54"/>
      <c r="HVN54"/>
      <c r="HVO54"/>
      <c r="HVP54"/>
      <c r="HVQ54"/>
      <c r="HVR54"/>
      <c r="HVS54"/>
      <c r="HVT54"/>
      <c r="HVU54"/>
      <c r="HVV54"/>
      <c r="HVW54"/>
      <c r="HVX54"/>
      <c r="HVY54"/>
      <c r="HVZ54"/>
      <c r="HWA54"/>
      <c r="HWB54"/>
      <c r="HWC54"/>
      <c r="HWD54"/>
      <c r="HWE54"/>
      <c r="HWF54"/>
      <c r="HWG54"/>
      <c r="HWH54"/>
      <c r="HWI54"/>
      <c r="HWJ54"/>
      <c r="HWK54"/>
      <c r="HWL54"/>
      <c r="HWM54"/>
      <c r="HWN54"/>
      <c r="HWO54"/>
      <c r="HWP54"/>
      <c r="HWQ54"/>
      <c r="HWR54"/>
      <c r="HWS54"/>
      <c r="HWT54"/>
      <c r="HWU54"/>
      <c r="HWV54"/>
      <c r="HWW54"/>
      <c r="HWX54"/>
      <c r="HWY54"/>
      <c r="HWZ54"/>
      <c r="HXA54"/>
      <c r="HXB54"/>
      <c r="HXC54"/>
      <c r="HXD54"/>
      <c r="HXE54"/>
      <c r="HXF54"/>
      <c r="HXG54"/>
      <c r="HXH54"/>
      <c r="HXI54"/>
      <c r="HXJ54"/>
      <c r="HXK54"/>
      <c r="HXL54"/>
      <c r="HXM54"/>
      <c r="HXN54"/>
      <c r="HXO54"/>
      <c r="HXP54"/>
      <c r="HXQ54"/>
      <c r="HXR54"/>
      <c r="HXS54"/>
      <c r="HXT54"/>
      <c r="HXU54"/>
      <c r="HXV54"/>
      <c r="HXW54"/>
      <c r="HXX54"/>
      <c r="HXY54"/>
      <c r="HXZ54"/>
      <c r="HYA54"/>
      <c r="HYB54"/>
      <c r="HYC54"/>
      <c r="HYD54"/>
      <c r="HYE54"/>
      <c r="HYF54"/>
      <c r="HYG54"/>
      <c r="HYH54"/>
      <c r="HYI54"/>
      <c r="HYJ54"/>
      <c r="HYK54"/>
      <c r="HYL54"/>
      <c r="HYM54"/>
      <c r="HYN54"/>
      <c r="HYO54"/>
      <c r="HYP54"/>
      <c r="HYQ54"/>
      <c r="HYR54"/>
      <c r="HYS54"/>
      <c r="HYT54"/>
      <c r="HYU54"/>
      <c r="HYV54"/>
      <c r="HYW54"/>
      <c r="HYX54"/>
      <c r="HYY54"/>
      <c r="HYZ54"/>
      <c r="HZA54"/>
      <c r="HZB54"/>
      <c r="HZC54"/>
      <c r="HZD54"/>
      <c r="HZE54"/>
      <c r="HZF54"/>
      <c r="HZG54"/>
      <c r="HZH54"/>
      <c r="HZI54"/>
      <c r="HZJ54"/>
      <c r="HZK54"/>
      <c r="HZL54"/>
      <c r="HZM54"/>
      <c r="HZN54"/>
      <c r="HZO54"/>
      <c r="HZP54"/>
      <c r="HZQ54"/>
      <c r="HZR54"/>
      <c r="HZS54"/>
      <c r="HZT54"/>
      <c r="HZU54"/>
      <c r="HZV54"/>
      <c r="HZW54"/>
      <c r="HZX54"/>
      <c r="HZY54"/>
      <c r="HZZ54"/>
      <c r="IAA54"/>
      <c r="IAB54"/>
      <c r="IAC54"/>
      <c r="IAD54"/>
      <c r="IAE54"/>
      <c r="IAF54"/>
      <c r="IAG54"/>
      <c r="IAH54"/>
      <c r="IAI54"/>
      <c r="IAJ54"/>
      <c r="IAK54"/>
      <c r="IAL54"/>
      <c r="IAM54"/>
      <c r="IAN54"/>
      <c r="IAO54"/>
      <c r="IAP54"/>
      <c r="IAQ54"/>
      <c r="IAR54"/>
      <c r="IAS54"/>
      <c r="IAT54"/>
      <c r="IAU54"/>
      <c r="IAV54"/>
      <c r="IAW54"/>
      <c r="IAX54"/>
      <c r="IAY54"/>
      <c r="IAZ54"/>
      <c r="IBA54"/>
      <c r="IBB54"/>
      <c r="IBC54"/>
      <c r="IBD54"/>
      <c r="IBE54"/>
      <c r="IBF54"/>
      <c r="IBG54"/>
      <c r="IBH54"/>
      <c r="IBI54"/>
      <c r="IBJ54"/>
      <c r="IBK54"/>
      <c r="IBL54"/>
      <c r="IBM54"/>
      <c r="IBN54"/>
      <c r="IBO54"/>
      <c r="IBP54"/>
      <c r="IBQ54"/>
      <c r="IBR54"/>
      <c r="IBS54"/>
      <c r="IBT54"/>
      <c r="IBU54"/>
      <c r="IBV54"/>
      <c r="IBW54"/>
      <c r="IBX54"/>
      <c r="IBY54"/>
      <c r="IBZ54"/>
      <c r="ICA54"/>
      <c r="ICB54"/>
      <c r="ICC54"/>
      <c r="ICD54"/>
      <c r="ICE54"/>
      <c r="ICF54"/>
      <c r="ICG54"/>
      <c r="ICH54"/>
      <c r="ICI54"/>
      <c r="ICJ54"/>
      <c r="ICK54"/>
      <c r="ICL54"/>
      <c r="ICM54"/>
      <c r="ICN54"/>
      <c r="ICO54"/>
      <c r="ICP54"/>
      <c r="ICQ54"/>
      <c r="ICR54"/>
      <c r="ICS54"/>
      <c r="ICT54"/>
      <c r="ICU54"/>
      <c r="ICV54"/>
      <c r="ICW54"/>
      <c r="ICX54"/>
      <c r="ICY54"/>
      <c r="ICZ54"/>
      <c r="IDA54"/>
      <c r="IDB54"/>
      <c r="IDC54"/>
      <c r="IDD54"/>
      <c r="IDE54"/>
      <c r="IDF54"/>
      <c r="IDG54"/>
      <c r="IDH54"/>
      <c r="IDI54"/>
      <c r="IDJ54"/>
      <c r="IDK54"/>
      <c r="IDL54"/>
      <c r="IDM54"/>
      <c r="IDN54"/>
      <c r="IDO54"/>
      <c r="IDP54"/>
      <c r="IDQ54"/>
      <c r="IDR54"/>
      <c r="IDS54"/>
      <c r="IDT54"/>
      <c r="IDU54"/>
      <c r="IDV54"/>
      <c r="IDW54"/>
      <c r="IDX54"/>
      <c r="IDY54"/>
      <c r="IDZ54"/>
      <c r="IEA54"/>
      <c r="IEB54"/>
      <c r="IEC54"/>
      <c r="IED54"/>
      <c r="IEE54"/>
      <c r="IEF54"/>
      <c r="IEG54"/>
      <c r="IEH54"/>
      <c r="IEI54"/>
      <c r="IEJ54"/>
      <c r="IEK54"/>
      <c r="IEL54"/>
      <c r="IEM54"/>
      <c r="IEN54"/>
      <c r="IEO54"/>
      <c r="IEP54"/>
      <c r="IEQ54"/>
      <c r="IER54"/>
      <c r="IES54"/>
      <c r="IET54"/>
      <c r="IEU54"/>
      <c r="IEV54"/>
      <c r="IEW54"/>
      <c r="IEX54"/>
      <c r="IEY54"/>
      <c r="IEZ54"/>
      <c r="IFA54"/>
      <c r="IFB54"/>
      <c r="IFC54"/>
      <c r="IFD54"/>
      <c r="IFE54"/>
      <c r="IFF54"/>
      <c r="IFG54"/>
      <c r="IFH54"/>
      <c r="IFI54"/>
      <c r="IFJ54"/>
      <c r="IFK54"/>
      <c r="IFL54"/>
      <c r="IFM54"/>
      <c r="IFN54"/>
      <c r="IFO54"/>
      <c r="IFP54"/>
      <c r="IFQ54"/>
      <c r="IFR54"/>
      <c r="IFS54"/>
      <c r="IFT54"/>
      <c r="IFU54"/>
      <c r="IFV54"/>
      <c r="IFW54"/>
      <c r="IFX54"/>
      <c r="IFY54"/>
      <c r="IFZ54"/>
      <c r="IGA54"/>
      <c r="IGB54"/>
      <c r="IGC54"/>
      <c r="IGD54"/>
      <c r="IGE54"/>
      <c r="IGF54"/>
      <c r="IGG54"/>
      <c r="IGH54"/>
      <c r="IGI54"/>
      <c r="IGJ54"/>
      <c r="IGK54"/>
      <c r="IGL54"/>
      <c r="IGM54"/>
      <c r="IGN54"/>
      <c r="IGO54"/>
      <c r="IGP54"/>
      <c r="IGQ54"/>
      <c r="IGR54"/>
      <c r="IGS54"/>
      <c r="IGT54"/>
      <c r="IGU54"/>
      <c r="IGV54"/>
      <c r="IGW54"/>
      <c r="IGX54"/>
      <c r="IGY54"/>
      <c r="IGZ54"/>
      <c r="IHA54"/>
      <c r="IHB54"/>
      <c r="IHC54"/>
      <c r="IHD54"/>
      <c r="IHE54"/>
      <c r="IHF54"/>
      <c r="IHG54"/>
      <c r="IHH54"/>
      <c r="IHI54"/>
      <c r="IHJ54"/>
      <c r="IHK54"/>
      <c r="IHL54"/>
      <c r="IHM54"/>
      <c r="IHN54"/>
      <c r="IHO54"/>
      <c r="IHP54"/>
      <c r="IHQ54"/>
      <c r="IHR54"/>
      <c r="IHS54"/>
      <c r="IHT54"/>
      <c r="IHU54"/>
      <c r="IHV54"/>
      <c r="IHW54"/>
      <c r="IHX54"/>
      <c r="IHY54"/>
      <c r="IHZ54"/>
      <c r="IIA54"/>
      <c r="IIB54"/>
      <c r="IIC54"/>
      <c r="IID54"/>
      <c r="IIE54"/>
      <c r="IIF54"/>
      <c r="IIG54"/>
      <c r="IIH54"/>
      <c r="III54"/>
      <c r="IIJ54"/>
      <c r="IIK54"/>
      <c r="IIL54"/>
      <c r="IIM54"/>
      <c r="IIN54"/>
      <c r="IIO54"/>
      <c r="IIP54"/>
      <c r="IIQ54"/>
      <c r="IIR54"/>
      <c r="IIS54"/>
      <c r="IIT54"/>
      <c r="IIU54"/>
      <c r="IIV54"/>
      <c r="IIW54"/>
      <c r="IIX54"/>
      <c r="IIY54"/>
      <c r="IIZ54"/>
      <c r="IJA54"/>
      <c r="IJB54"/>
      <c r="IJC54"/>
      <c r="IJD54"/>
      <c r="IJE54"/>
      <c r="IJF54"/>
      <c r="IJG54"/>
      <c r="IJH54"/>
      <c r="IJI54"/>
      <c r="IJJ54"/>
      <c r="IJK54"/>
      <c r="IJL54"/>
      <c r="IJM54"/>
      <c r="IJN54"/>
      <c r="IJO54"/>
      <c r="IJP54"/>
      <c r="IJQ54"/>
      <c r="IJR54"/>
      <c r="IJS54"/>
      <c r="IJT54"/>
      <c r="IJU54"/>
      <c r="IJV54"/>
      <c r="IJW54"/>
      <c r="IJX54"/>
      <c r="IJY54"/>
      <c r="IJZ54"/>
      <c r="IKA54"/>
      <c r="IKB54"/>
      <c r="IKC54"/>
      <c r="IKD54"/>
      <c r="IKE54"/>
      <c r="IKF54"/>
      <c r="IKG54"/>
      <c r="IKH54"/>
      <c r="IKI54"/>
      <c r="IKJ54"/>
      <c r="IKK54"/>
      <c r="IKL54"/>
      <c r="IKM54"/>
      <c r="IKN54"/>
      <c r="IKO54"/>
      <c r="IKP54"/>
      <c r="IKQ54"/>
      <c r="IKR54"/>
      <c r="IKS54"/>
      <c r="IKT54"/>
      <c r="IKU54"/>
      <c r="IKV54"/>
      <c r="IKW54"/>
      <c r="IKX54"/>
      <c r="IKY54"/>
      <c r="IKZ54"/>
      <c r="ILA54"/>
      <c r="ILB54"/>
      <c r="ILC54"/>
      <c r="ILD54"/>
      <c r="ILE54"/>
      <c r="ILF54"/>
      <c r="ILG54"/>
      <c r="ILH54"/>
      <c r="ILI54"/>
      <c r="ILJ54"/>
      <c r="ILK54"/>
      <c r="ILL54"/>
      <c r="ILM54"/>
      <c r="ILN54"/>
      <c r="ILO54"/>
      <c r="ILP54"/>
      <c r="ILQ54"/>
      <c r="ILR54"/>
      <c r="ILS54"/>
      <c r="ILT54"/>
      <c r="ILU54"/>
      <c r="ILV54"/>
      <c r="ILW54"/>
      <c r="ILX54"/>
      <c r="ILY54"/>
      <c r="ILZ54"/>
      <c r="IMA54"/>
      <c r="IMB54"/>
      <c r="IMC54"/>
      <c r="IMD54"/>
      <c r="IME54"/>
      <c r="IMF54"/>
      <c r="IMG54"/>
      <c r="IMH54"/>
      <c r="IMI54"/>
      <c r="IMJ54"/>
      <c r="IMK54"/>
      <c r="IML54"/>
      <c r="IMM54"/>
      <c r="IMN54"/>
      <c r="IMO54"/>
      <c r="IMP54"/>
      <c r="IMQ54"/>
      <c r="IMR54"/>
      <c r="IMS54"/>
      <c r="IMT54"/>
      <c r="IMU54"/>
      <c r="IMV54"/>
      <c r="IMW54"/>
      <c r="IMX54"/>
      <c r="IMY54"/>
      <c r="IMZ54"/>
      <c r="INA54"/>
      <c r="INB54"/>
      <c r="INC54"/>
      <c r="IND54"/>
      <c r="INE54"/>
      <c r="INF54"/>
      <c r="ING54"/>
      <c r="INH54"/>
      <c r="INI54"/>
      <c r="INJ54"/>
      <c r="INK54"/>
      <c r="INL54"/>
      <c r="INM54"/>
      <c r="INN54"/>
      <c r="INO54"/>
      <c r="INP54"/>
      <c r="INQ54"/>
      <c r="INR54"/>
      <c r="INS54"/>
      <c r="INT54"/>
      <c r="INU54"/>
      <c r="INV54"/>
      <c r="INW54"/>
      <c r="INX54"/>
      <c r="INY54"/>
      <c r="INZ54"/>
      <c r="IOA54"/>
      <c r="IOB54"/>
      <c r="IOC54"/>
      <c r="IOD54"/>
      <c r="IOE54"/>
      <c r="IOF54"/>
      <c r="IOG54"/>
      <c r="IOH54"/>
      <c r="IOI54"/>
      <c r="IOJ54"/>
      <c r="IOK54"/>
      <c r="IOL54"/>
      <c r="IOM54"/>
      <c r="ION54"/>
      <c r="IOO54"/>
      <c r="IOP54"/>
      <c r="IOQ54"/>
      <c r="IOR54"/>
      <c r="IOS54"/>
      <c r="IOT54"/>
      <c r="IOU54"/>
      <c r="IOV54"/>
      <c r="IOW54"/>
      <c r="IOX54"/>
      <c r="IOY54"/>
      <c r="IOZ54"/>
      <c r="IPA54"/>
      <c r="IPB54"/>
      <c r="IPC54"/>
      <c r="IPD54"/>
      <c r="IPE54"/>
      <c r="IPF54"/>
      <c r="IPG54"/>
      <c r="IPH54"/>
      <c r="IPI54"/>
      <c r="IPJ54"/>
      <c r="IPK54"/>
      <c r="IPL54"/>
      <c r="IPM54"/>
      <c r="IPN54"/>
      <c r="IPO54"/>
      <c r="IPP54"/>
      <c r="IPQ54"/>
      <c r="IPR54"/>
      <c r="IPS54"/>
      <c r="IPT54"/>
      <c r="IPU54"/>
      <c r="IPV54"/>
      <c r="IPW54"/>
      <c r="IPX54"/>
      <c r="IPY54"/>
      <c r="IPZ54"/>
      <c r="IQA54"/>
      <c r="IQB54"/>
      <c r="IQC54"/>
      <c r="IQD54"/>
      <c r="IQE54"/>
      <c r="IQF54"/>
      <c r="IQG54"/>
      <c r="IQH54"/>
      <c r="IQI54"/>
      <c r="IQJ54"/>
      <c r="IQK54"/>
      <c r="IQL54"/>
      <c r="IQM54"/>
      <c r="IQN54"/>
      <c r="IQO54"/>
      <c r="IQP54"/>
      <c r="IQQ54"/>
      <c r="IQR54"/>
      <c r="IQS54"/>
      <c r="IQT54"/>
      <c r="IQU54"/>
      <c r="IQV54"/>
      <c r="IQW54"/>
      <c r="IQX54"/>
      <c r="IQY54"/>
      <c r="IQZ54"/>
      <c r="IRA54"/>
      <c r="IRB54"/>
      <c r="IRC54"/>
      <c r="IRD54"/>
      <c r="IRE54"/>
      <c r="IRF54"/>
      <c r="IRG54"/>
      <c r="IRH54"/>
      <c r="IRI54"/>
      <c r="IRJ54"/>
      <c r="IRK54"/>
      <c r="IRL54"/>
      <c r="IRM54"/>
      <c r="IRN54"/>
      <c r="IRO54"/>
      <c r="IRP54"/>
      <c r="IRQ54"/>
      <c r="IRR54"/>
      <c r="IRS54"/>
      <c r="IRT54"/>
      <c r="IRU54"/>
      <c r="IRV54"/>
      <c r="IRW54"/>
      <c r="IRX54"/>
      <c r="IRY54"/>
      <c r="IRZ54"/>
      <c r="ISA54"/>
      <c r="ISB54"/>
      <c r="ISC54"/>
      <c r="ISD54"/>
      <c r="ISE54"/>
      <c r="ISF54"/>
      <c r="ISG54"/>
      <c r="ISH54"/>
      <c r="ISI54"/>
      <c r="ISJ54"/>
      <c r="ISK54"/>
      <c r="ISL54"/>
      <c r="ISM54"/>
      <c r="ISN54"/>
      <c r="ISO54"/>
      <c r="ISP54"/>
      <c r="ISQ54"/>
      <c r="ISR54"/>
      <c r="ISS54"/>
      <c r="IST54"/>
      <c r="ISU54"/>
      <c r="ISV54"/>
      <c r="ISW54"/>
      <c r="ISX54"/>
      <c r="ISY54"/>
      <c r="ISZ54"/>
      <c r="ITA54"/>
      <c r="ITB54"/>
      <c r="ITC54"/>
      <c r="ITD54"/>
      <c r="ITE54"/>
      <c r="ITF54"/>
      <c r="ITG54"/>
      <c r="ITH54"/>
      <c r="ITI54"/>
      <c r="ITJ54"/>
      <c r="ITK54"/>
      <c r="ITL54"/>
      <c r="ITM54"/>
      <c r="ITN54"/>
      <c r="ITO54"/>
      <c r="ITP54"/>
      <c r="ITQ54"/>
      <c r="ITR54"/>
      <c r="ITS54"/>
      <c r="ITT54"/>
      <c r="ITU54"/>
      <c r="ITV54"/>
      <c r="ITW54"/>
      <c r="ITX54"/>
      <c r="ITY54"/>
      <c r="ITZ54"/>
      <c r="IUA54"/>
      <c r="IUB54"/>
      <c r="IUC54"/>
      <c r="IUD54"/>
      <c r="IUE54"/>
      <c r="IUF54"/>
      <c r="IUG54"/>
      <c r="IUH54"/>
      <c r="IUI54"/>
      <c r="IUJ54"/>
      <c r="IUK54"/>
      <c r="IUL54"/>
      <c r="IUM54"/>
      <c r="IUN54"/>
      <c r="IUO54"/>
      <c r="IUP54"/>
      <c r="IUQ54"/>
      <c r="IUR54"/>
      <c r="IUS54"/>
      <c r="IUT54"/>
      <c r="IUU54"/>
      <c r="IUV54"/>
      <c r="IUW54"/>
      <c r="IUX54"/>
      <c r="IUY54"/>
      <c r="IUZ54"/>
      <c r="IVA54"/>
      <c r="IVB54"/>
      <c r="IVC54"/>
      <c r="IVD54"/>
      <c r="IVE54"/>
      <c r="IVF54"/>
      <c r="IVG54"/>
      <c r="IVH54"/>
      <c r="IVI54"/>
      <c r="IVJ54"/>
      <c r="IVK54"/>
      <c r="IVL54"/>
      <c r="IVM54"/>
      <c r="IVN54"/>
      <c r="IVO54"/>
      <c r="IVP54"/>
      <c r="IVQ54"/>
      <c r="IVR54"/>
      <c r="IVS54"/>
      <c r="IVT54"/>
      <c r="IVU54"/>
      <c r="IVV54"/>
      <c r="IVW54"/>
      <c r="IVX54"/>
      <c r="IVY54"/>
      <c r="IVZ54"/>
      <c r="IWA54"/>
      <c r="IWB54"/>
      <c r="IWC54"/>
      <c r="IWD54"/>
      <c r="IWE54"/>
      <c r="IWF54"/>
      <c r="IWG54"/>
      <c r="IWH54"/>
      <c r="IWI54"/>
      <c r="IWJ54"/>
      <c r="IWK54"/>
      <c r="IWL54"/>
      <c r="IWM54"/>
      <c r="IWN54"/>
      <c r="IWO54"/>
      <c r="IWP54"/>
      <c r="IWQ54"/>
      <c r="IWR54"/>
      <c r="IWS54"/>
      <c r="IWT54"/>
      <c r="IWU54"/>
      <c r="IWV54"/>
      <c r="IWW54"/>
      <c r="IWX54"/>
      <c r="IWY54"/>
      <c r="IWZ54"/>
      <c r="IXA54"/>
      <c r="IXB54"/>
      <c r="IXC54"/>
      <c r="IXD54"/>
      <c r="IXE54"/>
      <c r="IXF54"/>
      <c r="IXG54"/>
      <c r="IXH54"/>
      <c r="IXI54"/>
      <c r="IXJ54"/>
      <c r="IXK54"/>
      <c r="IXL54"/>
      <c r="IXM54"/>
      <c r="IXN54"/>
      <c r="IXO54"/>
      <c r="IXP54"/>
      <c r="IXQ54"/>
      <c r="IXR54"/>
      <c r="IXS54"/>
      <c r="IXT54"/>
      <c r="IXU54"/>
      <c r="IXV54"/>
      <c r="IXW54"/>
      <c r="IXX54"/>
      <c r="IXY54"/>
      <c r="IXZ54"/>
      <c r="IYA54"/>
      <c r="IYB54"/>
      <c r="IYC54"/>
      <c r="IYD54"/>
      <c r="IYE54"/>
      <c r="IYF54"/>
      <c r="IYG54"/>
      <c r="IYH54"/>
      <c r="IYI54"/>
      <c r="IYJ54"/>
      <c r="IYK54"/>
      <c r="IYL54"/>
      <c r="IYM54"/>
      <c r="IYN54"/>
      <c r="IYO54"/>
      <c r="IYP54"/>
      <c r="IYQ54"/>
      <c r="IYR54"/>
      <c r="IYS54"/>
      <c r="IYT54"/>
      <c r="IYU54"/>
      <c r="IYV54"/>
      <c r="IYW54"/>
      <c r="IYX54"/>
      <c r="IYY54"/>
      <c r="IYZ54"/>
      <c r="IZA54"/>
      <c r="IZB54"/>
      <c r="IZC54"/>
      <c r="IZD54"/>
      <c r="IZE54"/>
      <c r="IZF54"/>
      <c r="IZG54"/>
      <c r="IZH54"/>
      <c r="IZI54"/>
      <c r="IZJ54"/>
      <c r="IZK54"/>
      <c r="IZL54"/>
      <c r="IZM54"/>
      <c r="IZN54"/>
      <c r="IZO54"/>
      <c r="IZP54"/>
      <c r="IZQ54"/>
      <c r="IZR54"/>
      <c r="IZS54"/>
      <c r="IZT54"/>
      <c r="IZU54"/>
      <c r="IZV54"/>
      <c r="IZW54"/>
      <c r="IZX54"/>
      <c r="IZY54"/>
      <c r="IZZ54"/>
      <c r="JAA54"/>
      <c r="JAB54"/>
      <c r="JAC54"/>
      <c r="JAD54"/>
      <c r="JAE54"/>
      <c r="JAF54"/>
      <c r="JAG54"/>
      <c r="JAH54"/>
      <c r="JAI54"/>
      <c r="JAJ54"/>
      <c r="JAK54"/>
      <c r="JAL54"/>
      <c r="JAM54"/>
      <c r="JAN54"/>
      <c r="JAO54"/>
      <c r="JAP54"/>
      <c r="JAQ54"/>
      <c r="JAR54"/>
      <c r="JAS54"/>
      <c r="JAT54"/>
      <c r="JAU54"/>
      <c r="JAV54"/>
      <c r="JAW54"/>
      <c r="JAX54"/>
      <c r="JAY54"/>
      <c r="JAZ54"/>
      <c r="JBA54"/>
      <c r="JBB54"/>
      <c r="JBC54"/>
      <c r="JBD54"/>
      <c r="JBE54"/>
      <c r="JBF54"/>
      <c r="JBG54"/>
      <c r="JBH54"/>
      <c r="JBI54"/>
      <c r="JBJ54"/>
      <c r="JBK54"/>
      <c r="JBL54"/>
      <c r="JBM54"/>
      <c r="JBN54"/>
      <c r="JBO54"/>
      <c r="JBP54"/>
      <c r="JBQ54"/>
      <c r="JBR54"/>
      <c r="JBS54"/>
      <c r="JBT54"/>
      <c r="JBU54"/>
      <c r="JBV54"/>
      <c r="JBW54"/>
      <c r="JBX54"/>
      <c r="JBY54"/>
      <c r="JBZ54"/>
      <c r="JCA54"/>
      <c r="JCB54"/>
      <c r="JCC54"/>
      <c r="JCD54"/>
      <c r="JCE54"/>
      <c r="JCF54"/>
      <c r="JCG54"/>
      <c r="JCH54"/>
      <c r="JCI54"/>
      <c r="JCJ54"/>
      <c r="JCK54"/>
      <c r="JCL54"/>
      <c r="JCM54"/>
      <c r="JCN54"/>
      <c r="JCO54"/>
      <c r="JCP54"/>
      <c r="JCQ54"/>
      <c r="JCR54"/>
      <c r="JCS54"/>
      <c r="JCT54"/>
      <c r="JCU54"/>
      <c r="JCV54"/>
      <c r="JCW54"/>
      <c r="JCX54"/>
      <c r="JCY54"/>
      <c r="JCZ54"/>
      <c r="JDA54"/>
      <c r="JDB54"/>
      <c r="JDC54"/>
      <c r="JDD54"/>
      <c r="JDE54"/>
      <c r="JDF54"/>
      <c r="JDG54"/>
      <c r="JDH54"/>
      <c r="JDI54"/>
      <c r="JDJ54"/>
      <c r="JDK54"/>
      <c r="JDL54"/>
      <c r="JDM54"/>
      <c r="JDN54"/>
      <c r="JDO54"/>
      <c r="JDP54"/>
      <c r="JDQ54"/>
      <c r="JDR54"/>
      <c r="JDS54"/>
      <c r="JDT54"/>
      <c r="JDU54"/>
      <c r="JDV54"/>
      <c r="JDW54"/>
      <c r="JDX54"/>
      <c r="JDY54"/>
      <c r="JDZ54"/>
      <c r="JEA54"/>
      <c r="JEB54"/>
      <c r="JEC54"/>
      <c r="JED54"/>
      <c r="JEE54"/>
      <c r="JEF54"/>
      <c r="JEG54"/>
      <c r="JEH54"/>
      <c r="JEI54"/>
      <c r="JEJ54"/>
      <c r="JEK54"/>
      <c r="JEL54"/>
      <c r="JEM54"/>
      <c r="JEN54"/>
      <c r="JEO54"/>
      <c r="JEP54"/>
      <c r="JEQ54"/>
      <c r="JER54"/>
      <c r="JES54"/>
      <c r="JET54"/>
      <c r="JEU54"/>
      <c r="JEV54"/>
      <c r="JEW54"/>
      <c r="JEX54"/>
      <c r="JEY54"/>
      <c r="JEZ54"/>
      <c r="JFA54"/>
      <c r="JFB54"/>
      <c r="JFC54"/>
      <c r="JFD54"/>
      <c r="JFE54"/>
      <c r="JFF54"/>
      <c r="JFG54"/>
      <c r="JFH54"/>
      <c r="JFI54"/>
      <c r="JFJ54"/>
      <c r="JFK54"/>
      <c r="JFL54"/>
      <c r="JFM54"/>
      <c r="JFN54"/>
      <c r="JFO54"/>
      <c r="JFP54"/>
      <c r="JFQ54"/>
      <c r="JFR54"/>
      <c r="JFS54"/>
      <c r="JFT54"/>
      <c r="JFU54"/>
      <c r="JFV54"/>
      <c r="JFW54"/>
      <c r="JFX54"/>
      <c r="JFY54"/>
      <c r="JFZ54"/>
      <c r="JGA54"/>
      <c r="JGB54"/>
      <c r="JGC54"/>
      <c r="JGD54"/>
      <c r="JGE54"/>
      <c r="JGF54"/>
      <c r="JGG54"/>
      <c r="JGH54"/>
      <c r="JGI54"/>
      <c r="JGJ54"/>
      <c r="JGK54"/>
      <c r="JGL54"/>
      <c r="JGM54"/>
      <c r="JGN54"/>
      <c r="JGO54"/>
      <c r="JGP54"/>
      <c r="JGQ54"/>
      <c r="JGR54"/>
      <c r="JGS54"/>
      <c r="JGT54"/>
      <c r="JGU54"/>
      <c r="JGV54"/>
      <c r="JGW54"/>
      <c r="JGX54"/>
      <c r="JGY54"/>
      <c r="JGZ54"/>
      <c r="JHA54"/>
      <c r="JHB54"/>
      <c r="JHC54"/>
      <c r="JHD54"/>
      <c r="JHE54"/>
      <c r="JHF54"/>
      <c r="JHG54"/>
      <c r="JHH54"/>
      <c r="JHI54"/>
      <c r="JHJ54"/>
      <c r="JHK54"/>
      <c r="JHL54"/>
      <c r="JHM54"/>
      <c r="JHN54"/>
      <c r="JHO54"/>
      <c r="JHP54"/>
      <c r="JHQ54"/>
      <c r="JHR54"/>
      <c r="JHS54"/>
      <c r="JHT54"/>
      <c r="JHU54"/>
      <c r="JHV54"/>
      <c r="JHW54"/>
      <c r="JHX54"/>
      <c r="JHY54"/>
      <c r="JHZ54"/>
      <c r="JIA54"/>
      <c r="JIB54"/>
      <c r="JIC54"/>
      <c r="JID54"/>
      <c r="JIE54"/>
      <c r="JIF54"/>
      <c r="JIG54"/>
      <c r="JIH54"/>
      <c r="JII54"/>
      <c r="JIJ54"/>
      <c r="JIK54"/>
      <c r="JIL54"/>
      <c r="JIM54"/>
      <c r="JIN54"/>
      <c r="JIO54"/>
      <c r="JIP54"/>
      <c r="JIQ54"/>
      <c r="JIR54"/>
      <c r="JIS54"/>
      <c r="JIT54"/>
      <c r="JIU54"/>
      <c r="JIV54"/>
      <c r="JIW54"/>
      <c r="JIX54"/>
      <c r="JIY54"/>
      <c r="JIZ54"/>
      <c r="JJA54"/>
      <c r="JJB54"/>
      <c r="JJC54"/>
      <c r="JJD54"/>
      <c r="JJE54"/>
      <c r="JJF54"/>
      <c r="JJG54"/>
      <c r="JJH54"/>
      <c r="JJI54"/>
      <c r="JJJ54"/>
      <c r="JJK54"/>
      <c r="JJL54"/>
      <c r="JJM54"/>
      <c r="JJN54"/>
      <c r="JJO54"/>
      <c r="JJP54"/>
      <c r="JJQ54"/>
      <c r="JJR54"/>
      <c r="JJS54"/>
      <c r="JJT54"/>
      <c r="JJU54"/>
      <c r="JJV54"/>
      <c r="JJW54"/>
      <c r="JJX54"/>
      <c r="JJY54"/>
      <c r="JJZ54"/>
      <c r="JKA54"/>
      <c r="JKB54"/>
      <c r="JKC54"/>
      <c r="JKD54"/>
      <c r="JKE54"/>
      <c r="JKF54"/>
      <c r="JKG54"/>
      <c r="JKH54"/>
      <c r="JKI54"/>
      <c r="JKJ54"/>
      <c r="JKK54"/>
      <c r="JKL54"/>
      <c r="JKM54"/>
      <c r="JKN54"/>
      <c r="JKO54"/>
      <c r="JKP54"/>
      <c r="JKQ54"/>
      <c r="JKR54"/>
      <c r="JKS54"/>
      <c r="JKT54"/>
      <c r="JKU54"/>
      <c r="JKV54"/>
      <c r="JKW54"/>
      <c r="JKX54"/>
      <c r="JKY54"/>
      <c r="JKZ54"/>
      <c r="JLA54"/>
      <c r="JLB54"/>
      <c r="JLC54"/>
      <c r="JLD54"/>
      <c r="JLE54"/>
      <c r="JLF54"/>
      <c r="JLG54"/>
      <c r="JLH54"/>
      <c r="JLI54"/>
      <c r="JLJ54"/>
      <c r="JLK54"/>
      <c r="JLL54"/>
      <c r="JLM54"/>
      <c r="JLN54"/>
      <c r="JLO54"/>
      <c r="JLP54"/>
      <c r="JLQ54"/>
      <c r="JLR54"/>
      <c r="JLS54"/>
      <c r="JLT54"/>
      <c r="JLU54"/>
      <c r="JLV54"/>
      <c r="JLW54"/>
      <c r="JLX54"/>
      <c r="JLY54"/>
      <c r="JLZ54"/>
      <c r="JMA54"/>
      <c r="JMB54"/>
      <c r="JMC54"/>
      <c r="JMD54"/>
      <c r="JME54"/>
      <c r="JMF54"/>
      <c r="JMG54"/>
      <c r="JMH54"/>
      <c r="JMI54"/>
      <c r="JMJ54"/>
      <c r="JMK54"/>
      <c r="JML54"/>
      <c r="JMM54"/>
      <c r="JMN54"/>
      <c r="JMO54"/>
      <c r="JMP54"/>
      <c r="JMQ54"/>
      <c r="JMR54"/>
      <c r="JMS54"/>
      <c r="JMT54"/>
      <c r="JMU54"/>
      <c r="JMV54"/>
      <c r="JMW54"/>
      <c r="JMX54"/>
      <c r="JMY54"/>
      <c r="JMZ54"/>
      <c r="JNA54"/>
      <c r="JNB54"/>
      <c r="JNC54"/>
      <c r="JND54"/>
      <c r="JNE54"/>
      <c r="JNF54"/>
      <c r="JNG54"/>
      <c r="JNH54"/>
      <c r="JNI54"/>
      <c r="JNJ54"/>
      <c r="JNK54"/>
      <c r="JNL54"/>
      <c r="JNM54"/>
      <c r="JNN54"/>
      <c r="JNO54"/>
      <c r="JNP54"/>
      <c r="JNQ54"/>
      <c r="JNR54"/>
      <c r="JNS54"/>
      <c r="JNT54"/>
      <c r="JNU54"/>
      <c r="JNV54"/>
      <c r="JNW54"/>
      <c r="JNX54"/>
      <c r="JNY54"/>
      <c r="JNZ54"/>
      <c r="JOA54"/>
      <c r="JOB54"/>
      <c r="JOC54"/>
      <c r="JOD54"/>
      <c r="JOE54"/>
      <c r="JOF54"/>
      <c r="JOG54"/>
      <c r="JOH54"/>
      <c r="JOI54"/>
      <c r="JOJ54"/>
      <c r="JOK54"/>
      <c r="JOL54"/>
      <c r="JOM54"/>
      <c r="JON54"/>
      <c r="JOO54"/>
      <c r="JOP54"/>
      <c r="JOQ54"/>
      <c r="JOR54"/>
      <c r="JOS54"/>
      <c r="JOT54"/>
      <c r="JOU54"/>
      <c r="JOV54"/>
      <c r="JOW54"/>
      <c r="JOX54"/>
      <c r="JOY54"/>
      <c r="JOZ54"/>
      <c r="JPA54"/>
      <c r="JPB54"/>
      <c r="JPC54"/>
      <c r="JPD54"/>
      <c r="JPE54"/>
      <c r="JPF54"/>
      <c r="JPG54"/>
      <c r="JPH54"/>
      <c r="JPI54"/>
      <c r="JPJ54"/>
      <c r="JPK54"/>
      <c r="JPL54"/>
      <c r="JPM54"/>
      <c r="JPN54"/>
      <c r="JPO54"/>
      <c r="JPP54"/>
      <c r="JPQ54"/>
      <c r="JPR54"/>
      <c r="JPS54"/>
      <c r="JPT54"/>
      <c r="JPU54"/>
      <c r="JPV54"/>
      <c r="JPW54"/>
      <c r="JPX54"/>
      <c r="JPY54"/>
      <c r="JPZ54"/>
      <c r="JQA54"/>
      <c r="JQB54"/>
      <c r="JQC54"/>
      <c r="JQD54"/>
      <c r="JQE54"/>
      <c r="JQF54"/>
      <c r="JQG54"/>
      <c r="JQH54"/>
      <c r="JQI54"/>
      <c r="JQJ54"/>
      <c r="JQK54"/>
      <c r="JQL54"/>
      <c r="JQM54"/>
      <c r="JQN54"/>
      <c r="JQO54"/>
      <c r="JQP54"/>
      <c r="JQQ54"/>
      <c r="JQR54"/>
      <c r="JQS54"/>
      <c r="JQT54"/>
      <c r="JQU54"/>
      <c r="JQV54"/>
      <c r="JQW54"/>
      <c r="JQX54"/>
      <c r="JQY54"/>
      <c r="JQZ54"/>
      <c r="JRA54"/>
      <c r="JRB54"/>
      <c r="JRC54"/>
      <c r="JRD54"/>
      <c r="JRE54"/>
      <c r="JRF54"/>
      <c r="JRG54"/>
      <c r="JRH54"/>
      <c r="JRI54"/>
      <c r="JRJ54"/>
      <c r="JRK54"/>
      <c r="JRL54"/>
      <c r="JRM54"/>
      <c r="JRN54"/>
      <c r="JRO54"/>
      <c r="JRP54"/>
      <c r="JRQ54"/>
      <c r="JRR54"/>
      <c r="JRS54"/>
      <c r="JRT54"/>
      <c r="JRU54"/>
      <c r="JRV54"/>
      <c r="JRW54"/>
      <c r="JRX54"/>
      <c r="JRY54"/>
      <c r="JRZ54"/>
      <c r="JSA54"/>
      <c r="JSB54"/>
      <c r="JSC54"/>
      <c r="JSD54"/>
      <c r="JSE54"/>
      <c r="JSF54"/>
      <c r="JSG54"/>
      <c r="JSH54"/>
      <c r="JSI54"/>
      <c r="JSJ54"/>
      <c r="JSK54"/>
      <c r="JSL54"/>
      <c r="JSM54"/>
      <c r="JSN54"/>
      <c r="JSO54"/>
      <c r="JSP54"/>
      <c r="JSQ54"/>
      <c r="JSR54"/>
      <c r="JSS54"/>
      <c r="JST54"/>
      <c r="JSU54"/>
      <c r="JSV54"/>
      <c r="JSW54"/>
      <c r="JSX54"/>
      <c r="JSY54"/>
      <c r="JSZ54"/>
      <c r="JTA54"/>
      <c r="JTB54"/>
      <c r="JTC54"/>
      <c r="JTD54"/>
      <c r="JTE54"/>
      <c r="JTF54"/>
      <c r="JTG54"/>
      <c r="JTH54"/>
      <c r="JTI54"/>
      <c r="JTJ54"/>
      <c r="JTK54"/>
      <c r="JTL54"/>
      <c r="JTM54"/>
      <c r="JTN54"/>
      <c r="JTO54"/>
      <c r="JTP54"/>
      <c r="JTQ54"/>
      <c r="JTR54"/>
      <c r="JTS54"/>
      <c r="JTT54"/>
      <c r="JTU54"/>
      <c r="JTV54"/>
      <c r="JTW54"/>
      <c r="JTX54"/>
      <c r="JTY54"/>
      <c r="JTZ54"/>
      <c r="JUA54"/>
      <c r="JUB54"/>
      <c r="JUC54"/>
      <c r="JUD54"/>
      <c r="JUE54"/>
      <c r="JUF54"/>
      <c r="JUG54"/>
      <c r="JUH54"/>
      <c r="JUI54"/>
      <c r="JUJ54"/>
      <c r="JUK54"/>
      <c r="JUL54"/>
      <c r="JUM54"/>
      <c r="JUN54"/>
      <c r="JUO54"/>
      <c r="JUP54"/>
      <c r="JUQ54"/>
      <c r="JUR54"/>
      <c r="JUS54"/>
      <c r="JUT54"/>
      <c r="JUU54"/>
      <c r="JUV54"/>
      <c r="JUW54"/>
      <c r="JUX54"/>
      <c r="JUY54"/>
      <c r="JUZ54"/>
      <c r="JVA54"/>
      <c r="JVB54"/>
      <c r="JVC54"/>
      <c r="JVD54"/>
      <c r="JVE54"/>
      <c r="JVF54"/>
      <c r="JVG54"/>
      <c r="JVH54"/>
      <c r="JVI54"/>
      <c r="JVJ54"/>
      <c r="JVK54"/>
      <c r="JVL54"/>
      <c r="JVM54"/>
      <c r="JVN54"/>
      <c r="JVO54"/>
      <c r="JVP54"/>
      <c r="JVQ54"/>
      <c r="JVR54"/>
      <c r="JVS54"/>
      <c r="JVT54"/>
      <c r="JVU54"/>
      <c r="JVV54"/>
      <c r="JVW54"/>
      <c r="JVX54"/>
      <c r="JVY54"/>
      <c r="JVZ54"/>
      <c r="JWA54"/>
      <c r="JWB54"/>
      <c r="JWC54"/>
      <c r="JWD54"/>
      <c r="JWE54"/>
      <c r="JWF54"/>
      <c r="JWG54"/>
      <c r="JWH54"/>
      <c r="JWI54"/>
      <c r="JWJ54"/>
      <c r="JWK54"/>
      <c r="JWL54"/>
      <c r="JWM54"/>
      <c r="JWN54"/>
      <c r="JWO54"/>
      <c r="JWP54"/>
      <c r="JWQ54"/>
      <c r="JWR54"/>
      <c r="JWS54"/>
      <c r="JWT54"/>
      <c r="JWU54"/>
      <c r="JWV54"/>
      <c r="JWW54"/>
      <c r="JWX54"/>
      <c r="JWY54"/>
      <c r="JWZ54"/>
      <c r="JXA54"/>
      <c r="JXB54"/>
      <c r="JXC54"/>
      <c r="JXD54"/>
      <c r="JXE54"/>
      <c r="JXF54"/>
      <c r="JXG54"/>
      <c r="JXH54"/>
      <c r="JXI54"/>
      <c r="JXJ54"/>
      <c r="JXK54"/>
      <c r="JXL54"/>
      <c r="JXM54"/>
      <c r="JXN54"/>
      <c r="JXO54"/>
      <c r="JXP54"/>
      <c r="JXQ54"/>
      <c r="JXR54"/>
      <c r="JXS54"/>
      <c r="JXT54"/>
      <c r="JXU54"/>
      <c r="JXV54"/>
      <c r="JXW54"/>
      <c r="JXX54"/>
      <c r="JXY54"/>
      <c r="JXZ54"/>
      <c r="JYA54"/>
      <c r="JYB54"/>
      <c r="JYC54"/>
      <c r="JYD54"/>
      <c r="JYE54"/>
      <c r="JYF54"/>
      <c r="JYG54"/>
      <c r="JYH54"/>
      <c r="JYI54"/>
      <c r="JYJ54"/>
      <c r="JYK54"/>
      <c r="JYL54"/>
      <c r="JYM54"/>
      <c r="JYN54"/>
      <c r="JYO54"/>
      <c r="JYP54"/>
      <c r="JYQ54"/>
      <c r="JYR54"/>
      <c r="JYS54"/>
      <c r="JYT54"/>
      <c r="JYU54"/>
      <c r="JYV54"/>
      <c r="JYW54"/>
      <c r="JYX54"/>
      <c r="JYY54"/>
      <c r="JYZ54"/>
      <c r="JZA54"/>
      <c r="JZB54"/>
      <c r="JZC54"/>
      <c r="JZD54"/>
      <c r="JZE54"/>
      <c r="JZF54"/>
      <c r="JZG54"/>
      <c r="JZH54"/>
      <c r="JZI54"/>
      <c r="JZJ54"/>
      <c r="JZK54"/>
      <c r="JZL54"/>
      <c r="JZM54"/>
      <c r="JZN54"/>
      <c r="JZO54"/>
      <c r="JZP54"/>
      <c r="JZQ54"/>
      <c r="JZR54"/>
      <c r="JZS54"/>
      <c r="JZT54"/>
      <c r="JZU54"/>
      <c r="JZV54"/>
      <c r="JZW54"/>
      <c r="JZX54"/>
      <c r="JZY54"/>
      <c r="JZZ54"/>
      <c r="KAA54"/>
      <c r="KAB54"/>
      <c r="KAC54"/>
      <c r="KAD54"/>
      <c r="KAE54"/>
      <c r="KAF54"/>
      <c r="KAG54"/>
      <c r="KAH54"/>
      <c r="KAI54"/>
      <c r="KAJ54"/>
      <c r="KAK54"/>
      <c r="KAL54"/>
      <c r="KAM54"/>
      <c r="KAN54"/>
      <c r="KAO54"/>
      <c r="KAP54"/>
      <c r="KAQ54"/>
      <c r="KAR54"/>
      <c r="KAS54"/>
      <c r="KAT54"/>
      <c r="KAU54"/>
      <c r="KAV54"/>
      <c r="KAW54"/>
      <c r="KAX54"/>
      <c r="KAY54"/>
      <c r="KAZ54"/>
      <c r="KBA54"/>
      <c r="KBB54"/>
      <c r="KBC54"/>
      <c r="KBD54"/>
      <c r="KBE54"/>
      <c r="KBF54"/>
      <c r="KBG54"/>
      <c r="KBH54"/>
      <c r="KBI54"/>
      <c r="KBJ54"/>
      <c r="KBK54"/>
      <c r="KBL54"/>
      <c r="KBM54"/>
      <c r="KBN54"/>
      <c r="KBO54"/>
      <c r="KBP54"/>
      <c r="KBQ54"/>
      <c r="KBR54"/>
      <c r="KBS54"/>
      <c r="KBT54"/>
      <c r="KBU54"/>
      <c r="KBV54"/>
      <c r="KBW54"/>
      <c r="KBX54"/>
      <c r="KBY54"/>
      <c r="KBZ54"/>
      <c r="KCA54"/>
      <c r="KCB54"/>
      <c r="KCC54"/>
      <c r="KCD54"/>
      <c r="KCE54"/>
      <c r="KCF54"/>
      <c r="KCG54"/>
      <c r="KCH54"/>
      <c r="KCI54"/>
      <c r="KCJ54"/>
      <c r="KCK54"/>
      <c r="KCL54"/>
      <c r="KCM54"/>
      <c r="KCN54"/>
      <c r="KCO54"/>
      <c r="KCP54"/>
      <c r="KCQ54"/>
      <c r="KCR54"/>
      <c r="KCS54"/>
      <c r="KCT54"/>
      <c r="KCU54"/>
      <c r="KCV54"/>
      <c r="KCW54"/>
      <c r="KCX54"/>
      <c r="KCY54"/>
      <c r="KCZ54"/>
      <c r="KDA54"/>
      <c r="KDB54"/>
      <c r="KDC54"/>
      <c r="KDD54"/>
      <c r="KDE54"/>
      <c r="KDF54"/>
      <c r="KDG54"/>
      <c r="KDH54"/>
      <c r="KDI54"/>
      <c r="KDJ54"/>
      <c r="KDK54"/>
      <c r="KDL54"/>
      <c r="KDM54"/>
      <c r="KDN54"/>
      <c r="KDO54"/>
      <c r="KDP54"/>
      <c r="KDQ54"/>
      <c r="KDR54"/>
      <c r="KDS54"/>
      <c r="KDT54"/>
      <c r="KDU54"/>
      <c r="KDV54"/>
      <c r="KDW54"/>
      <c r="KDX54"/>
      <c r="KDY54"/>
      <c r="KDZ54"/>
      <c r="KEA54"/>
      <c r="KEB54"/>
      <c r="KEC54"/>
      <c r="KED54"/>
      <c r="KEE54"/>
      <c r="KEF54"/>
      <c r="KEG54"/>
      <c r="KEH54"/>
      <c r="KEI54"/>
      <c r="KEJ54"/>
      <c r="KEK54"/>
      <c r="KEL54"/>
      <c r="KEM54"/>
      <c r="KEN54"/>
      <c r="KEO54"/>
      <c r="KEP54"/>
      <c r="KEQ54"/>
      <c r="KER54"/>
      <c r="KES54"/>
      <c r="KET54"/>
      <c r="KEU54"/>
      <c r="KEV54"/>
      <c r="KEW54"/>
      <c r="KEX54"/>
      <c r="KEY54"/>
      <c r="KEZ54"/>
      <c r="KFA54"/>
      <c r="KFB54"/>
      <c r="KFC54"/>
      <c r="KFD54"/>
      <c r="KFE54"/>
      <c r="KFF54"/>
      <c r="KFG54"/>
      <c r="KFH54"/>
      <c r="KFI54"/>
      <c r="KFJ54"/>
      <c r="KFK54"/>
      <c r="KFL54"/>
      <c r="KFM54"/>
      <c r="KFN54"/>
      <c r="KFO54"/>
      <c r="KFP54"/>
      <c r="KFQ54"/>
      <c r="KFR54"/>
      <c r="KFS54"/>
      <c r="KFT54"/>
      <c r="KFU54"/>
      <c r="KFV54"/>
      <c r="KFW54"/>
      <c r="KFX54"/>
      <c r="KFY54"/>
      <c r="KFZ54"/>
      <c r="KGA54"/>
      <c r="KGB54"/>
      <c r="KGC54"/>
      <c r="KGD54"/>
      <c r="KGE54"/>
      <c r="KGF54"/>
      <c r="KGG54"/>
      <c r="KGH54"/>
      <c r="KGI54"/>
      <c r="KGJ54"/>
      <c r="KGK54"/>
      <c r="KGL54"/>
      <c r="KGM54"/>
      <c r="KGN54"/>
      <c r="KGO54"/>
      <c r="KGP54"/>
      <c r="KGQ54"/>
      <c r="KGR54"/>
      <c r="KGS54"/>
      <c r="KGT54"/>
      <c r="KGU54"/>
      <c r="KGV54"/>
      <c r="KGW54"/>
      <c r="KGX54"/>
      <c r="KGY54"/>
      <c r="KGZ54"/>
      <c r="KHA54"/>
      <c r="KHB54"/>
      <c r="KHC54"/>
      <c r="KHD54"/>
      <c r="KHE54"/>
      <c r="KHF54"/>
      <c r="KHG54"/>
      <c r="KHH54"/>
      <c r="KHI54"/>
      <c r="KHJ54"/>
      <c r="KHK54"/>
      <c r="KHL54"/>
      <c r="KHM54"/>
      <c r="KHN54"/>
      <c r="KHO54"/>
      <c r="KHP54"/>
      <c r="KHQ54"/>
      <c r="KHR54"/>
      <c r="KHS54"/>
      <c r="KHT54"/>
      <c r="KHU54"/>
      <c r="KHV54"/>
      <c r="KHW54"/>
      <c r="KHX54"/>
      <c r="KHY54"/>
      <c r="KHZ54"/>
      <c r="KIA54"/>
      <c r="KIB54"/>
      <c r="KIC54"/>
      <c r="KID54"/>
      <c r="KIE54"/>
      <c r="KIF54"/>
      <c r="KIG54"/>
      <c r="KIH54"/>
      <c r="KII54"/>
      <c r="KIJ54"/>
      <c r="KIK54"/>
      <c r="KIL54"/>
      <c r="KIM54"/>
      <c r="KIN54"/>
      <c r="KIO54"/>
      <c r="KIP54"/>
      <c r="KIQ54"/>
      <c r="KIR54"/>
      <c r="KIS54"/>
      <c r="KIT54"/>
      <c r="KIU54"/>
      <c r="KIV54"/>
      <c r="KIW54"/>
      <c r="KIX54"/>
      <c r="KIY54"/>
      <c r="KIZ54"/>
      <c r="KJA54"/>
      <c r="KJB54"/>
      <c r="KJC54"/>
      <c r="KJD54"/>
      <c r="KJE54"/>
      <c r="KJF54"/>
      <c r="KJG54"/>
      <c r="KJH54"/>
      <c r="KJI54"/>
      <c r="KJJ54"/>
      <c r="KJK54"/>
      <c r="KJL54"/>
      <c r="KJM54"/>
      <c r="KJN54"/>
      <c r="KJO54"/>
      <c r="KJP54"/>
      <c r="KJQ54"/>
      <c r="KJR54"/>
      <c r="KJS54"/>
      <c r="KJT54"/>
      <c r="KJU54"/>
      <c r="KJV54"/>
      <c r="KJW54"/>
      <c r="KJX54"/>
      <c r="KJY54"/>
      <c r="KJZ54"/>
      <c r="KKA54"/>
      <c r="KKB54"/>
      <c r="KKC54"/>
      <c r="KKD54"/>
      <c r="KKE54"/>
      <c r="KKF54"/>
      <c r="KKG54"/>
      <c r="KKH54"/>
      <c r="KKI54"/>
      <c r="KKJ54"/>
      <c r="KKK54"/>
      <c r="KKL54"/>
      <c r="KKM54"/>
      <c r="KKN54"/>
      <c r="KKO54"/>
      <c r="KKP54"/>
      <c r="KKQ54"/>
      <c r="KKR54"/>
      <c r="KKS54"/>
      <c r="KKT54"/>
      <c r="KKU54"/>
      <c r="KKV54"/>
      <c r="KKW54"/>
      <c r="KKX54"/>
      <c r="KKY54"/>
      <c r="KKZ54"/>
      <c r="KLA54"/>
      <c r="KLB54"/>
      <c r="KLC54"/>
      <c r="KLD54"/>
      <c r="KLE54"/>
      <c r="KLF54"/>
      <c r="KLG54"/>
      <c r="KLH54"/>
      <c r="KLI54"/>
      <c r="KLJ54"/>
      <c r="KLK54"/>
      <c r="KLL54"/>
      <c r="KLM54"/>
      <c r="KLN54"/>
      <c r="KLO54"/>
      <c r="KLP54"/>
      <c r="KLQ54"/>
      <c r="KLR54"/>
      <c r="KLS54"/>
      <c r="KLT54"/>
      <c r="KLU54"/>
      <c r="KLV54"/>
      <c r="KLW54"/>
      <c r="KLX54"/>
      <c r="KLY54"/>
      <c r="KLZ54"/>
      <c r="KMA54"/>
      <c r="KMB54"/>
      <c r="KMC54"/>
      <c r="KMD54"/>
      <c r="KME54"/>
      <c r="KMF54"/>
      <c r="KMG54"/>
      <c r="KMH54"/>
      <c r="KMI54"/>
      <c r="KMJ54"/>
      <c r="KMK54"/>
      <c r="KML54"/>
      <c r="KMM54"/>
      <c r="KMN54"/>
      <c r="KMO54"/>
      <c r="KMP54"/>
      <c r="KMQ54"/>
      <c r="KMR54"/>
      <c r="KMS54"/>
      <c r="KMT54"/>
      <c r="KMU54"/>
      <c r="KMV54"/>
      <c r="KMW54"/>
      <c r="KMX54"/>
      <c r="KMY54"/>
      <c r="KMZ54"/>
      <c r="KNA54"/>
      <c r="KNB54"/>
      <c r="KNC54"/>
      <c r="KND54"/>
      <c r="KNE54"/>
      <c r="KNF54"/>
      <c r="KNG54"/>
      <c r="KNH54"/>
      <c r="KNI54"/>
      <c r="KNJ54"/>
      <c r="KNK54"/>
      <c r="KNL54"/>
      <c r="KNM54"/>
      <c r="KNN54"/>
      <c r="KNO54"/>
      <c r="KNP54"/>
      <c r="KNQ54"/>
      <c r="KNR54"/>
      <c r="KNS54"/>
      <c r="KNT54"/>
      <c r="KNU54"/>
      <c r="KNV54"/>
      <c r="KNW54"/>
      <c r="KNX54"/>
      <c r="KNY54"/>
      <c r="KNZ54"/>
      <c r="KOA54"/>
      <c r="KOB54"/>
      <c r="KOC54"/>
      <c r="KOD54"/>
      <c r="KOE54"/>
      <c r="KOF54"/>
      <c r="KOG54"/>
      <c r="KOH54"/>
      <c r="KOI54"/>
      <c r="KOJ54"/>
      <c r="KOK54"/>
      <c r="KOL54"/>
      <c r="KOM54"/>
      <c r="KON54"/>
      <c r="KOO54"/>
      <c r="KOP54"/>
      <c r="KOQ54"/>
      <c r="KOR54"/>
      <c r="KOS54"/>
      <c r="KOT54"/>
      <c r="KOU54"/>
      <c r="KOV54"/>
      <c r="KOW54"/>
      <c r="KOX54"/>
      <c r="KOY54"/>
      <c r="KOZ54"/>
      <c r="KPA54"/>
      <c r="KPB54"/>
      <c r="KPC54"/>
      <c r="KPD54"/>
      <c r="KPE54"/>
      <c r="KPF54"/>
      <c r="KPG54"/>
      <c r="KPH54"/>
      <c r="KPI54"/>
      <c r="KPJ54"/>
      <c r="KPK54"/>
      <c r="KPL54"/>
      <c r="KPM54"/>
      <c r="KPN54"/>
      <c r="KPO54"/>
      <c r="KPP54"/>
      <c r="KPQ54"/>
      <c r="KPR54"/>
      <c r="KPS54"/>
      <c r="KPT54"/>
      <c r="KPU54"/>
      <c r="KPV54"/>
      <c r="KPW54"/>
      <c r="KPX54"/>
      <c r="KPY54"/>
      <c r="KPZ54"/>
      <c r="KQA54"/>
      <c r="KQB54"/>
      <c r="KQC54"/>
      <c r="KQD54"/>
      <c r="KQE54"/>
      <c r="KQF54"/>
      <c r="KQG54"/>
      <c r="KQH54"/>
      <c r="KQI54"/>
      <c r="KQJ54"/>
      <c r="KQK54"/>
      <c r="KQL54"/>
      <c r="KQM54"/>
      <c r="KQN54"/>
      <c r="KQO54"/>
      <c r="KQP54"/>
      <c r="KQQ54"/>
      <c r="KQR54"/>
      <c r="KQS54"/>
      <c r="KQT54"/>
      <c r="KQU54"/>
      <c r="KQV54"/>
      <c r="KQW54"/>
      <c r="KQX54"/>
      <c r="KQY54"/>
      <c r="KQZ54"/>
      <c r="KRA54"/>
      <c r="KRB54"/>
      <c r="KRC54"/>
      <c r="KRD54"/>
      <c r="KRE54"/>
      <c r="KRF54"/>
      <c r="KRG54"/>
      <c r="KRH54"/>
      <c r="KRI54"/>
      <c r="KRJ54"/>
      <c r="KRK54"/>
      <c r="KRL54"/>
      <c r="KRM54"/>
      <c r="KRN54"/>
      <c r="KRO54"/>
      <c r="KRP54"/>
      <c r="KRQ54"/>
      <c r="KRR54"/>
      <c r="KRS54"/>
      <c r="KRT54"/>
      <c r="KRU54"/>
      <c r="KRV54"/>
      <c r="KRW54"/>
      <c r="KRX54"/>
      <c r="KRY54"/>
      <c r="KRZ54"/>
      <c r="KSA54"/>
      <c r="KSB54"/>
      <c r="KSC54"/>
      <c r="KSD54"/>
      <c r="KSE54"/>
      <c r="KSF54"/>
      <c r="KSG54"/>
      <c r="KSH54"/>
      <c r="KSI54"/>
      <c r="KSJ54"/>
      <c r="KSK54"/>
      <c r="KSL54"/>
      <c r="KSM54"/>
      <c r="KSN54"/>
      <c r="KSO54"/>
      <c r="KSP54"/>
      <c r="KSQ54"/>
      <c r="KSR54"/>
      <c r="KSS54"/>
      <c r="KST54"/>
      <c r="KSU54"/>
      <c r="KSV54"/>
      <c r="KSW54"/>
      <c r="KSX54"/>
      <c r="KSY54"/>
      <c r="KSZ54"/>
      <c r="KTA54"/>
      <c r="KTB54"/>
      <c r="KTC54"/>
      <c r="KTD54"/>
      <c r="KTE54"/>
      <c r="KTF54"/>
      <c r="KTG54"/>
      <c r="KTH54"/>
      <c r="KTI54"/>
      <c r="KTJ54"/>
      <c r="KTK54"/>
      <c r="KTL54"/>
      <c r="KTM54"/>
      <c r="KTN54"/>
      <c r="KTO54"/>
      <c r="KTP54"/>
      <c r="KTQ54"/>
      <c r="KTR54"/>
      <c r="KTS54"/>
      <c r="KTT54"/>
      <c r="KTU54"/>
      <c r="KTV54"/>
      <c r="KTW54"/>
      <c r="KTX54"/>
      <c r="KTY54"/>
      <c r="KTZ54"/>
      <c r="KUA54"/>
      <c r="KUB54"/>
      <c r="KUC54"/>
      <c r="KUD54"/>
      <c r="KUE54"/>
      <c r="KUF54"/>
      <c r="KUG54"/>
      <c r="KUH54"/>
      <c r="KUI54"/>
      <c r="KUJ54"/>
      <c r="KUK54"/>
      <c r="KUL54"/>
      <c r="KUM54"/>
      <c r="KUN54"/>
      <c r="KUO54"/>
      <c r="KUP54"/>
      <c r="KUQ54"/>
      <c r="KUR54"/>
      <c r="KUS54"/>
      <c r="KUT54"/>
      <c r="KUU54"/>
      <c r="KUV54"/>
      <c r="KUW54"/>
      <c r="KUX54"/>
      <c r="KUY54"/>
      <c r="KUZ54"/>
      <c r="KVA54"/>
      <c r="KVB54"/>
      <c r="KVC54"/>
      <c r="KVD54"/>
      <c r="KVE54"/>
      <c r="KVF54"/>
      <c r="KVG54"/>
      <c r="KVH54"/>
      <c r="KVI54"/>
      <c r="KVJ54"/>
      <c r="KVK54"/>
      <c r="KVL54"/>
      <c r="KVM54"/>
      <c r="KVN54"/>
      <c r="KVO54"/>
      <c r="KVP54"/>
      <c r="KVQ54"/>
      <c r="KVR54"/>
      <c r="KVS54"/>
      <c r="KVT54"/>
      <c r="KVU54"/>
      <c r="KVV54"/>
      <c r="KVW54"/>
      <c r="KVX54"/>
      <c r="KVY54"/>
      <c r="KVZ54"/>
      <c r="KWA54"/>
      <c r="KWB54"/>
      <c r="KWC54"/>
      <c r="KWD54"/>
      <c r="KWE54"/>
      <c r="KWF54"/>
      <c r="KWG54"/>
      <c r="KWH54"/>
      <c r="KWI54"/>
      <c r="KWJ54"/>
      <c r="KWK54"/>
      <c r="KWL54"/>
      <c r="KWM54"/>
      <c r="KWN54"/>
      <c r="KWO54"/>
      <c r="KWP54"/>
      <c r="KWQ54"/>
      <c r="KWR54"/>
      <c r="KWS54"/>
      <c r="KWT54"/>
      <c r="KWU54"/>
      <c r="KWV54"/>
      <c r="KWW54"/>
      <c r="KWX54"/>
      <c r="KWY54"/>
      <c r="KWZ54"/>
      <c r="KXA54"/>
      <c r="KXB54"/>
      <c r="KXC54"/>
      <c r="KXD54"/>
      <c r="KXE54"/>
      <c r="KXF54"/>
      <c r="KXG54"/>
      <c r="KXH54"/>
      <c r="KXI54"/>
      <c r="KXJ54"/>
      <c r="KXK54"/>
      <c r="KXL54"/>
      <c r="KXM54"/>
      <c r="KXN54"/>
      <c r="KXO54"/>
      <c r="KXP54"/>
      <c r="KXQ54"/>
      <c r="KXR54"/>
      <c r="KXS54"/>
      <c r="KXT54"/>
      <c r="KXU54"/>
      <c r="KXV54"/>
      <c r="KXW54"/>
      <c r="KXX54"/>
      <c r="KXY54"/>
      <c r="KXZ54"/>
      <c r="KYA54"/>
      <c r="KYB54"/>
      <c r="KYC54"/>
      <c r="KYD54"/>
      <c r="KYE54"/>
      <c r="KYF54"/>
      <c r="KYG54"/>
      <c r="KYH54"/>
      <c r="KYI54"/>
      <c r="KYJ54"/>
      <c r="KYK54"/>
      <c r="KYL54"/>
      <c r="KYM54"/>
      <c r="KYN54"/>
      <c r="KYO54"/>
      <c r="KYP54"/>
      <c r="KYQ54"/>
      <c r="KYR54"/>
      <c r="KYS54"/>
      <c r="KYT54"/>
      <c r="KYU54"/>
      <c r="KYV54"/>
      <c r="KYW54"/>
      <c r="KYX54"/>
      <c r="KYY54"/>
      <c r="KYZ54"/>
      <c r="KZA54"/>
      <c r="KZB54"/>
      <c r="KZC54"/>
      <c r="KZD54"/>
      <c r="KZE54"/>
      <c r="KZF54"/>
      <c r="KZG54"/>
      <c r="KZH54"/>
      <c r="KZI54"/>
      <c r="KZJ54"/>
      <c r="KZK54"/>
      <c r="KZL54"/>
      <c r="KZM54"/>
      <c r="KZN54"/>
      <c r="KZO54"/>
      <c r="KZP54"/>
      <c r="KZQ54"/>
      <c r="KZR54"/>
      <c r="KZS54"/>
      <c r="KZT54"/>
      <c r="KZU54"/>
      <c r="KZV54"/>
      <c r="KZW54"/>
      <c r="KZX54"/>
      <c r="KZY54"/>
      <c r="KZZ54"/>
      <c r="LAA54"/>
      <c r="LAB54"/>
      <c r="LAC54"/>
      <c r="LAD54"/>
      <c r="LAE54"/>
      <c r="LAF54"/>
      <c r="LAG54"/>
      <c r="LAH54"/>
      <c r="LAI54"/>
      <c r="LAJ54"/>
      <c r="LAK54"/>
      <c r="LAL54"/>
      <c r="LAM54"/>
      <c r="LAN54"/>
      <c r="LAO54"/>
      <c r="LAP54"/>
      <c r="LAQ54"/>
      <c r="LAR54"/>
      <c r="LAS54"/>
      <c r="LAT54"/>
      <c r="LAU54"/>
      <c r="LAV54"/>
      <c r="LAW54"/>
      <c r="LAX54"/>
      <c r="LAY54"/>
      <c r="LAZ54"/>
      <c r="LBA54"/>
      <c r="LBB54"/>
      <c r="LBC54"/>
      <c r="LBD54"/>
      <c r="LBE54"/>
      <c r="LBF54"/>
      <c r="LBG54"/>
      <c r="LBH54"/>
      <c r="LBI54"/>
      <c r="LBJ54"/>
      <c r="LBK54"/>
      <c r="LBL54"/>
      <c r="LBM54"/>
      <c r="LBN54"/>
      <c r="LBO54"/>
      <c r="LBP54"/>
      <c r="LBQ54"/>
      <c r="LBR54"/>
      <c r="LBS54"/>
      <c r="LBT54"/>
      <c r="LBU54"/>
      <c r="LBV54"/>
      <c r="LBW54"/>
      <c r="LBX54"/>
      <c r="LBY54"/>
      <c r="LBZ54"/>
      <c r="LCA54"/>
      <c r="LCB54"/>
      <c r="LCC54"/>
      <c r="LCD54"/>
      <c r="LCE54"/>
      <c r="LCF54"/>
      <c r="LCG54"/>
      <c r="LCH54"/>
      <c r="LCI54"/>
      <c r="LCJ54"/>
      <c r="LCK54"/>
      <c r="LCL54"/>
      <c r="LCM54"/>
      <c r="LCN54"/>
      <c r="LCO54"/>
      <c r="LCP54"/>
      <c r="LCQ54"/>
      <c r="LCR54"/>
      <c r="LCS54"/>
      <c r="LCT54"/>
      <c r="LCU54"/>
      <c r="LCV54"/>
      <c r="LCW54"/>
      <c r="LCX54"/>
      <c r="LCY54"/>
      <c r="LCZ54"/>
      <c r="LDA54"/>
      <c r="LDB54"/>
      <c r="LDC54"/>
      <c r="LDD54"/>
      <c r="LDE54"/>
      <c r="LDF54"/>
      <c r="LDG54"/>
      <c r="LDH54"/>
      <c r="LDI54"/>
      <c r="LDJ54"/>
      <c r="LDK54"/>
      <c r="LDL54"/>
      <c r="LDM54"/>
      <c r="LDN54"/>
      <c r="LDO54"/>
      <c r="LDP54"/>
      <c r="LDQ54"/>
      <c r="LDR54"/>
      <c r="LDS54"/>
      <c r="LDT54"/>
      <c r="LDU54"/>
      <c r="LDV54"/>
      <c r="LDW54"/>
      <c r="LDX54"/>
      <c r="LDY54"/>
      <c r="LDZ54"/>
      <c r="LEA54"/>
      <c r="LEB54"/>
      <c r="LEC54"/>
      <c r="LED54"/>
      <c r="LEE54"/>
      <c r="LEF54"/>
      <c r="LEG54"/>
      <c r="LEH54"/>
      <c r="LEI54"/>
      <c r="LEJ54"/>
      <c r="LEK54"/>
      <c r="LEL54"/>
      <c r="LEM54"/>
      <c r="LEN54"/>
      <c r="LEO54"/>
      <c r="LEP54"/>
      <c r="LEQ54"/>
      <c r="LER54"/>
      <c r="LES54"/>
      <c r="LET54"/>
      <c r="LEU54"/>
      <c r="LEV54"/>
      <c r="LEW54"/>
      <c r="LEX54"/>
      <c r="LEY54"/>
      <c r="LEZ54"/>
      <c r="LFA54"/>
      <c r="LFB54"/>
      <c r="LFC54"/>
      <c r="LFD54"/>
      <c r="LFE54"/>
      <c r="LFF54"/>
      <c r="LFG54"/>
      <c r="LFH54"/>
      <c r="LFI54"/>
      <c r="LFJ54"/>
      <c r="LFK54"/>
      <c r="LFL54"/>
      <c r="LFM54"/>
      <c r="LFN54"/>
      <c r="LFO54"/>
      <c r="LFP54"/>
      <c r="LFQ54"/>
      <c r="LFR54"/>
      <c r="LFS54"/>
      <c r="LFT54"/>
      <c r="LFU54"/>
      <c r="LFV54"/>
      <c r="LFW54"/>
      <c r="LFX54"/>
      <c r="LFY54"/>
      <c r="LFZ54"/>
      <c r="LGA54"/>
      <c r="LGB54"/>
      <c r="LGC54"/>
      <c r="LGD54"/>
      <c r="LGE54"/>
      <c r="LGF54"/>
      <c r="LGG54"/>
      <c r="LGH54"/>
      <c r="LGI54"/>
      <c r="LGJ54"/>
      <c r="LGK54"/>
      <c r="LGL54"/>
      <c r="LGM54"/>
      <c r="LGN54"/>
      <c r="LGO54"/>
      <c r="LGP54"/>
      <c r="LGQ54"/>
      <c r="LGR54"/>
      <c r="LGS54"/>
      <c r="LGT54"/>
      <c r="LGU54"/>
      <c r="LGV54"/>
      <c r="LGW54"/>
      <c r="LGX54"/>
      <c r="LGY54"/>
      <c r="LGZ54"/>
      <c r="LHA54"/>
      <c r="LHB54"/>
      <c r="LHC54"/>
      <c r="LHD54"/>
      <c r="LHE54"/>
      <c r="LHF54"/>
      <c r="LHG54"/>
      <c r="LHH54"/>
      <c r="LHI54"/>
      <c r="LHJ54"/>
      <c r="LHK54"/>
      <c r="LHL54"/>
      <c r="LHM54"/>
      <c r="LHN54"/>
      <c r="LHO54"/>
      <c r="LHP54"/>
      <c r="LHQ54"/>
      <c r="LHR54"/>
      <c r="LHS54"/>
      <c r="LHT54"/>
      <c r="LHU54"/>
      <c r="LHV54"/>
      <c r="LHW54"/>
      <c r="LHX54"/>
      <c r="LHY54"/>
      <c r="LHZ54"/>
      <c r="LIA54"/>
      <c r="LIB54"/>
      <c r="LIC54"/>
      <c r="LID54"/>
      <c r="LIE54"/>
      <c r="LIF54"/>
      <c r="LIG54"/>
      <c r="LIH54"/>
      <c r="LII54"/>
      <c r="LIJ54"/>
      <c r="LIK54"/>
      <c r="LIL54"/>
      <c r="LIM54"/>
      <c r="LIN54"/>
      <c r="LIO54"/>
      <c r="LIP54"/>
      <c r="LIQ54"/>
      <c r="LIR54"/>
      <c r="LIS54"/>
      <c r="LIT54"/>
      <c r="LIU54"/>
      <c r="LIV54"/>
      <c r="LIW54"/>
      <c r="LIX54"/>
      <c r="LIY54"/>
      <c r="LIZ54"/>
      <c r="LJA54"/>
      <c r="LJB54"/>
      <c r="LJC54"/>
      <c r="LJD54"/>
      <c r="LJE54"/>
      <c r="LJF54"/>
      <c r="LJG54"/>
      <c r="LJH54"/>
      <c r="LJI54"/>
      <c r="LJJ54"/>
      <c r="LJK54"/>
      <c r="LJL54"/>
      <c r="LJM54"/>
      <c r="LJN54"/>
      <c r="LJO54"/>
      <c r="LJP54"/>
      <c r="LJQ54"/>
      <c r="LJR54"/>
      <c r="LJS54"/>
      <c r="LJT54"/>
      <c r="LJU54"/>
      <c r="LJV54"/>
      <c r="LJW54"/>
      <c r="LJX54"/>
      <c r="LJY54"/>
      <c r="LJZ54"/>
      <c r="LKA54"/>
      <c r="LKB54"/>
      <c r="LKC54"/>
      <c r="LKD54"/>
      <c r="LKE54"/>
      <c r="LKF54"/>
      <c r="LKG54"/>
      <c r="LKH54"/>
      <c r="LKI54"/>
      <c r="LKJ54"/>
      <c r="LKK54"/>
      <c r="LKL54"/>
      <c r="LKM54"/>
      <c r="LKN54"/>
      <c r="LKO54"/>
      <c r="LKP54"/>
      <c r="LKQ54"/>
      <c r="LKR54"/>
      <c r="LKS54"/>
      <c r="LKT54"/>
      <c r="LKU54"/>
      <c r="LKV54"/>
      <c r="LKW54"/>
      <c r="LKX54"/>
      <c r="LKY54"/>
      <c r="LKZ54"/>
      <c r="LLA54"/>
      <c r="LLB54"/>
      <c r="LLC54"/>
      <c r="LLD54"/>
      <c r="LLE54"/>
      <c r="LLF54"/>
      <c r="LLG54"/>
      <c r="LLH54"/>
      <c r="LLI54"/>
      <c r="LLJ54"/>
      <c r="LLK54"/>
      <c r="LLL54"/>
      <c r="LLM54"/>
      <c r="LLN54"/>
      <c r="LLO54"/>
      <c r="LLP54"/>
      <c r="LLQ54"/>
      <c r="LLR54"/>
      <c r="LLS54"/>
      <c r="LLT54"/>
      <c r="LLU54"/>
      <c r="LLV54"/>
      <c r="LLW54"/>
      <c r="LLX54"/>
      <c r="LLY54"/>
      <c r="LLZ54"/>
      <c r="LMA54"/>
      <c r="LMB54"/>
      <c r="LMC54"/>
      <c r="LMD54"/>
      <c r="LME54"/>
      <c r="LMF54"/>
      <c r="LMG54"/>
      <c r="LMH54"/>
      <c r="LMI54"/>
      <c r="LMJ54"/>
      <c r="LMK54"/>
      <c r="LML54"/>
      <c r="LMM54"/>
      <c r="LMN54"/>
      <c r="LMO54"/>
      <c r="LMP54"/>
      <c r="LMQ54"/>
      <c r="LMR54"/>
      <c r="LMS54"/>
      <c r="LMT54"/>
      <c r="LMU54"/>
      <c r="LMV54"/>
      <c r="LMW54"/>
      <c r="LMX54"/>
      <c r="LMY54"/>
      <c r="LMZ54"/>
      <c r="LNA54"/>
      <c r="LNB54"/>
      <c r="LNC54"/>
      <c r="LND54"/>
      <c r="LNE54"/>
      <c r="LNF54"/>
      <c r="LNG54"/>
      <c r="LNH54"/>
      <c r="LNI54"/>
      <c r="LNJ54"/>
      <c r="LNK54"/>
      <c r="LNL54"/>
      <c r="LNM54"/>
      <c r="LNN54"/>
      <c r="LNO54"/>
      <c r="LNP54"/>
      <c r="LNQ54"/>
      <c r="LNR54"/>
      <c r="LNS54"/>
      <c r="LNT54"/>
      <c r="LNU54"/>
      <c r="LNV54"/>
      <c r="LNW54"/>
      <c r="LNX54"/>
      <c r="LNY54"/>
      <c r="LNZ54"/>
      <c r="LOA54"/>
      <c r="LOB54"/>
      <c r="LOC54"/>
      <c r="LOD54"/>
      <c r="LOE54"/>
      <c r="LOF54"/>
      <c r="LOG54"/>
      <c r="LOH54"/>
      <c r="LOI54"/>
      <c r="LOJ54"/>
      <c r="LOK54"/>
      <c r="LOL54"/>
      <c r="LOM54"/>
      <c r="LON54"/>
      <c r="LOO54"/>
      <c r="LOP54"/>
      <c r="LOQ54"/>
      <c r="LOR54"/>
      <c r="LOS54"/>
      <c r="LOT54"/>
      <c r="LOU54"/>
      <c r="LOV54"/>
      <c r="LOW54"/>
      <c r="LOX54"/>
      <c r="LOY54"/>
      <c r="LOZ54"/>
      <c r="LPA54"/>
      <c r="LPB54"/>
      <c r="LPC54"/>
      <c r="LPD54"/>
      <c r="LPE54"/>
      <c r="LPF54"/>
      <c r="LPG54"/>
      <c r="LPH54"/>
      <c r="LPI54"/>
      <c r="LPJ54"/>
      <c r="LPK54"/>
      <c r="LPL54"/>
      <c r="LPM54"/>
      <c r="LPN54"/>
      <c r="LPO54"/>
      <c r="LPP54"/>
      <c r="LPQ54"/>
      <c r="LPR54"/>
      <c r="LPS54"/>
      <c r="LPT54"/>
      <c r="LPU54"/>
      <c r="LPV54"/>
      <c r="LPW54"/>
      <c r="LPX54"/>
      <c r="LPY54"/>
      <c r="LPZ54"/>
      <c r="LQA54"/>
      <c r="LQB54"/>
      <c r="LQC54"/>
      <c r="LQD54"/>
      <c r="LQE54"/>
      <c r="LQF54"/>
      <c r="LQG54"/>
      <c r="LQH54"/>
      <c r="LQI54"/>
      <c r="LQJ54"/>
      <c r="LQK54"/>
      <c r="LQL54"/>
      <c r="LQM54"/>
      <c r="LQN54"/>
      <c r="LQO54"/>
      <c r="LQP54"/>
      <c r="LQQ54"/>
      <c r="LQR54"/>
      <c r="LQS54"/>
      <c r="LQT54"/>
      <c r="LQU54"/>
      <c r="LQV54"/>
      <c r="LQW54"/>
      <c r="LQX54"/>
      <c r="LQY54"/>
      <c r="LQZ54"/>
      <c r="LRA54"/>
      <c r="LRB54"/>
      <c r="LRC54"/>
      <c r="LRD54"/>
      <c r="LRE54"/>
      <c r="LRF54"/>
      <c r="LRG54"/>
      <c r="LRH54"/>
      <c r="LRI54"/>
      <c r="LRJ54"/>
      <c r="LRK54"/>
      <c r="LRL54"/>
      <c r="LRM54"/>
      <c r="LRN54"/>
      <c r="LRO54"/>
      <c r="LRP54"/>
      <c r="LRQ54"/>
      <c r="LRR54"/>
      <c r="LRS54"/>
      <c r="LRT54"/>
      <c r="LRU54"/>
      <c r="LRV54"/>
      <c r="LRW54"/>
      <c r="LRX54"/>
      <c r="LRY54"/>
      <c r="LRZ54"/>
      <c r="LSA54"/>
      <c r="LSB54"/>
      <c r="LSC54"/>
      <c r="LSD54"/>
      <c r="LSE54"/>
      <c r="LSF54"/>
      <c r="LSG54"/>
      <c r="LSH54"/>
      <c r="LSI54"/>
      <c r="LSJ54"/>
      <c r="LSK54"/>
      <c r="LSL54"/>
      <c r="LSM54"/>
      <c r="LSN54"/>
      <c r="LSO54"/>
      <c r="LSP54"/>
      <c r="LSQ54"/>
      <c r="LSR54"/>
      <c r="LSS54"/>
      <c r="LST54"/>
      <c r="LSU54"/>
      <c r="LSV54"/>
      <c r="LSW54"/>
      <c r="LSX54"/>
      <c r="LSY54"/>
      <c r="LSZ54"/>
      <c r="LTA54"/>
      <c r="LTB54"/>
      <c r="LTC54"/>
      <c r="LTD54"/>
      <c r="LTE54"/>
      <c r="LTF54"/>
      <c r="LTG54"/>
      <c r="LTH54"/>
      <c r="LTI54"/>
      <c r="LTJ54"/>
      <c r="LTK54"/>
      <c r="LTL54"/>
      <c r="LTM54"/>
      <c r="LTN54"/>
      <c r="LTO54"/>
      <c r="LTP54"/>
      <c r="LTQ54"/>
      <c r="LTR54"/>
      <c r="LTS54"/>
      <c r="LTT54"/>
      <c r="LTU54"/>
      <c r="LTV54"/>
      <c r="LTW54"/>
      <c r="LTX54"/>
      <c r="LTY54"/>
      <c r="LTZ54"/>
      <c r="LUA54"/>
      <c r="LUB54"/>
      <c r="LUC54"/>
      <c r="LUD54"/>
      <c r="LUE54"/>
      <c r="LUF54"/>
      <c r="LUG54"/>
      <c r="LUH54"/>
      <c r="LUI54"/>
      <c r="LUJ54"/>
      <c r="LUK54"/>
      <c r="LUL54"/>
      <c r="LUM54"/>
      <c r="LUN54"/>
      <c r="LUO54"/>
      <c r="LUP54"/>
      <c r="LUQ54"/>
      <c r="LUR54"/>
      <c r="LUS54"/>
      <c r="LUT54"/>
      <c r="LUU54"/>
      <c r="LUV54"/>
      <c r="LUW54"/>
      <c r="LUX54"/>
      <c r="LUY54"/>
      <c r="LUZ54"/>
      <c r="LVA54"/>
      <c r="LVB54"/>
      <c r="LVC54"/>
      <c r="LVD54"/>
      <c r="LVE54"/>
      <c r="LVF54"/>
      <c r="LVG54"/>
      <c r="LVH54"/>
      <c r="LVI54"/>
      <c r="LVJ54"/>
      <c r="LVK54"/>
      <c r="LVL54"/>
      <c r="LVM54"/>
      <c r="LVN54"/>
      <c r="LVO54"/>
      <c r="LVP54"/>
      <c r="LVQ54"/>
      <c r="LVR54"/>
      <c r="LVS54"/>
      <c r="LVT54"/>
      <c r="LVU54"/>
      <c r="LVV54"/>
      <c r="LVW54"/>
      <c r="LVX54"/>
      <c r="LVY54"/>
      <c r="LVZ54"/>
      <c r="LWA54"/>
      <c r="LWB54"/>
      <c r="LWC54"/>
      <c r="LWD54"/>
      <c r="LWE54"/>
      <c r="LWF54"/>
      <c r="LWG54"/>
      <c r="LWH54"/>
      <c r="LWI54"/>
      <c r="LWJ54"/>
      <c r="LWK54"/>
      <c r="LWL54"/>
      <c r="LWM54"/>
      <c r="LWN54"/>
      <c r="LWO54"/>
      <c r="LWP54"/>
      <c r="LWQ54"/>
      <c r="LWR54"/>
      <c r="LWS54"/>
      <c r="LWT54"/>
      <c r="LWU54"/>
      <c r="LWV54"/>
      <c r="LWW54"/>
      <c r="LWX54"/>
      <c r="LWY54"/>
      <c r="LWZ54"/>
      <c r="LXA54"/>
      <c r="LXB54"/>
      <c r="LXC54"/>
      <c r="LXD54"/>
      <c r="LXE54"/>
      <c r="LXF54"/>
      <c r="LXG54"/>
      <c r="LXH54"/>
      <c r="LXI54"/>
      <c r="LXJ54"/>
      <c r="LXK54"/>
      <c r="LXL54"/>
      <c r="LXM54"/>
      <c r="LXN54"/>
      <c r="LXO54"/>
      <c r="LXP54"/>
      <c r="LXQ54"/>
      <c r="LXR54"/>
      <c r="LXS54"/>
      <c r="LXT54"/>
      <c r="LXU54"/>
      <c r="LXV54"/>
      <c r="LXW54"/>
      <c r="LXX54"/>
      <c r="LXY54"/>
      <c r="LXZ54"/>
      <c r="LYA54"/>
      <c r="LYB54"/>
      <c r="LYC54"/>
      <c r="LYD54"/>
      <c r="LYE54"/>
      <c r="LYF54"/>
      <c r="LYG54"/>
      <c r="LYH54"/>
      <c r="LYI54"/>
      <c r="LYJ54"/>
      <c r="LYK54"/>
      <c r="LYL54"/>
      <c r="LYM54"/>
      <c r="LYN54"/>
      <c r="LYO54"/>
      <c r="LYP54"/>
      <c r="LYQ54"/>
      <c r="LYR54"/>
      <c r="LYS54"/>
      <c r="LYT54"/>
      <c r="LYU54"/>
      <c r="LYV54"/>
      <c r="LYW54"/>
      <c r="LYX54"/>
      <c r="LYY54"/>
      <c r="LYZ54"/>
      <c r="LZA54"/>
      <c r="LZB54"/>
      <c r="LZC54"/>
      <c r="LZD54"/>
      <c r="LZE54"/>
      <c r="LZF54"/>
      <c r="LZG54"/>
      <c r="LZH54"/>
      <c r="LZI54"/>
      <c r="LZJ54"/>
      <c r="LZK54"/>
      <c r="LZL54"/>
      <c r="LZM54"/>
      <c r="LZN54"/>
      <c r="LZO54"/>
      <c r="LZP54"/>
      <c r="LZQ54"/>
      <c r="LZR54"/>
      <c r="LZS54"/>
      <c r="LZT54"/>
      <c r="LZU54"/>
      <c r="LZV54"/>
      <c r="LZW54"/>
      <c r="LZX54"/>
      <c r="LZY54"/>
      <c r="LZZ54"/>
      <c r="MAA54"/>
      <c r="MAB54"/>
      <c r="MAC54"/>
      <c r="MAD54"/>
      <c r="MAE54"/>
      <c r="MAF54"/>
      <c r="MAG54"/>
      <c r="MAH54"/>
      <c r="MAI54"/>
      <c r="MAJ54"/>
      <c r="MAK54"/>
      <c r="MAL54"/>
      <c r="MAM54"/>
      <c r="MAN54"/>
      <c r="MAO54"/>
      <c r="MAP54"/>
      <c r="MAQ54"/>
      <c r="MAR54"/>
      <c r="MAS54"/>
      <c r="MAT54"/>
      <c r="MAU54"/>
      <c r="MAV54"/>
      <c r="MAW54"/>
      <c r="MAX54"/>
      <c r="MAY54"/>
      <c r="MAZ54"/>
      <c r="MBA54"/>
      <c r="MBB54"/>
      <c r="MBC54"/>
      <c r="MBD54"/>
      <c r="MBE54"/>
      <c r="MBF54"/>
      <c r="MBG54"/>
      <c r="MBH54"/>
      <c r="MBI54"/>
      <c r="MBJ54"/>
      <c r="MBK54"/>
      <c r="MBL54"/>
      <c r="MBM54"/>
      <c r="MBN54"/>
      <c r="MBO54"/>
      <c r="MBP54"/>
      <c r="MBQ54"/>
      <c r="MBR54"/>
      <c r="MBS54"/>
      <c r="MBT54"/>
      <c r="MBU54"/>
      <c r="MBV54"/>
      <c r="MBW54"/>
      <c r="MBX54"/>
      <c r="MBY54"/>
      <c r="MBZ54"/>
      <c r="MCA54"/>
      <c r="MCB54"/>
      <c r="MCC54"/>
      <c r="MCD54"/>
      <c r="MCE54"/>
      <c r="MCF54"/>
      <c r="MCG54"/>
      <c r="MCH54"/>
      <c r="MCI54"/>
      <c r="MCJ54"/>
      <c r="MCK54"/>
      <c r="MCL54"/>
      <c r="MCM54"/>
      <c r="MCN54"/>
      <c r="MCO54"/>
      <c r="MCP54"/>
      <c r="MCQ54"/>
      <c r="MCR54"/>
      <c r="MCS54"/>
      <c r="MCT54"/>
      <c r="MCU54"/>
      <c r="MCV54"/>
      <c r="MCW54"/>
      <c r="MCX54"/>
      <c r="MCY54"/>
      <c r="MCZ54"/>
      <c r="MDA54"/>
      <c r="MDB54"/>
      <c r="MDC54"/>
      <c r="MDD54"/>
      <c r="MDE54"/>
      <c r="MDF54"/>
      <c r="MDG54"/>
      <c r="MDH54"/>
      <c r="MDI54"/>
      <c r="MDJ54"/>
      <c r="MDK54"/>
      <c r="MDL54"/>
      <c r="MDM54"/>
      <c r="MDN54"/>
      <c r="MDO54"/>
      <c r="MDP54"/>
      <c r="MDQ54"/>
      <c r="MDR54"/>
      <c r="MDS54"/>
      <c r="MDT54"/>
      <c r="MDU54"/>
      <c r="MDV54"/>
      <c r="MDW54"/>
      <c r="MDX54"/>
      <c r="MDY54"/>
      <c r="MDZ54"/>
      <c r="MEA54"/>
      <c r="MEB54"/>
      <c r="MEC54"/>
      <c r="MED54"/>
      <c r="MEE54"/>
      <c r="MEF54"/>
      <c r="MEG54"/>
      <c r="MEH54"/>
      <c r="MEI54"/>
      <c r="MEJ54"/>
      <c r="MEK54"/>
      <c r="MEL54"/>
      <c r="MEM54"/>
      <c r="MEN54"/>
      <c r="MEO54"/>
      <c r="MEP54"/>
      <c r="MEQ54"/>
      <c r="MER54"/>
      <c r="MES54"/>
      <c r="MET54"/>
      <c r="MEU54"/>
      <c r="MEV54"/>
      <c r="MEW54"/>
      <c r="MEX54"/>
      <c r="MEY54"/>
      <c r="MEZ54"/>
      <c r="MFA54"/>
      <c r="MFB54"/>
      <c r="MFC54"/>
      <c r="MFD54"/>
      <c r="MFE54"/>
      <c r="MFF54"/>
      <c r="MFG54"/>
      <c r="MFH54"/>
      <c r="MFI54"/>
      <c r="MFJ54"/>
      <c r="MFK54"/>
      <c r="MFL54"/>
      <c r="MFM54"/>
      <c r="MFN54"/>
      <c r="MFO54"/>
      <c r="MFP54"/>
      <c r="MFQ54"/>
      <c r="MFR54"/>
      <c r="MFS54"/>
      <c r="MFT54"/>
      <c r="MFU54"/>
      <c r="MFV54"/>
      <c r="MFW54"/>
      <c r="MFX54"/>
      <c r="MFY54"/>
      <c r="MFZ54"/>
      <c r="MGA54"/>
      <c r="MGB54"/>
      <c r="MGC54"/>
      <c r="MGD54"/>
      <c r="MGE54"/>
      <c r="MGF54"/>
      <c r="MGG54"/>
      <c r="MGH54"/>
      <c r="MGI54"/>
      <c r="MGJ54"/>
      <c r="MGK54"/>
      <c r="MGL54"/>
      <c r="MGM54"/>
      <c r="MGN54"/>
      <c r="MGO54"/>
      <c r="MGP54"/>
      <c r="MGQ54"/>
      <c r="MGR54"/>
      <c r="MGS54"/>
      <c r="MGT54"/>
      <c r="MGU54"/>
      <c r="MGV54"/>
      <c r="MGW54"/>
      <c r="MGX54"/>
      <c r="MGY54"/>
      <c r="MGZ54"/>
      <c r="MHA54"/>
      <c r="MHB54"/>
      <c r="MHC54"/>
      <c r="MHD54"/>
      <c r="MHE54"/>
      <c r="MHF54"/>
      <c r="MHG54"/>
      <c r="MHH54"/>
      <c r="MHI54"/>
      <c r="MHJ54"/>
      <c r="MHK54"/>
      <c r="MHL54"/>
      <c r="MHM54"/>
      <c r="MHN54"/>
      <c r="MHO54"/>
      <c r="MHP54"/>
      <c r="MHQ54"/>
      <c r="MHR54"/>
      <c r="MHS54"/>
      <c r="MHT54"/>
      <c r="MHU54"/>
      <c r="MHV54"/>
      <c r="MHW54"/>
      <c r="MHX54"/>
      <c r="MHY54"/>
      <c r="MHZ54"/>
      <c r="MIA54"/>
      <c r="MIB54"/>
      <c r="MIC54"/>
      <c r="MID54"/>
      <c r="MIE54"/>
      <c r="MIF54"/>
      <c r="MIG54"/>
      <c r="MIH54"/>
      <c r="MII54"/>
      <c r="MIJ54"/>
      <c r="MIK54"/>
      <c r="MIL54"/>
      <c r="MIM54"/>
      <c r="MIN54"/>
      <c r="MIO54"/>
      <c r="MIP54"/>
      <c r="MIQ54"/>
      <c r="MIR54"/>
      <c r="MIS54"/>
      <c r="MIT54"/>
      <c r="MIU54"/>
      <c r="MIV54"/>
      <c r="MIW54"/>
      <c r="MIX54"/>
      <c r="MIY54"/>
      <c r="MIZ54"/>
      <c r="MJA54"/>
      <c r="MJB54"/>
      <c r="MJC54"/>
      <c r="MJD54"/>
      <c r="MJE54"/>
      <c r="MJF54"/>
      <c r="MJG54"/>
      <c r="MJH54"/>
      <c r="MJI54"/>
      <c r="MJJ54"/>
      <c r="MJK54"/>
      <c r="MJL54"/>
      <c r="MJM54"/>
      <c r="MJN54"/>
      <c r="MJO54"/>
      <c r="MJP54"/>
      <c r="MJQ54"/>
      <c r="MJR54"/>
      <c r="MJS54"/>
      <c r="MJT54"/>
      <c r="MJU54"/>
      <c r="MJV54"/>
      <c r="MJW54"/>
      <c r="MJX54"/>
      <c r="MJY54"/>
      <c r="MJZ54"/>
      <c r="MKA54"/>
      <c r="MKB54"/>
      <c r="MKC54"/>
      <c r="MKD54"/>
      <c r="MKE54"/>
      <c r="MKF54"/>
      <c r="MKG54"/>
      <c r="MKH54"/>
      <c r="MKI54"/>
      <c r="MKJ54"/>
      <c r="MKK54"/>
      <c r="MKL54"/>
      <c r="MKM54"/>
      <c r="MKN54"/>
      <c r="MKO54"/>
      <c r="MKP54"/>
      <c r="MKQ54"/>
      <c r="MKR54"/>
      <c r="MKS54"/>
      <c r="MKT54"/>
      <c r="MKU54"/>
      <c r="MKV54"/>
      <c r="MKW54"/>
      <c r="MKX54"/>
      <c r="MKY54"/>
      <c r="MKZ54"/>
      <c r="MLA54"/>
      <c r="MLB54"/>
      <c r="MLC54"/>
      <c r="MLD54"/>
      <c r="MLE54"/>
      <c r="MLF54"/>
      <c r="MLG54"/>
      <c r="MLH54"/>
      <c r="MLI54"/>
      <c r="MLJ54"/>
      <c r="MLK54"/>
      <c r="MLL54"/>
      <c r="MLM54"/>
      <c r="MLN54"/>
      <c r="MLO54"/>
      <c r="MLP54"/>
      <c r="MLQ54"/>
      <c r="MLR54"/>
      <c r="MLS54"/>
      <c r="MLT54"/>
      <c r="MLU54"/>
      <c r="MLV54"/>
      <c r="MLW54"/>
      <c r="MLX54"/>
      <c r="MLY54"/>
      <c r="MLZ54"/>
      <c r="MMA54"/>
      <c r="MMB54"/>
      <c r="MMC54"/>
      <c r="MMD54"/>
      <c r="MME54"/>
      <c r="MMF54"/>
      <c r="MMG54"/>
      <c r="MMH54"/>
      <c r="MMI54"/>
      <c r="MMJ54"/>
      <c r="MMK54"/>
      <c r="MML54"/>
      <c r="MMM54"/>
      <c r="MMN54"/>
      <c r="MMO54"/>
      <c r="MMP54"/>
      <c r="MMQ54"/>
      <c r="MMR54"/>
      <c r="MMS54"/>
      <c r="MMT54"/>
      <c r="MMU54"/>
      <c r="MMV54"/>
      <c r="MMW54"/>
      <c r="MMX54"/>
      <c r="MMY54"/>
      <c r="MMZ54"/>
      <c r="MNA54"/>
      <c r="MNB54"/>
      <c r="MNC54"/>
      <c r="MND54"/>
      <c r="MNE54"/>
      <c r="MNF54"/>
      <c r="MNG54"/>
      <c r="MNH54"/>
      <c r="MNI54"/>
      <c r="MNJ54"/>
      <c r="MNK54"/>
      <c r="MNL54"/>
      <c r="MNM54"/>
      <c r="MNN54"/>
      <c r="MNO54"/>
      <c r="MNP54"/>
      <c r="MNQ54"/>
      <c r="MNR54"/>
      <c r="MNS54"/>
      <c r="MNT54"/>
      <c r="MNU54"/>
      <c r="MNV54"/>
      <c r="MNW54"/>
      <c r="MNX54"/>
      <c r="MNY54"/>
      <c r="MNZ54"/>
      <c r="MOA54"/>
      <c r="MOB54"/>
      <c r="MOC54"/>
      <c r="MOD54"/>
      <c r="MOE54"/>
      <c r="MOF54"/>
      <c r="MOG54"/>
      <c r="MOH54"/>
      <c r="MOI54"/>
      <c r="MOJ54"/>
      <c r="MOK54"/>
      <c r="MOL54"/>
      <c r="MOM54"/>
      <c r="MON54"/>
      <c r="MOO54"/>
      <c r="MOP54"/>
      <c r="MOQ54"/>
      <c r="MOR54"/>
      <c r="MOS54"/>
      <c r="MOT54"/>
      <c r="MOU54"/>
      <c r="MOV54"/>
      <c r="MOW54"/>
      <c r="MOX54"/>
      <c r="MOY54"/>
      <c r="MOZ54"/>
      <c r="MPA54"/>
      <c r="MPB54"/>
      <c r="MPC54"/>
      <c r="MPD54"/>
      <c r="MPE54"/>
      <c r="MPF54"/>
      <c r="MPG54"/>
      <c r="MPH54"/>
      <c r="MPI54"/>
      <c r="MPJ54"/>
      <c r="MPK54"/>
      <c r="MPL54"/>
      <c r="MPM54"/>
      <c r="MPN54"/>
      <c r="MPO54"/>
      <c r="MPP54"/>
      <c r="MPQ54"/>
      <c r="MPR54"/>
      <c r="MPS54"/>
      <c r="MPT54"/>
      <c r="MPU54"/>
      <c r="MPV54"/>
      <c r="MPW54"/>
      <c r="MPX54"/>
      <c r="MPY54"/>
      <c r="MPZ54"/>
      <c r="MQA54"/>
      <c r="MQB54"/>
      <c r="MQC54"/>
      <c r="MQD54"/>
      <c r="MQE54"/>
      <c r="MQF54"/>
      <c r="MQG54"/>
      <c r="MQH54"/>
      <c r="MQI54"/>
      <c r="MQJ54"/>
      <c r="MQK54"/>
      <c r="MQL54"/>
      <c r="MQM54"/>
      <c r="MQN54"/>
      <c r="MQO54"/>
      <c r="MQP54"/>
      <c r="MQQ54"/>
      <c r="MQR54"/>
      <c r="MQS54"/>
      <c r="MQT54"/>
      <c r="MQU54"/>
      <c r="MQV54"/>
      <c r="MQW54"/>
      <c r="MQX54"/>
      <c r="MQY54"/>
      <c r="MQZ54"/>
      <c r="MRA54"/>
      <c r="MRB54"/>
      <c r="MRC54"/>
      <c r="MRD54"/>
      <c r="MRE54"/>
      <c r="MRF54"/>
      <c r="MRG54"/>
      <c r="MRH54"/>
      <c r="MRI54"/>
      <c r="MRJ54"/>
      <c r="MRK54"/>
      <c r="MRL54"/>
      <c r="MRM54"/>
      <c r="MRN54"/>
      <c r="MRO54"/>
      <c r="MRP54"/>
      <c r="MRQ54"/>
      <c r="MRR54"/>
      <c r="MRS54"/>
      <c r="MRT54"/>
      <c r="MRU54"/>
      <c r="MRV54"/>
      <c r="MRW54"/>
      <c r="MRX54"/>
      <c r="MRY54"/>
      <c r="MRZ54"/>
      <c r="MSA54"/>
      <c r="MSB54"/>
      <c r="MSC54"/>
      <c r="MSD54"/>
      <c r="MSE54"/>
      <c r="MSF54"/>
      <c r="MSG54"/>
      <c r="MSH54"/>
      <c r="MSI54"/>
      <c r="MSJ54"/>
      <c r="MSK54"/>
      <c r="MSL54"/>
      <c r="MSM54"/>
      <c r="MSN54"/>
      <c r="MSO54"/>
      <c r="MSP54"/>
      <c r="MSQ54"/>
      <c r="MSR54"/>
      <c r="MSS54"/>
      <c r="MST54"/>
      <c r="MSU54"/>
      <c r="MSV54"/>
      <c r="MSW54"/>
      <c r="MSX54"/>
      <c r="MSY54"/>
      <c r="MSZ54"/>
      <c r="MTA54"/>
      <c r="MTB54"/>
      <c r="MTC54"/>
      <c r="MTD54"/>
      <c r="MTE54"/>
      <c r="MTF54"/>
      <c r="MTG54"/>
      <c r="MTH54"/>
      <c r="MTI54"/>
      <c r="MTJ54"/>
      <c r="MTK54"/>
      <c r="MTL54"/>
      <c r="MTM54"/>
      <c r="MTN54"/>
      <c r="MTO54"/>
      <c r="MTP54"/>
      <c r="MTQ54"/>
      <c r="MTR54"/>
      <c r="MTS54"/>
      <c r="MTT54"/>
      <c r="MTU54"/>
      <c r="MTV54"/>
      <c r="MTW54"/>
      <c r="MTX54"/>
      <c r="MTY54"/>
      <c r="MTZ54"/>
      <c r="MUA54"/>
      <c r="MUB54"/>
      <c r="MUC54"/>
      <c r="MUD54"/>
      <c r="MUE54"/>
      <c r="MUF54"/>
      <c r="MUG54"/>
      <c r="MUH54"/>
      <c r="MUI54"/>
      <c r="MUJ54"/>
      <c r="MUK54"/>
      <c r="MUL54"/>
      <c r="MUM54"/>
      <c r="MUN54"/>
      <c r="MUO54"/>
      <c r="MUP54"/>
      <c r="MUQ54"/>
      <c r="MUR54"/>
      <c r="MUS54"/>
      <c r="MUT54"/>
      <c r="MUU54"/>
      <c r="MUV54"/>
      <c r="MUW54"/>
      <c r="MUX54"/>
      <c r="MUY54"/>
      <c r="MUZ54"/>
      <c r="MVA54"/>
      <c r="MVB54"/>
      <c r="MVC54"/>
      <c r="MVD54"/>
      <c r="MVE54"/>
      <c r="MVF54"/>
      <c r="MVG54"/>
      <c r="MVH54"/>
      <c r="MVI54"/>
      <c r="MVJ54"/>
      <c r="MVK54"/>
      <c r="MVL54"/>
      <c r="MVM54"/>
      <c r="MVN54"/>
      <c r="MVO54"/>
      <c r="MVP54"/>
      <c r="MVQ54"/>
      <c r="MVR54"/>
      <c r="MVS54"/>
      <c r="MVT54"/>
      <c r="MVU54"/>
      <c r="MVV54"/>
      <c r="MVW54"/>
      <c r="MVX54"/>
      <c r="MVY54"/>
      <c r="MVZ54"/>
      <c r="MWA54"/>
      <c r="MWB54"/>
      <c r="MWC54"/>
      <c r="MWD54"/>
      <c r="MWE54"/>
      <c r="MWF54"/>
      <c r="MWG54"/>
      <c r="MWH54"/>
      <c r="MWI54"/>
      <c r="MWJ54"/>
      <c r="MWK54"/>
      <c r="MWL54"/>
      <c r="MWM54"/>
      <c r="MWN54"/>
      <c r="MWO54"/>
      <c r="MWP54"/>
      <c r="MWQ54"/>
      <c r="MWR54"/>
      <c r="MWS54"/>
      <c r="MWT54"/>
      <c r="MWU54"/>
      <c r="MWV54"/>
      <c r="MWW54"/>
      <c r="MWX54"/>
      <c r="MWY54"/>
      <c r="MWZ54"/>
      <c r="MXA54"/>
      <c r="MXB54"/>
      <c r="MXC54"/>
      <c r="MXD54"/>
      <c r="MXE54"/>
      <c r="MXF54"/>
      <c r="MXG54"/>
      <c r="MXH54"/>
      <c r="MXI54"/>
      <c r="MXJ54"/>
      <c r="MXK54"/>
      <c r="MXL54"/>
      <c r="MXM54"/>
      <c r="MXN54"/>
      <c r="MXO54"/>
      <c r="MXP54"/>
      <c r="MXQ54"/>
      <c r="MXR54"/>
      <c r="MXS54"/>
      <c r="MXT54"/>
      <c r="MXU54"/>
      <c r="MXV54"/>
      <c r="MXW54"/>
      <c r="MXX54"/>
      <c r="MXY54"/>
      <c r="MXZ54"/>
      <c r="MYA54"/>
      <c r="MYB54"/>
      <c r="MYC54"/>
      <c r="MYD54"/>
      <c r="MYE54"/>
      <c r="MYF54"/>
      <c r="MYG54"/>
      <c r="MYH54"/>
      <c r="MYI54"/>
      <c r="MYJ54"/>
      <c r="MYK54"/>
      <c r="MYL54"/>
      <c r="MYM54"/>
      <c r="MYN54"/>
      <c r="MYO54"/>
      <c r="MYP54"/>
      <c r="MYQ54"/>
      <c r="MYR54"/>
      <c r="MYS54"/>
      <c r="MYT54"/>
      <c r="MYU54"/>
      <c r="MYV54"/>
      <c r="MYW54"/>
      <c r="MYX54"/>
      <c r="MYY54"/>
      <c r="MYZ54"/>
      <c r="MZA54"/>
      <c r="MZB54"/>
      <c r="MZC54"/>
      <c r="MZD54"/>
      <c r="MZE54"/>
      <c r="MZF54"/>
      <c r="MZG54"/>
      <c r="MZH54"/>
      <c r="MZI54"/>
      <c r="MZJ54"/>
      <c r="MZK54"/>
      <c r="MZL54"/>
      <c r="MZM54"/>
      <c r="MZN54"/>
      <c r="MZO54"/>
      <c r="MZP54"/>
      <c r="MZQ54"/>
      <c r="MZR54"/>
      <c r="MZS54"/>
      <c r="MZT54"/>
      <c r="MZU54"/>
      <c r="MZV54"/>
      <c r="MZW54"/>
      <c r="MZX54"/>
      <c r="MZY54"/>
      <c r="MZZ54"/>
      <c r="NAA54"/>
      <c r="NAB54"/>
      <c r="NAC54"/>
      <c r="NAD54"/>
      <c r="NAE54"/>
      <c r="NAF54"/>
      <c r="NAG54"/>
      <c r="NAH54"/>
      <c r="NAI54"/>
      <c r="NAJ54"/>
      <c r="NAK54"/>
      <c r="NAL54"/>
      <c r="NAM54"/>
      <c r="NAN54"/>
      <c r="NAO54"/>
      <c r="NAP54"/>
      <c r="NAQ54"/>
      <c r="NAR54"/>
      <c r="NAS54"/>
      <c r="NAT54"/>
      <c r="NAU54"/>
      <c r="NAV54"/>
      <c r="NAW54"/>
      <c r="NAX54"/>
      <c r="NAY54"/>
      <c r="NAZ54"/>
      <c r="NBA54"/>
      <c r="NBB54"/>
      <c r="NBC54"/>
      <c r="NBD54"/>
      <c r="NBE54"/>
      <c r="NBF54"/>
      <c r="NBG54"/>
      <c r="NBH54"/>
      <c r="NBI54"/>
      <c r="NBJ54"/>
      <c r="NBK54"/>
      <c r="NBL54"/>
      <c r="NBM54"/>
      <c r="NBN54"/>
      <c r="NBO54"/>
      <c r="NBP54"/>
      <c r="NBQ54"/>
      <c r="NBR54"/>
      <c r="NBS54"/>
      <c r="NBT54"/>
      <c r="NBU54"/>
      <c r="NBV54"/>
      <c r="NBW54"/>
      <c r="NBX54"/>
      <c r="NBY54"/>
      <c r="NBZ54"/>
      <c r="NCA54"/>
      <c r="NCB54"/>
      <c r="NCC54"/>
      <c r="NCD54"/>
      <c r="NCE54"/>
      <c r="NCF54"/>
      <c r="NCG54"/>
      <c r="NCH54"/>
      <c r="NCI54"/>
      <c r="NCJ54"/>
      <c r="NCK54"/>
      <c r="NCL54"/>
      <c r="NCM54"/>
      <c r="NCN54"/>
      <c r="NCO54"/>
      <c r="NCP54"/>
      <c r="NCQ54"/>
      <c r="NCR54"/>
      <c r="NCS54"/>
      <c r="NCT54"/>
      <c r="NCU54"/>
      <c r="NCV54"/>
      <c r="NCW54"/>
      <c r="NCX54"/>
      <c r="NCY54"/>
      <c r="NCZ54"/>
      <c r="NDA54"/>
      <c r="NDB54"/>
      <c r="NDC54"/>
      <c r="NDD54"/>
      <c r="NDE54"/>
      <c r="NDF54"/>
      <c r="NDG54"/>
      <c r="NDH54"/>
      <c r="NDI54"/>
      <c r="NDJ54"/>
      <c r="NDK54"/>
      <c r="NDL54"/>
      <c r="NDM54"/>
      <c r="NDN54"/>
      <c r="NDO54"/>
      <c r="NDP54"/>
      <c r="NDQ54"/>
      <c r="NDR54"/>
      <c r="NDS54"/>
      <c r="NDT54"/>
      <c r="NDU54"/>
      <c r="NDV54"/>
      <c r="NDW54"/>
      <c r="NDX54"/>
      <c r="NDY54"/>
      <c r="NDZ54"/>
      <c r="NEA54"/>
      <c r="NEB54"/>
      <c r="NEC54"/>
      <c r="NED54"/>
      <c r="NEE54"/>
      <c r="NEF54"/>
      <c r="NEG54"/>
      <c r="NEH54"/>
      <c r="NEI54"/>
      <c r="NEJ54"/>
      <c r="NEK54"/>
      <c r="NEL54"/>
      <c r="NEM54"/>
      <c r="NEN54"/>
      <c r="NEO54"/>
      <c r="NEP54"/>
      <c r="NEQ54"/>
      <c r="NER54"/>
      <c r="NES54"/>
      <c r="NET54"/>
      <c r="NEU54"/>
      <c r="NEV54"/>
      <c r="NEW54"/>
      <c r="NEX54"/>
      <c r="NEY54"/>
      <c r="NEZ54"/>
      <c r="NFA54"/>
      <c r="NFB54"/>
      <c r="NFC54"/>
      <c r="NFD54"/>
      <c r="NFE54"/>
      <c r="NFF54"/>
      <c r="NFG54"/>
      <c r="NFH54"/>
      <c r="NFI54"/>
      <c r="NFJ54"/>
      <c r="NFK54"/>
      <c r="NFL54"/>
      <c r="NFM54"/>
      <c r="NFN54"/>
      <c r="NFO54"/>
      <c r="NFP54"/>
      <c r="NFQ54"/>
      <c r="NFR54"/>
      <c r="NFS54"/>
      <c r="NFT54"/>
      <c r="NFU54"/>
      <c r="NFV54"/>
      <c r="NFW54"/>
      <c r="NFX54"/>
      <c r="NFY54"/>
      <c r="NFZ54"/>
      <c r="NGA54"/>
      <c r="NGB54"/>
      <c r="NGC54"/>
      <c r="NGD54"/>
      <c r="NGE54"/>
      <c r="NGF54"/>
      <c r="NGG54"/>
      <c r="NGH54"/>
      <c r="NGI54"/>
      <c r="NGJ54"/>
      <c r="NGK54"/>
      <c r="NGL54"/>
      <c r="NGM54"/>
      <c r="NGN54"/>
      <c r="NGO54"/>
      <c r="NGP54"/>
      <c r="NGQ54"/>
      <c r="NGR54"/>
      <c r="NGS54"/>
      <c r="NGT54"/>
      <c r="NGU54"/>
      <c r="NGV54"/>
      <c r="NGW54"/>
      <c r="NGX54"/>
      <c r="NGY54"/>
      <c r="NGZ54"/>
      <c r="NHA54"/>
      <c r="NHB54"/>
      <c r="NHC54"/>
      <c r="NHD54"/>
      <c r="NHE54"/>
      <c r="NHF54"/>
      <c r="NHG54"/>
      <c r="NHH54"/>
      <c r="NHI54"/>
      <c r="NHJ54"/>
      <c r="NHK54"/>
      <c r="NHL54"/>
      <c r="NHM54"/>
      <c r="NHN54"/>
      <c r="NHO54"/>
      <c r="NHP54"/>
      <c r="NHQ54"/>
      <c r="NHR54"/>
      <c r="NHS54"/>
      <c r="NHT54"/>
      <c r="NHU54"/>
      <c r="NHV54"/>
      <c r="NHW54"/>
      <c r="NHX54"/>
      <c r="NHY54"/>
      <c r="NHZ54"/>
      <c r="NIA54"/>
      <c r="NIB54"/>
      <c r="NIC54"/>
      <c r="NID54"/>
      <c r="NIE54"/>
      <c r="NIF54"/>
      <c r="NIG54"/>
      <c r="NIH54"/>
      <c r="NII54"/>
      <c r="NIJ54"/>
      <c r="NIK54"/>
      <c r="NIL54"/>
      <c r="NIM54"/>
      <c r="NIN54"/>
      <c r="NIO54"/>
      <c r="NIP54"/>
      <c r="NIQ54"/>
      <c r="NIR54"/>
      <c r="NIS54"/>
      <c r="NIT54"/>
      <c r="NIU54"/>
      <c r="NIV54"/>
      <c r="NIW54"/>
      <c r="NIX54"/>
      <c r="NIY54"/>
      <c r="NIZ54"/>
      <c r="NJA54"/>
      <c r="NJB54"/>
      <c r="NJC54"/>
      <c r="NJD54"/>
      <c r="NJE54"/>
      <c r="NJF54"/>
      <c r="NJG54"/>
      <c r="NJH54"/>
      <c r="NJI54"/>
      <c r="NJJ54"/>
      <c r="NJK54"/>
      <c r="NJL54"/>
      <c r="NJM54"/>
      <c r="NJN54"/>
      <c r="NJO54"/>
      <c r="NJP54"/>
      <c r="NJQ54"/>
      <c r="NJR54"/>
      <c r="NJS54"/>
      <c r="NJT54"/>
      <c r="NJU54"/>
      <c r="NJV54"/>
      <c r="NJW54"/>
      <c r="NJX54"/>
      <c r="NJY54"/>
      <c r="NJZ54"/>
      <c r="NKA54"/>
      <c r="NKB54"/>
      <c r="NKC54"/>
      <c r="NKD54"/>
      <c r="NKE54"/>
      <c r="NKF54"/>
      <c r="NKG54"/>
      <c r="NKH54"/>
      <c r="NKI54"/>
      <c r="NKJ54"/>
      <c r="NKK54"/>
      <c r="NKL54"/>
      <c r="NKM54"/>
      <c r="NKN54"/>
      <c r="NKO54"/>
      <c r="NKP54"/>
      <c r="NKQ54"/>
      <c r="NKR54"/>
      <c r="NKS54"/>
      <c r="NKT54"/>
      <c r="NKU54"/>
      <c r="NKV54"/>
      <c r="NKW54"/>
      <c r="NKX54"/>
      <c r="NKY54"/>
      <c r="NKZ54"/>
      <c r="NLA54"/>
      <c r="NLB54"/>
      <c r="NLC54"/>
      <c r="NLD54"/>
      <c r="NLE54"/>
      <c r="NLF54"/>
      <c r="NLG54"/>
      <c r="NLH54"/>
      <c r="NLI54"/>
      <c r="NLJ54"/>
      <c r="NLK54"/>
      <c r="NLL54"/>
      <c r="NLM54"/>
      <c r="NLN54"/>
      <c r="NLO54"/>
      <c r="NLP54"/>
      <c r="NLQ54"/>
      <c r="NLR54"/>
      <c r="NLS54"/>
      <c r="NLT54"/>
      <c r="NLU54"/>
      <c r="NLV54"/>
      <c r="NLW54"/>
      <c r="NLX54"/>
      <c r="NLY54"/>
      <c r="NLZ54"/>
      <c r="NMA54"/>
      <c r="NMB54"/>
      <c r="NMC54"/>
      <c r="NMD54"/>
      <c r="NME54"/>
      <c r="NMF54"/>
      <c r="NMG54"/>
      <c r="NMH54"/>
      <c r="NMI54"/>
      <c r="NMJ54"/>
      <c r="NMK54"/>
      <c r="NML54"/>
      <c r="NMM54"/>
      <c r="NMN54"/>
      <c r="NMO54"/>
      <c r="NMP54"/>
      <c r="NMQ54"/>
      <c r="NMR54"/>
      <c r="NMS54"/>
      <c r="NMT54"/>
      <c r="NMU54"/>
      <c r="NMV54"/>
      <c r="NMW54"/>
      <c r="NMX54"/>
      <c r="NMY54"/>
      <c r="NMZ54"/>
      <c r="NNA54"/>
      <c r="NNB54"/>
      <c r="NNC54"/>
      <c r="NND54"/>
      <c r="NNE54"/>
      <c r="NNF54"/>
      <c r="NNG54"/>
      <c r="NNH54"/>
      <c r="NNI54"/>
      <c r="NNJ54"/>
      <c r="NNK54"/>
      <c r="NNL54"/>
      <c r="NNM54"/>
      <c r="NNN54"/>
      <c r="NNO54"/>
      <c r="NNP54"/>
      <c r="NNQ54"/>
      <c r="NNR54"/>
      <c r="NNS54"/>
      <c r="NNT54"/>
      <c r="NNU54"/>
      <c r="NNV54"/>
      <c r="NNW54"/>
      <c r="NNX54"/>
      <c r="NNY54"/>
      <c r="NNZ54"/>
      <c r="NOA54"/>
      <c r="NOB54"/>
      <c r="NOC54"/>
      <c r="NOD54"/>
      <c r="NOE54"/>
      <c r="NOF54"/>
      <c r="NOG54"/>
      <c r="NOH54"/>
      <c r="NOI54"/>
      <c r="NOJ54"/>
      <c r="NOK54"/>
      <c r="NOL54"/>
      <c r="NOM54"/>
      <c r="NON54"/>
      <c r="NOO54"/>
      <c r="NOP54"/>
      <c r="NOQ54"/>
      <c r="NOR54"/>
      <c r="NOS54"/>
      <c r="NOT54"/>
      <c r="NOU54"/>
      <c r="NOV54"/>
      <c r="NOW54"/>
      <c r="NOX54"/>
      <c r="NOY54"/>
      <c r="NOZ54"/>
      <c r="NPA54"/>
      <c r="NPB54"/>
      <c r="NPC54"/>
      <c r="NPD54"/>
      <c r="NPE54"/>
      <c r="NPF54"/>
      <c r="NPG54"/>
      <c r="NPH54"/>
      <c r="NPI54"/>
      <c r="NPJ54"/>
      <c r="NPK54"/>
      <c r="NPL54"/>
      <c r="NPM54"/>
      <c r="NPN54"/>
      <c r="NPO54"/>
      <c r="NPP54"/>
      <c r="NPQ54"/>
      <c r="NPR54"/>
      <c r="NPS54"/>
      <c r="NPT54"/>
      <c r="NPU54"/>
      <c r="NPV54"/>
      <c r="NPW54"/>
      <c r="NPX54"/>
      <c r="NPY54"/>
      <c r="NPZ54"/>
      <c r="NQA54"/>
      <c r="NQB54"/>
      <c r="NQC54"/>
      <c r="NQD54"/>
      <c r="NQE54"/>
      <c r="NQF54"/>
      <c r="NQG54"/>
      <c r="NQH54"/>
      <c r="NQI54"/>
      <c r="NQJ54"/>
      <c r="NQK54"/>
      <c r="NQL54"/>
      <c r="NQM54"/>
      <c r="NQN54"/>
      <c r="NQO54"/>
      <c r="NQP54"/>
      <c r="NQQ54"/>
      <c r="NQR54"/>
      <c r="NQS54"/>
      <c r="NQT54"/>
      <c r="NQU54"/>
      <c r="NQV54"/>
      <c r="NQW54"/>
      <c r="NQX54"/>
      <c r="NQY54"/>
      <c r="NQZ54"/>
      <c r="NRA54"/>
      <c r="NRB54"/>
      <c r="NRC54"/>
      <c r="NRD54"/>
      <c r="NRE54"/>
      <c r="NRF54"/>
      <c r="NRG54"/>
      <c r="NRH54"/>
      <c r="NRI54"/>
      <c r="NRJ54"/>
      <c r="NRK54"/>
      <c r="NRL54"/>
      <c r="NRM54"/>
      <c r="NRN54"/>
      <c r="NRO54"/>
      <c r="NRP54"/>
      <c r="NRQ54"/>
      <c r="NRR54"/>
      <c r="NRS54"/>
      <c r="NRT54"/>
      <c r="NRU54"/>
      <c r="NRV54"/>
      <c r="NRW54"/>
      <c r="NRX54"/>
      <c r="NRY54"/>
      <c r="NRZ54"/>
      <c r="NSA54"/>
      <c r="NSB54"/>
      <c r="NSC54"/>
      <c r="NSD54"/>
      <c r="NSE54"/>
      <c r="NSF54"/>
      <c r="NSG54"/>
      <c r="NSH54"/>
      <c r="NSI54"/>
      <c r="NSJ54"/>
      <c r="NSK54"/>
      <c r="NSL54"/>
      <c r="NSM54"/>
      <c r="NSN54"/>
      <c r="NSO54"/>
      <c r="NSP54"/>
      <c r="NSQ54"/>
      <c r="NSR54"/>
      <c r="NSS54"/>
      <c r="NST54"/>
      <c r="NSU54"/>
      <c r="NSV54"/>
      <c r="NSW54"/>
      <c r="NSX54"/>
      <c r="NSY54"/>
      <c r="NSZ54"/>
      <c r="NTA54"/>
      <c r="NTB54"/>
      <c r="NTC54"/>
      <c r="NTD54"/>
      <c r="NTE54"/>
      <c r="NTF54"/>
      <c r="NTG54"/>
      <c r="NTH54"/>
      <c r="NTI54"/>
      <c r="NTJ54"/>
      <c r="NTK54"/>
      <c r="NTL54"/>
      <c r="NTM54"/>
      <c r="NTN54"/>
      <c r="NTO54"/>
      <c r="NTP54"/>
      <c r="NTQ54"/>
      <c r="NTR54"/>
      <c r="NTS54"/>
      <c r="NTT54"/>
      <c r="NTU54"/>
      <c r="NTV54"/>
      <c r="NTW54"/>
      <c r="NTX54"/>
      <c r="NTY54"/>
      <c r="NTZ54"/>
      <c r="NUA54"/>
      <c r="NUB54"/>
      <c r="NUC54"/>
      <c r="NUD54"/>
      <c r="NUE54"/>
      <c r="NUF54"/>
      <c r="NUG54"/>
      <c r="NUH54"/>
      <c r="NUI54"/>
      <c r="NUJ54"/>
      <c r="NUK54"/>
      <c r="NUL54"/>
      <c r="NUM54"/>
      <c r="NUN54"/>
      <c r="NUO54"/>
      <c r="NUP54"/>
      <c r="NUQ54"/>
      <c r="NUR54"/>
      <c r="NUS54"/>
      <c r="NUT54"/>
      <c r="NUU54"/>
      <c r="NUV54"/>
      <c r="NUW54"/>
      <c r="NUX54"/>
      <c r="NUY54"/>
      <c r="NUZ54"/>
      <c r="NVA54"/>
      <c r="NVB54"/>
      <c r="NVC54"/>
      <c r="NVD54"/>
      <c r="NVE54"/>
      <c r="NVF54"/>
      <c r="NVG54"/>
      <c r="NVH54"/>
      <c r="NVI54"/>
      <c r="NVJ54"/>
      <c r="NVK54"/>
      <c r="NVL54"/>
      <c r="NVM54"/>
      <c r="NVN54"/>
      <c r="NVO54"/>
      <c r="NVP54"/>
      <c r="NVQ54"/>
      <c r="NVR54"/>
      <c r="NVS54"/>
      <c r="NVT54"/>
      <c r="NVU54"/>
      <c r="NVV54"/>
      <c r="NVW54"/>
      <c r="NVX54"/>
      <c r="NVY54"/>
      <c r="NVZ54"/>
      <c r="NWA54"/>
      <c r="NWB54"/>
      <c r="NWC54"/>
      <c r="NWD54"/>
      <c r="NWE54"/>
      <c r="NWF54"/>
      <c r="NWG54"/>
      <c r="NWH54"/>
      <c r="NWI54"/>
      <c r="NWJ54"/>
      <c r="NWK54"/>
      <c r="NWL54"/>
      <c r="NWM54"/>
      <c r="NWN54"/>
      <c r="NWO54"/>
      <c r="NWP54"/>
      <c r="NWQ54"/>
      <c r="NWR54"/>
      <c r="NWS54"/>
      <c r="NWT54"/>
      <c r="NWU54"/>
      <c r="NWV54"/>
      <c r="NWW54"/>
      <c r="NWX54"/>
      <c r="NWY54"/>
      <c r="NWZ54"/>
      <c r="NXA54"/>
      <c r="NXB54"/>
      <c r="NXC54"/>
      <c r="NXD54"/>
      <c r="NXE54"/>
      <c r="NXF54"/>
      <c r="NXG54"/>
      <c r="NXH54"/>
      <c r="NXI54"/>
      <c r="NXJ54"/>
      <c r="NXK54"/>
      <c r="NXL54"/>
      <c r="NXM54"/>
      <c r="NXN54"/>
      <c r="NXO54"/>
      <c r="NXP54"/>
      <c r="NXQ54"/>
      <c r="NXR54"/>
      <c r="NXS54"/>
      <c r="NXT54"/>
      <c r="NXU54"/>
      <c r="NXV54"/>
      <c r="NXW54"/>
      <c r="NXX54"/>
      <c r="NXY54"/>
      <c r="NXZ54"/>
      <c r="NYA54"/>
      <c r="NYB54"/>
      <c r="NYC54"/>
      <c r="NYD54"/>
      <c r="NYE54"/>
      <c r="NYF54"/>
      <c r="NYG54"/>
      <c r="NYH54"/>
      <c r="NYI54"/>
      <c r="NYJ54"/>
      <c r="NYK54"/>
      <c r="NYL54"/>
      <c r="NYM54"/>
      <c r="NYN54"/>
      <c r="NYO54"/>
      <c r="NYP54"/>
      <c r="NYQ54"/>
      <c r="NYR54"/>
      <c r="NYS54"/>
      <c r="NYT54"/>
      <c r="NYU54"/>
      <c r="NYV54"/>
      <c r="NYW54"/>
      <c r="NYX54"/>
      <c r="NYY54"/>
      <c r="NYZ54"/>
      <c r="NZA54"/>
      <c r="NZB54"/>
      <c r="NZC54"/>
      <c r="NZD54"/>
      <c r="NZE54"/>
      <c r="NZF54"/>
      <c r="NZG54"/>
      <c r="NZH54"/>
      <c r="NZI54"/>
      <c r="NZJ54"/>
      <c r="NZK54"/>
      <c r="NZL54"/>
      <c r="NZM54"/>
      <c r="NZN54"/>
      <c r="NZO54"/>
      <c r="NZP54"/>
      <c r="NZQ54"/>
      <c r="NZR54"/>
      <c r="NZS54"/>
      <c r="NZT54"/>
      <c r="NZU54"/>
      <c r="NZV54"/>
      <c r="NZW54"/>
      <c r="NZX54"/>
      <c r="NZY54"/>
      <c r="NZZ54"/>
      <c r="OAA54"/>
      <c r="OAB54"/>
      <c r="OAC54"/>
      <c r="OAD54"/>
      <c r="OAE54"/>
      <c r="OAF54"/>
      <c r="OAG54"/>
      <c r="OAH54"/>
      <c r="OAI54"/>
      <c r="OAJ54"/>
      <c r="OAK54"/>
      <c r="OAL54"/>
      <c r="OAM54"/>
      <c r="OAN54"/>
      <c r="OAO54"/>
      <c r="OAP54"/>
      <c r="OAQ54"/>
      <c r="OAR54"/>
      <c r="OAS54"/>
      <c r="OAT54"/>
      <c r="OAU54"/>
      <c r="OAV54"/>
      <c r="OAW54"/>
      <c r="OAX54"/>
      <c r="OAY54"/>
      <c r="OAZ54"/>
      <c r="OBA54"/>
      <c r="OBB54"/>
      <c r="OBC54"/>
      <c r="OBD54"/>
      <c r="OBE54"/>
      <c r="OBF54"/>
      <c r="OBG54"/>
      <c r="OBH54"/>
      <c r="OBI54"/>
      <c r="OBJ54"/>
      <c r="OBK54"/>
      <c r="OBL54"/>
      <c r="OBM54"/>
      <c r="OBN54"/>
      <c r="OBO54"/>
      <c r="OBP54"/>
      <c r="OBQ54"/>
      <c r="OBR54"/>
      <c r="OBS54"/>
      <c r="OBT54"/>
      <c r="OBU54"/>
      <c r="OBV54"/>
      <c r="OBW54"/>
      <c r="OBX54"/>
      <c r="OBY54"/>
      <c r="OBZ54"/>
      <c r="OCA54"/>
      <c r="OCB54"/>
      <c r="OCC54"/>
      <c r="OCD54"/>
      <c r="OCE54"/>
      <c r="OCF54"/>
      <c r="OCG54"/>
      <c r="OCH54"/>
      <c r="OCI54"/>
      <c r="OCJ54"/>
      <c r="OCK54"/>
      <c r="OCL54"/>
      <c r="OCM54"/>
      <c r="OCN54"/>
      <c r="OCO54"/>
      <c r="OCP54"/>
      <c r="OCQ54"/>
      <c r="OCR54"/>
      <c r="OCS54"/>
      <c r="OCT54"/>
      <c r="OCU54"/>
      <c r="OCV54"/>
      <c r="OCW54"/>
      <c r="OCX54"/>
      <c r="OCY54"/>
      <c r="OCZ54"/>
      <c r="ODA54"/>
      <c r="ODB54"/>
      <c r="ODC54"/>
      <c r="ODD54"/>
      <c r="ODE54"/>
      <c r="ODF54"/>
      <c r="ODG54"/>
      <c r="ODH54"/>
      <c r="ODI54"/>
      <c r="ODJ54"/>
      <c r="ODK54"/>
      <c r="ODL54"/>
      <c r="ODM54"/>
      <c r="ODN54"/>
      <c r="ODO54"/>
      <c r="ODP54"/>
      <c r="ODQ54"/>
      <c r="ODR54"/>
      <c r="ODS54"/>
      <c r="ODT54"/>
      <c r="ODU54"/>
      <c r="ODV54"/>
      <c r="ODW54"/>
      <c r="ODX54"/>
      <c r="ODY54"/>
      <c r="ODZ54"/>
      <c r="OEA54"/>
      <c r="OEB54"/>
      <c r="OEC54"/>
      <c r="OED54"/>
      <c r="OEE54"/>
      <c r="OEF54"/>
      <c r="OEG54"/>
      <c r="OEH54"/>
      <c r="OEI54"/>
      <c r="OEJ54"/>
      <c r="OEK54"/>
      <c r="OEL54"/>
      <c r="OEM54"/>
      <c r="OEN54"/>
      <c r="OEO54"/>
      <c r="OEP54"/>
      <c r="OEQ54"/>
      <c r="OER54"/>
      <c r="OES54"/>
      <c r="OET54"/>
      <c r="OEU54"/>
      <c r="OEV54"/>
      <c r="OEW54"/>
      <c r="OEX54"/>
      <c r="OEY54"/>
      <c r="OEZ54"/>
      <c r="OFA54"/>
      <c r="OFB54"/>
      <c r="OFC54"/>
      <c r="OFD54"/>
      <c r="OFE54"/>
      <c r="OFF54"/>
      <c r="OFG54"/>
      <c r="OFH54"/>
      <c r="OFI54"/>
      <c r="OFJ54"/>
      <c r="OFK54"/>
      <c r="OFL54"/>
      <c r="OFM54"/>
      <c r="OFN54"/>
      <c r="OFO54"/>
      <c r="OFP54"/>
      <c r="OFQ54"/>
      <c r="OFR54"/>
      <c r="OFS54"/>
      <c r="OFT54"/>
      <c r="OFU54"/>
      <c r="OFV54"/>
      <c r="OFW54"/>
      <c r="OFX54"/>
      <c r="OFY54"/>
      <c r="OFZ54"/>
      <c r="OGA54"/>
      <c r="OGB54"/>
      <c r="OGC54"/>
      <c r="OGD54"/>
      <c r="OGE54"/>
      <c r="OGF54"/>
      <c r="OGG54"/>
      <c r="OGH54"/>
      <c r="OGI54"/>
      <c r="OGJ54"/>
      <c r="OGK54"/>
      <c r="OGL54"/>
      <c r="OGM54"/>
      <c r="OGN54"/>
      <c r="OGO54"/>
      <c r="OGP54"/>
      <c r="OGQ54"/>
      <c r="OGR54"/>
      <c r="OGS54"/>
      <c r="OGT54"/>
      <c r="OGU54"/>
      <c r="OGV54"/>
      <c r="OGW54"/>
      <c r="OGX54"/>
      <c r="OGY54"/>
      <c r="OGZ54"/>
      <c r="OHA54"/>
      <c r="OHB54"/>
      <c r="OHC54"/>
      <c r="OHD54"/>
      <c r="OHE54"/>
      <c r="OHF54"/>
      <c r="OHG54"/>
      <c r="OHH54"/>
      <c r="OHI54"/>
      <c r="OHJ54"/>
      <c r="OHK54"/>
      <c r="OHL54"/>
      <c r="OHM54"/>
      <c r="OHN54"/>
      <c r="OHO54"/>
      <c r="OHP54"/>
      <c r="OHQ54"/>
      <c r="OHR54"/>
      <c r="OHS54"/>
      <c r="OHT54"/>
      <c r="OHU54"/>
      <c r="OHV54"/>
      <c r="OHW54"/>
      <c r="OHX54"/>
      <c r="OHY54"/>
      <c r="OHZ54"/>
      <c r="OIA54"/>
      <c r="OIB54"/>
      <c r="OIC54"/>
      <c r="OID54"/>
      <c r="OIE54"/>
      <c r="OIF54"/>
      <c r="OIG54"/>
      <c r="OIH54"/>
      <c r="OII54"/>
      <c r="OIJ54"/>
      <c r="OIK54"/>
      <c r="OIL54"/>
      <c r="OIM54"/>
      <c r="OIN54"/>
      <c r="OIO54"/>
      <c r="OIP54"/>
      <c r="OIQ54"/>
      <c r="OIR54"/>
      <c r="OIS54"/>
      <c r="OIT54"/>
      <c r="OIU54"/>
      <c r="OIV54"/>
      <c r="OIW54"/>
      <c r="OIX54"/>
      <c r="OIY54"/>
      <c r="OIZ54"/>
      <c r="OJA54"/>
      <c r="OJB54"/>
      <c r="OJC54"/>
      <c r="OJD54"/>
      <c r="OJE54"/>
      <c r="OJF54"/>
      <c r="OJG54"/>
      <c r="OJH54"/>
      <c r="OJI54"/>
      <c r="OJJ54"/>
      <c r="OJK54"/>
      <c r="OJL54"/>
      <c r="OJM54"/>
      <c r="OJN54"/>
      <c r="OJO54"/>
      <c r="OJP54"/>
      <c r="OJQ54"/>
      <c r="OJR54"/>
      <c r="OJS54"/>
      <c r="OJT54"/>
      <c r="OJU54"/>
      <c r="OJV54"/>
      <c r="OJW54"/>
      <c r="OJX54"/>
      <c r="OJY54"/>
      <c r="OJZ54"/>
      <c r="OKA54"/>
      <c r="OKB54"/>
      <c r="OKC54"/>
      <c r="OKD54"/>
      <c r="OKE54"/>
      <c r="OKF54"/>
      <c r="OKG54"/>
      <c r="OKH54"/>
      <c r="OKI54"/>
      <c r="OKJ54"/>
      <c r="OKK54"/>
      <c r="OKL54"/>
      <c r="OKM54"/>
      <c r="OKN54"/>
      <c r="OKO54"/>
      <c r="OKP54"/>
      <c r="OKQ54"/>
      <c r="OKR54"/>
      <c r="OKS54"/>
      <c r="OKT54"/>
      <c r="OKU54"/>
      <c r="OKV54"/>
      <c r="OKW54"/>
      <c r="OKX54"/>
      <c r="OKY54"/>
      <c r="OKZ54"/>
      <c r="OLA54"/>
      <c r="OLB54"/>
      <c r="OLC54"/>
      <c r="OLD54"/>
      <c r="OLE54"/>
      <c r="OLF54"/>
      <c r="OLG54"/>
      <c r="OLH54"/>
      <c r="OLI54"/>
      <c r="OLJ54"/>
      <c r="OLK54"/>
      <c r="OLL54"/>
      <c r="OLM54"/>
      <c r="OLN54"/>
      <c r="OLO54"/>
      <c r="OLP54"/>
      <c r="OLQ54"/>
      <c r="OLR54"/>
      <c r="OLS54"/>
      <c r="OLT54"/>
      <c r="OLU54"/>
      <c r="OLV54"/>
      <c r="OLW54"/>
      <c r="OLX54"/>
      <c r="OLY54"/>
      <c r="OLZ54"/>
      <c r="OMA54"/>
      <c r="OMB54"/>
      <c r="OMC54"/>
      <c r="OMD54"/>
      <c r="OME54"/>
      <c r="OMF54"/>
      <c r="OMG54"/>
      <c r="OMH54"/>
      <c r="OMI54"/>
      <c r="OMJ54"/>
      <c r="OMK54"/>
      <c r="OML54"/>
      <c r="OMM54"/>
      <c r="OMN54"/>
      <c r="OMO54"/>
      <c r="OMP54"/>
      <c r="OMQ54"/>
      <c r="OMR54"/>
      <c r="OMS54"/>
      <c r="OMT54"/>
      <c r="OMU54"/>
      <c r="OMV54"/>
      <c r="OMW54"/>
      <c r="OMX54"/>
      <c r="OMY54"/>
      <c r="OMZ54"/>
      <c r="ONA54"/>
      <c r="ONB54"/>
      <c r="ONC54"/>
      <c r="OND54"/>
      <c r="ONE54"/>
      <c r="ONF54"/>
      <c r="ONG54"/>
      <c r="ONH54"/>
      <c r="ONI54"/>
      <c r="ONJ54"/>
      <c r="ONK54"/>
      <c r="ONL54"/>
      <c r="ONM54"/>
      <c r="ONN54"/>
      <c r="ONO54"/>
      <c r="ONP54"/>
      <c r="ONQ54"/>
      <c r="ONR54"/>
      <c r="ONS54"/>
      <c r="ONT54"/>
      <c r="ONU54"/>
      <c r="ONV54"/>
      <c r="ONW54"/>
      <c r="ONX54"/>
      <c r="ONY54"/>
      <c r="ONZ54"/>
      <c r="OOA54"/>
      <c r="OOB54"/>
      <c r="OOC54"/>
      <c r="OOD54"/>
      <c r="OOE54"/>
      <c r="OOF54"/>
      <c r="OOG54"/>
      <c r="OOH54"/>
      <c r="OOI54"/>
      <c r="OOJ54"/>
      <c r="OOK54"/>
      <c r="OOL54"/>
      <c r="OOM54"/>
      <c r="OON54"/>
      <c r="OOO54"/>
      <c r="OOP54"/>
      <c r="OOQ54"/>
      <c r="OOR54"/>
      <c r="OOS54"/>
      <c r="OOT54"/>
      <c r="OOU54"/>
      <c r="OOV54"/>
      <c r="OOW54"/>
      <c r="OOX54"/>
      <c r="OOY54"/>
      <c r="OOZ54"/>
      <c r="OPA54"/>
      <c r="OPB54"/>
      <c r="OPC54"/>
      <c r="OPD54"/>
      <c r="OPE54"/>
      <c r="OPF54"/>
      <c r="OPG54"/>
      <c r="OPH54"/>
      <c r="OPI54"/>
      <c r="OPJ54"/>
      <c r="OPK54"/>
      <c r="OPL54"/>
      <c r="OPM54"/>
      <c r="OPN54"/>
      <c r="OPO54"/>
      <c r="OPP54"/>
      <c r="OPQ54"/>
      <c r="OPR54"/>
      <c r="OPS54"/>
      <c r="OPT54"/>
      <c r="OPU54"/>
      <c r="OPV54"/>
      <c r="OPW54"/>
      <c r="OPX54"/>
      <c r="OPY54"/>
      <c r="OPZ54"/>
      <c r="OQA54"/>
      <c r="OQB54"/>
      <c r="OQC54"/>
      <c r="OQD54"/>
      <c r="OQE54"/>
      <c r="OQF54"/>
      <c r="OQG54"/>
      <c r="OQH54"/>
      <c r="OQI54"/>
      <c r="OQJ54"/>
      <c r="OQK54"/>
      <c r="OQL54"/>
      <c r="OQM54"/>
      <c r="OQN54"/>
      <c r="OQO54"/>
      <c r="OQP54"/>
      <c r="OQQ54"/>
      <c r="OQR54"/>
      <c r="OQS54"/>
      <c r="OQT54"/>
      <c r="OQU54"/>
      <c r="OQV54"/>
      <c r="OQW54"/>
      <c r="OQX54"/>
      <c r="OQY54"/>
      <c r="OQZ54"/>
      <c r="ORA54"/>
      <c r="ORB54"/>
      <c r="ORC54"/>
      <c r="ORD54"/>
      <c r="ORE54"/>
      <c r="ORF54"/>
      <c r="ORG54"/>
      <c r="ORH54"/>
      <c r="ORI54"/>
      <c r="ORJ54"/>
      <c r="ORK54"/>
      <c r="ORL54"/>
      <c r="ORM54"/>
      <c r="ORN54"/>
      <c r="ORO54"/>
      <c r="ORP54"/>
      <c r="ORQ54"/>
      <c r="ORR54"/>
      <c r="ORS54"/>
      <c r="ORT54"/>
      <c r="ORU54"/>
      <c r="ORV54"/>
      <c r="ORW54"/>
      <c r="ORX54"/>
      <c r="ORY54"/>
      <c r="ORZ54"/>
      <c r="OSA54"/>
      <c r="OSB54"/>
      <c r="OSC54"/>
      <c r="OSD54"/>
      <c r="OSE54"/>
      <c r="OSF54"/>
      <c r="OSG54"/>
      <c r="OSH54"/>
      <c r="OSI54"/>
      <c r="OSJ54"/>
      <c r="OSK54"/>
      <c r="OSL54"/>
      <c r="OSM54"/>
      <c r="OSN54"/>
      <c r="OSO54"/>
      <c r="OSP54"/>
      <c r="OSQ54"/>
      <c r="OSR54"/>
      <c r="OSS54"/>
      <c r="OST54"/>
      <c r="OSU54"/>
      <c r="OSV54"/>
      <c r="OSW54"/>
      <c r="OSX54"/>
      <c r="OSY54"/>
      <c r="OSZ54"/>
      <c r="OTA54"/>
      <c r="OTB54"/>
      <c r="OTC54"/>
      <c r="OTD54"/>
      <c r="OTE54"/>
      <c r="OTF54"/>
      <c r="OTG54"/>
      <c r="OTH54"/>
      <c r="OTI54"/>
      <c r="OTJ54"/>
      <c r="OTK54"/>
      <c r="OTL54"/>
      <c r="OTM54"/>
      <c r="OTN54"/>
      <c r="OTO54"/>
      <c r="OTP54"/>
      <c r="OTQ54"/>
      <c r="OTR54"/>
      <c r="OTS54"/>
      <c r="OTT54"/>
      <c r="OTU54"/>
      <c r="OTV54"/>
      <c r="OTW54"/>
      <c r="OTX54"/>
      <c r="OTY54"/>
      <c r="OTZ54"/>
      <c r="OUA54"/>
      <c r="OUB54"/>
      <c r="OUC54"/>
      <c r="OUD54"/>
      <c r="OUE54"/>
      <c r="OUF54"/>
      <c r="OUG54"/>
      <c r="OUH54"/>
      <c r="OUI54"/>
      <c r="OUJ54"/>
      <c r="OUK54"/>
      <c r="OUL54"/>
      <c r="OUM54"/>
      <c r="OUN54"/>
      <c r="OUO54"/>
      <c r="OUP54"/>
      <c r="OUQ54"/>
      <c r="OUR54"/>
      <c r="OUS54"/>
      <c r="OUT54"/>
      <c r="OUU54"/>
      <c r="OUV54"/>
      <c r="OUW54"/>
      <c r="OUX54"/>
      <c r="OUY54"/>
      <c r="OUZ54"/>
      <c r="OVA54"/>
      <c r="OVB54"/>
      <c r="OVC54"/>
      <c r="OVD54"/>
      <c r="OVE54"/>
      <c r="OVF54"/>
      <c r="OVG54"/>
      <c r="OVH54"/>
      <c r="OVI54"/>
      <c r="OVJ54"/>
      <c r="OVK54"/>
      <c r="OVL54"/>
      <c r="OVM54"/>
      <c r="OVN54"/>
      <c r="OVO54"/>
      <c r="OVP54"/>
      <c r="OVQ54"/>
      <c r="OVR54"/>
      <c r="OVS54"/>
      <c r="OVT54"/>
      <c r="OVU54"/>
      <c r="OVV54"/>
      <c r="OVW54"/>
      <c r="OVX54"/>
      <c r="OVY54"/>
      <c r="OVZ54"/>
      <c r="OWA54"/>
      <c r="OWB54"/>
      <c r="OWC54"/>
      <c r="OWD54"/>
      <c r="OWE54"/>
      <c r="OWF54"/>
      <c r="OWG54"/>
      <c r="OWH54"/>
      <c r="OWI54"/>
      <c r="OWJ54"/>
      <c r="OWK54"/>
      <c r="OWL54"/>
      <c r="OWM54"/>
      <c r="OWN54"/>
      <c r="OWO54"/>
      <c r="OWP54"/>
      <c r="OWQ54"/>
      <c r="OWR54"/>
      <c r="OWS54"/>
      <c r="OWT54"/>
      <c r="OWU54"/>
      <c r="OWV54"/>
      <c r="OWW54"/>
      <c r="OWX54"/>
      <c r="OWY54"/>
      <c r="OWZ54"/>
      <c r="OXA54"/>
      <c r="OXB54"/>
      <c r="OXC54"/>
      <c r="OXD54"/>
      <c r="OXE54"/>
      <c r="OXF54"/>
      <c r="OXG54"/>
      <c r="OXH54"/>
      <c r="OXI54"/>
      <c r="OXJ54"/>
      <c r="OXK54"/>
      <c r="OXL54"/>
      <c r="OXM54"/>
      <c r="OXN54"/>
      <c r="OXO54"/>
      <c r="OXP54"/>
      <c r="OXQ54"/>
      <c r="OXR54"/>
      <c r="OXS54"/>
      <c r="OXT54"/>
      <c r="OXU54"/>
      <c r="OXV54"/>
      <c r="OXW54"/>
      <c r="OXX54"/>
      <c r="OXY54"/>
      <c r="OXZ54"/>
      <c r="OYA54"/>
      <c r="OYB54"/>
      <c r="OYC54"/>
      <c r="OYD54"/>
      <c r="OYE54"/>
      <c r="OYF54"/>
      <c r="OYG54"/>
      <c r="OYH54"/>
      <c r="OYI54"/>
      <c r="OYJ54"/>
      <c r="OYK54"/>
      <c r="OYL54"/>
      <c r="OYM54"/>
      <c r="OYN54"/>
      <c r="OYO54"/>
      <c r="OYP54"/>
      <c r="OYQ54"/>
      <c r="OYR54"/>
      <c r="OYS54"/>
      <c r="OYT54"/>
      <c r="OYU54"/>
      <c r="OYV54"/>
      <c r="OYW54"/>
      <c r="OYX54"/>
      <c r="OYY54"/>
      <c r="OYZ54"/>
      <c r="OZA54"/>
      <c r="OZB54"/>
      <c r="OZC54"/>
      <c r="OZD54"/>
      <c r="OZE54"/>
      <c r="OZF54"/>
      <c r="OZG54"/>
      <c r="OZH54"/>
      <c r="OZI54"/>
      <c r="OZJ54"/>
      <c r="OZK54"/>
      <c r="OZL54"/>
      <c r="OZM54"/>
      <c r="OZN54"/>
      <c r="OZO54"/>
      <c r="OZP54"/>
      <c r="OZQ54"/>
      <c r="OZR54"/>
      <c r="OZS54"/>
      <c r="OZT54"/>
      <c r="OZU54"/>
      <c r="OZV54"/>
      <c r="OZW54"/>
      <c r="OZX54"/>
      <c r="OZY54"/>
      <c r="OZZ54"/>
      <c r="PAA54"/>
      <c r="PAB54"/>
      <c r="PAC54"/>
      <c r="PAD54"/>
      <c r="PAE54"/>
      <c r="PAF54"/>
      <c r="PAG54"/>
      <c r="PAH54"/>
      <c r="PAI54"/>
      <c r="PAJ54"/>
      <c r="PAK54"/>
      <c r="PAL54"/>
      <c r="PAM54"/>
      <c r="PAN54"/>
      <c r="PAO54"/>
      <c r="PAP54"/>
      <c r="PAQ54"/>
      <c r="PAR54"/>
      <c r="PAS54"/>
      <c r="PAT54"/>
      <c r="PAU54"/>
      <c r="PAV54"/>
      <c r="PAW54"/>
      <c r="PAX54"/>
      <c r="PAY54"/>
      <c r="PAZ54"/>
      <c r="PBA54"/>
      <c r="PBB54"/>
      <c r="PBC54"/>
      <c r="PBD54"/>
      <c r="PBE54"/>
      <c r="PBF54"/>
      <c r="PBG54"/>
      <c r="PBH54"/>
      <c r="PBI54"/>
      <c r="PBJ54"/>
      <c r="PBK54"/>
      <c r="PBL54"/>
      <c r="PBM54"/>
      <c r="PBN54"/>
      <c r="PBO54"/>
      <c r="PBP54"/>
      <c r="PBQ54"/>
      <c r="PBR54"/>
      <c r="PBS54"/>
      <c r="PBT54"/>
      <c r="PBU54"/>
      <c r="PBV54"/>
      <c r="PBW54"/>
      <c r="PBX54"/>
      <c r="PBY54"/>
      <c r="PBZ54"/>
      <c r="PCA54"/>
      <c r="PCB54"/>
      <c r="PCC54"/>
      <c r="PCD54"/>
      <c r="PCE54"/>
      <c r="PCF54"/>
      <c r="PCG54"/>
      <c r="PCH54"/>
      <c r="PCI54"/>
      <c r="PCJ54"/>
      <c r="PCK54"/>
      <c r="PCL54"/>
      <c r="PCM54"/>
      <c r="PCN54"/>
      <c r="PCO54"/>
      <c r="PCP54"/>
      <c r="PCQ54"/>
      <c r="PCR54"/>
      <c r="PCS54"/>
      <c r="PCT54"/>
      <c r="PCU54"/>
      <c r="PCV54"/>
      <c r="PCW54"/>
      <c r="PCX54"/>
      <c r="PCY54"/>
      <c r="PCZ54"/>
      <c r="PDA54"/>
      <c r="PDB54"/>
      <c r="PDC54"/>
      <c r="PDD54"/>
      <c r="PDE54"/>
      <c r="PDF54"/>
      <c r="PDG54"/>
      <c r="PDH54"/>
      <c r="PDI54"/>
      <c r="PDJ54"/>
      <c r="PDK54"/>
      <c r="PDL54"/>
      <c r="PDM54"/>
      <c r="PDN54"/>
      <c r="PDO54"/>
      <c r="PDP54"/>
      <c r="PDQ54"/>
      <c r="PDR54"/>
      <c r="PDS54"/>
      <c r="PDT54"/>
      <c r="PDU54"/>
      <c r="PDV54"/>
      <c r="PDW54"/>
      <c r="PDX54"/>
      <c r="PDY54"/>
      <c r="PDZ54"/>
      <c r="PEA54"/>
      <c r="PEB54"/>
      <c r="PEC54"/>
      <c r="PED54"/>
      <c r="PEE54"/>
      <c r="PEF54"/>
      <c r="PEG54"/>
      <c r="PEH54"/>
      <c r="PEI54"/>
      <c r="PEJ54"/>
      <c r="PEK54"/>
      <c r="PEL54"/>
      <c r="PEM54"/>
      <c r="PEN54"/>
      <c r="PEO54"/>
      <c r="PEP54"/>
      <c r="PEQ54"/>
      <c r="PER54"/>
      <c r="PES54"/>
      <c r="PET54"/>
      <c r="PEU54"/>
      <c r="PEV54"/>
      <c r="PEW54"/>
      <c r="PEX54"/>
      <c r="PEY54"/>
      <c r="PEZ54"/>
      <c r="PFA54"/>
      <c r="PFB54"/>
      <c r="PFC54"/>
      <c r="PFD54"/>
      <c r="PFE54"/>
      <c r="PFF54"/>
      <c r="PFG54"/>
      <c r="PFH54"/>
      <c r="PFI54"/>
      <c r="PFJ54"/>
      <c r="PFK54"/>
      <c r="PFL54"/>
      <c r="PFM54"/>
      <c r="PFN54"/>
      <c r="PFO54"/>
      <c r="PFP54"/>
      <c r="PFQ54"/>
      <c r="PFR54"/>
      <c r="PFS54"/>
      <c r="PFT54"/>
      <c r="PFU54"/>
      <c r="PFV54"/>
      <c r="PFW54"/>
      <c r="PFX54"/>
      <c r="PFY54"/>
      <c r="PFZ54"/>
      <c r="PGA54"/>
      <c r="PGB54"/>
      <c r="PGC54"/>
      <c r="PGD54"/>
      <c r="PGE54"/>
      <c r="PGF54"/>
      <c r="PGG54"/>
      <c r="PGH54"/>
      <c r="PGI54"/>
      <c r="PGJ54"/>
      <c r="PGK54"/>
      <c r="PGL54"/>
      <c r="PGM54"/>
      <c r="PGN54"/>
      <c r="PGO54"/>
      <c r="PGP54"/>
      <c r="PGQ54"/>
      <c r="PGR54"/>
      <c r="PGS54"/>
      <c r="PGT54"/>
      <c r="PGU54"/>
      <c r="PGV54"/>
      <c r="PGW54"/>
      <c r="PGX54"/>
      <c r="PGY54"/>
      <c r="PGZ54"/>
      <c r="PHA54"/>
      <c r="PHB54"/>
      <c r="PHC54"/>
      <c r="PHD54"/>
      <c r="PHE54"/>
      <c r="PHF54"/>
      <c r="PHG54"/>
      <c r="PHH54"/>
      <c r="PHI54"/>
      <c r="PHJ54"/>
      <c r="PHK54"/>
      <c r="PHL54"/>
      <c r="PHM54"/>
      <c r="PHN54"/>
      <c r="PHO54"/>
      <c r="PHP54"/>
      <c r="PHQ54"/>
      <c r="PHR54"/>
      <c r="PHS54"/>
      <c r="PHT54"/>
      <c r="PHU54"/>
      <c r="PHV54"/>
      <c r="PHW54"/>
      <c r="PHX54"/>
      <c r="PHY54"/>
      <c r="PHZ54"/>
      <c r="PIA54"/>
      <c r="PIB54"/>
      <c r="PIC54"/>
      <c r="PID54"/>
      <c r="PIE54"/>
      <c r="PIF54"/>
      <c r="PIG54"/>
      <c r="PIH54"/>
      <c r="PII54"/>
      <c r="PIJ54"/>
      <c r="PIK54"/>
      <c r="PIL54"/>
      <c r="PIM54"/>
      <c r="PIN54"/>
      <c r="PIO54"/>
      <c r="PIP54"/>
      <c r="PIQ54"/>
      <c r="PIR54"/>
      <c r="PIS54"/>
      <c r="PIT54"/>
      <c r="PIU54"/>
      <c r="PIV54"/>
      <c r="PIW54"/>
      <c r="PIX54"/>
      <c r="PIY54"/>
      <c r="PIZ54"/>
      <c r="PJA54"/>
      <c r="PJB54"/>
      <c r="PJC54"/>
      <c r="PJD54"/>
      <c r="PJE54"/>
      <c r="PJF54"/>
      <c r="PJG54"/>
      <c r="PJH54"/>
      <c r="PJI54"/>
      <c r="PJJ54"/>
      <c r="PJK54"/>
      <c r="PJL54"/>
      <c r="PJM54"/>
      <c r="PJN54"/>
      <c r="PJO54"/>
      <c r="PJP54"/>
      <c r="PJQ54"/>
      <c r="PJR54"/>
      <c r="PJS54"/>
      <c r="PJT54"/>
      <c r="PJU54"/>
      <c r="PJV54"/>
      <c r="PJW54"/>
      <c r="PJX54"/>
      <c r="PJY54"/>
      <c r="PJZ54"/>
      <c r="PKA54"/>
      <c r="PKB54"/>
      <c r="PKC54"/>
      <c r="PKD54"/>
      <c r="PKE54"/>
      <c r="PKF54"/>
      <c r="PKG54"/>
      <c r="PKH54"/>
      <c r="PKI54"/>
      <c r="PKJ54"/>
      <c r="PKK54"/>
      <c r="PKL54"/>
      <c r="PKM54"/>
      <c r="PKN54"/>
      <c r="PKO54"/>
      <c r="PKP54"/>
      <c r="PKQ54"/>
      <c r="PKR54"/>
      <c r="PKS54"/>
      <c r="PKT54"/>
      <c r="PKU54"/>
      <c r="PKV54"/>
      <c r="PKW54"/>
      <c r="PKX54"/>
      <c r="PKY54"/>
      <c r="PKZ54"/>
      <c r="PLA54"/>
      <c r="PLB54"/>
      <c r="PLC54"/>
      <c r="PLD54"/>
      <c r="PLE54"/>
      <c r="PLF54"/>
      <c r="PLG54"/>
      <c r="PLH54"/>
      <c r="PLI54"/>
      <c r="PLJ54"/>
      <c r="PLK54"/>
      <c r="PLL54"/>
      <c r="PLM54"/>
      <c r="PLN54"/>
      <c r="PLO54"/>
      <c r="PLP54"/>
      <c r="PLQ54"/>
      <c r="PLR54"/>
      <c r="PLS54"/>
      <c r="PLT54"/>
      <c r="PLU54"/>
      <c r="PLV54"/>
      <c r="PLW54"/>
      <c r="PLX54"/>
      <c r="PLY54"/>
      <c r="PLZ54"/>
      <c r="PMA54"/>
      <c r="PMB54"/>
      <c r="PMC54"/>
      <c r="PMD54"/>
      <c r="PME54"/>
      <c r="PMF54"/>
      <c r="PMG54"/>
      <c r="PMH54"/>
      <c r="PMI54"/>
      <c r="PMJ54"/>
      <c r="PMK54"/>
      <c r="PML54"/>
      <c r="PMM54"/>
      <c r="PMN54"/>
      <c r="PMO54"/>
      <c r="PMP54"/>
      <c r="PMQ54"/>
      <c r="PMR54"/>
      <c r="PMS54"/>
      <c r="PMT54"/>
      <c r="PMU54"/>
      <c r="PMV54"/>
      <c r="PMW54"/>
      <c r="PMX54"/>
      <c r="PMY54"/>
      <c r="PMZ54"/>
      <c r="PNA54"/>
      <c r="PNB54"/>
      <c r="PNC54"/>
      <c r="PND54"/>
      <c r="PNE54"/>
      <c r="PNF54"/>
      <c r="PNG54"/>
      <c r="PNH54"/>
      <c r="PNI54"/>
      <c r="PNJ54"/>
      <c r="PNK54"/>
      <c r="PNL54"/>
      <c r="PNM54"/>
      <c r="PNN54"/>
      <c r="PNO54"/>
      <c r="PNP54"/>
      <c r="PNQ54"/>
      <c r="PNR54"/>
      <c r="PNS54"/>
      <c r="PNT54"/>
      <c r="PNU54"/>
      <c r="PNV54"/>
      <c r="PNW54"/>
      <c r="PNX54"/>
      <c r="PNY54"/>
      <c r="PNZ54"/>
      <c r="POA54"/>
      <c r="POB54"/>
      <c r="POC54"/>
      <c r="POD54"/>
      <c r="POE54"/>
      <c r="POF54"/>
      <c r="POG54"/>
      <c r="POH54"/>
      <c r="POI54"/>
      <c r="POJ54"/>
      <c r="POK54"/>
      <c r="POL54"/>
      <c r="POM54"/>
      <c r="PON54"/>
      <c r="POO54"/>
      <c r="POP54"/>
      <c r="POQ54"/>
      <c r="POR54"/>
      <c r="POS54"/>
      <c r="POT54"/>
      <c r="POU54"/>
      <c r="POV54"/>
      <c r="POW54"/>
      <c r="POX54"/>
      <c r="POY54"/>
      <c r="POZ54"/>
      <c r="PPA54"/>
      <c r="PPB54"/>
      <c r="PPC54"/>
      <c r="PPD54"/>
      <c r="PPE54"/>
      <c r="PPF54"/>
      <c r="PPG54"/>
      <c r="PPH54"/>
      <c r="PPI54"/>
      <c r="PPJ54"/>
      <c r="PPK54"/>
      <c r="PPL54"/>
      <c r="PPM54"/>
      <c r="PPN54"/>
      <c r="PPO54"/>
      <c r="PPP54"/>
      <c r="PPQ54"/>
      <c r="PPR54"/>
      <c r="PPS54"/>
      <c r="PPT54"/>
      <c r="PPU54"/>
      <c r="PPV54"/>
      <c r="PPW54"/>
      <c r="PPX54"/>
      <c r="PPY54"/>
      <c r="PPZ54"/>
      <c r="PQA54"/>
      <c r="PQB54"/>
      <c r="PQC54"/>
      <c r="PQD54"/>
      <c r="PQE54"/>
      <c r="PQF54"/>
      <c r="PQG54"/>
      <c r="PQH54"/>
      <c r="PQI54"/>
      <c r="PQJ54"/>
      <c r="PQK54"/>
      <c r="PQL54"/>
      <c r="PQM54"/>
      <c r="PQN54"/>
      <c r="PQO54"/>
      <c r="PQP54"/>
      <c r="PQQ54"/>
      <c r="PQR54"/>
      <c r="PQS54"/>
      <c r="PQT54"/>
      <c r="PQU54"/>
      <c r="PQV54"/>
      <c r="PQW54"/>
      <c r="PQX54"/>
      <c r="PQY54"/>
      <c r="PQZ54"/>
      <c r="PRA54"/>
      <c r="PRB54"/>
      <c r="PRC54"/>
      <c r="PRD54"/>
      <c r="PRE54"/>
      <c r="PRF54"/>
      <c r="PRG54"/>
      <c r="PRH54"/>
      <c r="PRI54"/>
      <c r="PRJ54"/>
      <c r="PRK54"/>
      <c r="PRL54"/>
      <c r="PRM54"/>
      <c r="PRN54"/>
      <c r="PRO54"/>
      <c r="PRP54"/>
      <c r="PRQ54"/>
      <c r="PRR54"/>
      <c r="PRS54"/>
      <c r="PRT54"/>
      <c r="PRU54"/>
      <c r="PRV54"/>
      <c r="PRW54"/>
      <c r="PRX54"/>
      <c r="PRY54"/>
      <c r="PRZ54"/>
      <c r="PSA54"/>
      <c r="PSB54"/>
      <c r="PSC54"/>
      <c r="PSD54"/>
      <c r="PSE54"/>
      <c r="PSF54"/>
      <c r="PSG54"/>
      <c r="PSH54"/>
      <c r="PSI54"/>
      <c r="PSJ54"/>
      <c r="PSK54"/>
      <c r="PSL54"/>
      <c r="PSM54"/>
      <c r="PSN54"/>
      <c r="PSO54"/>
      <c r="PSP54"/>
      <c r="PSQ54"/>
      <c r="PSR54"/>
      <c r="PSS54"/>
      <c r="PST54"/>
      <c r="PSU54"/>
      <c r="PSV54"/>
      <c r="PSW54"/>
      <c r="PSX54"/>
      <c r="PSY54"/>
      <c r="PSZ54"/>
      <c r="PTA54"/>
      <c r="PTB54"/>
      <c r="PTC54"/>
      <c r="PTD54"/>
      <c r="PTE54"/>
      <c r="PTF54"/>
      <c r="PTG54"/>
      <c r="PTH54"/>
      <c r="PTI54"/>
      <c r="PTJ54"/>
      <c r="PTK54"/>
      <c r="PTL54"/>
      <c r="PTM54"/>
      <c r="PTN54"/>
      <c r="PTO54"/>
      <c r="PTP54"/>
      <c r="PTQ54"/>
      <c r="PTR54"/>
      <c r="PTS54"/>
      <c r="PTT54"/>
      <c r="PTU54"/>
      <c r="PTV54"/>
      <c r="PTW54"/>
      <c r="PTX54"/>
      <c r="PTY54"/>
      <c r="PTZ54"/>
      <c r="PUA54"/>
      <c r="PUB54"/>
      <c r="PUC54"/>
      <c r="PUD54"/>
      <c r="PUE54"/>
      <c r="PUF54"/>
      <c r="PUG54"/>
      <c r="PUH54"/>
      <c r="PUI54"/>
      <c r="PUJ54"/>
      <c r="PUK54"/>
      <c r="PUL54"/>
      <c r="PUM54"/>
      <c r="PUN54"/>
      <c r="PUO54"/>
      <c r="PUP54"/>
      <c r="PUQ54"/>
      <c r="PUR54"/>
      <c r="PUS54"/>
      <c r="PUT54"/>
      <c r="PUU54"/>
      <c r="PUV54"/>
      <c r="PUW54"/>
      <c r="PUX54"/>
      <c r="PUY54"/>
      <c r="PUZ54"/>
      <c r="PVA54"/>
      <c r="PVB54"/>
      <c r="PVC54"/>
      <c r="PVD54"/>
      <c r="PVE54"/>
      <c r="PVF54"/>
      <c r="PVG54"/>
      <c r="PVH54"/>
      <c r="PVI54"/>
      <c r="PVJ54"/>
      <c r="PVK54"/>
      <c r="PVL54"/>
      <c r="PVM54"/>
      <c r="PVN54"/>
      <c r="PVO54"/>
      <c r="PVP54"/>
      <c r="PVQ54"/>
      <c r="PVR54"/>
      <c r="PVS54"/>
      <c r="PVT54"/>
      <c r="PVU54"/>
      <c r="PVV54"/>
      <c r="PVW54"/>
      <c r="PVX54"/>
      <c r="PVY54"/>
      <c r="PVZ54"/>
      <c r="PWA54"/>
      <c r="PWB54"/>
      <c r="PWC54"/>
      <c r="PWD54"/>
      <c r="PWE54"/>
      <c r="PWF54"/>
      <c r="PWG54"/>
      <c r="PWH54"/>
      <c r="PWI54"/>
      <c r="PWJ54"/>
      <c r="PWK54"/>
      <c r="PWL54"/>
      <c r="PWM54"/>
      <c r="PWN54"/>
      <c r="PWO54"/>
      <c r="PWP54"/>
      <c r="PWQ54"/>
      <c r="PWR54"/>
      <c r="PWS54"/>
      <c r="PWT54"/>
      <c r="PWU54"/>
      <c r="PWV54"/>
      <c r="PWW54"/>
      <c r="PWX54"/>
      <c r="PWY54"/>
      <c r="PWZ54"/>
      <c r="PXA54"/>
      <c r="PXB54"/>
      <c r="PXC54"/>
      <c r="PXD54"/>
      <c r="PXE54"/>
      <c r="PXF54"/>
      <c r="PXG54"/>
      <c r="PXH54"/>
      <c r="PXI54"/>
      <c r="PXJ54"/>
      <c r="PXK54"/>
      <c r="PXL54"/>
      <c r="PXM54"/>
      <c r="PXN54"/>
      <c r="PXO54"/>
      <c r="PXP54"/>
      <c r="PXQ54"/>
      <c r="PXR54"/>
      <c r="PXS54"/>
      <c r="PXT54"/>
      <c r="PXU54"/>
      <c r="PXV54"/>
      <c r="PXW54"/>
      <c r="PXX54"/>
      <c r="PXY54"/>
      <c r="PXZ54"/>
      <c r="PYA54"/>
      <c r="PYB54"/>
      <c r="PYC54"/>
      <c r="PYD54"/>
      <c r="PYE54"/>
      <c r="PYF54"/>
      <c r="PYG54"/>
      <c r="PYH54"/>
      <c r="PYI54"/>
      <c r="PYJ54"/>
      <c r="PYK54"/>
      <c r="PYL54"/>
      <c r="PYM54"/>
      <c r="PYN54"/>
      <c r="PYO54"/>
      <c r="PYP54"/>
      <c r="PYQ54"/>
      <c r="PYR54"/>
      <c r="PYS54"/>
      <c r="PYT54"/>
      <c r="PYU54"/>
      <c r="PYV54"/>
      <c r="PYW54"/>
      <c r="PYX54"/>
      <c r="PYY54"/>
      <c r="PYZ54"/>
      <c r="PZA54"/>
      <c r="PZB54"/>
      <c r="PZC54"/>
      <c r="PZD54"/>
      <c r="PZE54"/>
      <c r="PZF54"/>
      <c r="PZG54"/>
      <c r="PZH54"/>
      <c r="PZI54"/>
      <c r="PZJ54"/>
      <c r="PZK54"/>
      <c r="PZL54"/>
      <c r="PZM54"/>
      <c r="PZN54"/>
      <c r="PZO54"/>
      <c r="PZP54"/>
      <c r="PZQ54"/>
      <c r="PZR54"/>
      <c r="PZS54"/>
      <c r="PZT54"/>
      <c r="PZU54"/>
      <c r="PZV54"/>
      <c r="PZW54"/>
      <c r="PZX54"/>
      <c r="PZY54"/>
      <c r="PZZ54"/>
      <c r="QAA54"/>
      <c r="QAB54"/>
      <c r="QAC54"/>
      <c r="QAD54"/>
      <c r="QAE54"/>
      <c r="QAF54"/>
      <c r="QAG54"/>
      <c r="QAH54"/>
      <c r="QAI54"/>
      <c r="QAJ54"/>
      <c r="QAK54"/>
      <c r="QAL54"/>
      <c r="QAM54"/>
      <c r="QAN54"/>
      <c r="QAO54"/>
      <c r="QAP54"/>
      <c r="QAQ54"/>
      <c r="QAR54"/>
      <c r="QAS54"/>
      <c r="QAT54"/>
      <c r="QAU54"/>
      <c r="QAV54"/>
      <c r="QAW54"/>
      <c r="QAX54"/>
      <c r="QAY54"/>
      <c r="QAZ54"/>
      <c r="QBA54"/>
      <c r="QBB54"/>
      <c r="QBC54"/>
      <c r="QBD54"/>
      <c r="QBE54"/>
      <c r="QBF54"/>
      <c r="QBG54"/>
      <c r="QBH54"/>
      <c r="QBI54"/>
      <c r="QBJ54"/>
      <c r="QBK54"/>
      <c r="QBL54"/>
      <c r="QBM54"/>
      <c r="QBN54"/>
      <c r="QBO54"/>
      <c r="QBP54"/>
      <c r="QBQ54"/>
      <c r="QBR54"/>
      <c r="QBS54"/>
      <c r="QBT54"/>
      <c r="QBU54"/>
      <c r="QBV54"/>
      <c r="QBW54"/>
      <c r="QBX54"/>
      <c r="QBY54"/>
      <c r="QBZ54"/>
      <c r="QCA54"/>
      <c r="QCB54"/>
      <c r="QCC54"/>
      <c r="QCD54"/>
      <c r="QCE54"/>
      <c r="QCF54"/>
      <c r="QCG54"/>
      <c r="QCH54"/>
      <c r="QCI54"/>
      <c r="QCJ54"/>
      <c r="QCK54"/>
      <c r="QCL54"/>
      <c r="QCM54"/>
      <c r="QCN54"/>
      <c r="QCO54"/>
      <c r="QCP54"/>
      <c r="QCQ54"/>
      <c r="QCR54"/>
      <c r="QCS54"/>
      <c r="QCT54"/>
      <c r="QCU54"/>
      <c r="QCV54"/>
      <c r="QCW54"/>
      <c r="QCX54"/>
      <c r="QCY54"/>
      <c r="QCZ54"/>
      <c r="QDA54"/>
      <c r="QDB54"/>
      <c r="QDC54"/>
      <c r="QDD54"/>
      <c r="QDE54"/>
      <c r="QDF54"/>
      <c r="QDG54"/>
      <c r="QDH54"/>
      <c r="QDI54"/>
      <c r="QDJ54"/>
      <c r="QDK54"/>
      <c r="QDL54"/>
      <c r="QDM54"/>
      <c r="QDN54"/>
      <c r="QDO54"/>
      <c r="QDP54"/>
      <c r="QDQ54"/>
      <c r="QDR54"/>
      <c r="QDS54"/>
      <c r="QDT54"/>
      <c r="QDU54"/>
      <c r="QDV54"/>
      <c r="QDW54"/>
      <c r="QDX54"/>
      <c r="QDY54"/>
      <c r="QDZ54"/>
      <c r="QEA54"/>
      <c r="QEB54"/>
      <c r="QEC54"/>
      <c r="QED54"/>
      <c r="QEE54"/>
      <c r="QEF54"/>
      <c r="QEG54"/>
      <c r="QEH54"/>
      <c r="QEI54"/>
      <c r="QEJ54"/>
      <c r="QEK54"/>
      <c r="QEL54"/>
      <c r="QEM54"/>
      <c r="QEN54"/>
      <c r="QEO54"/>
      <c r="QEP54"/>
      <c r="QEQ54"/>
      <c r="QER54"/>
      <c r="QES54"/>
      <c r="QET54"/>
      <c r="QEU54"/>
      <c r="QEV54"/>
      <c r="QEW54"/>
      <c r="QEX54"/>
      <c r="QEY54"/>
      <c r="QEZ54"/>
      <c r="QFA54"/>
      <c r="QFB54"/>
      <c r="QFC54"/>
      <c r="QFD54"/>
      <c r="QFE54"/>
      <c r="QFF54"/>
      <c r="QFG54"/>
      <c r="QFH54"/>
      <c r="QFI54"/>
      <c r="QFJ54"/>
      <c r="QFK54"/>
      <c r="QFL54"/>
      <c r="QFM54"/>
      <c r="QFN54"/>
      <c r="QFO54"/>
      <c r="QFP54"/>
      <c r="QFQ54"/>
      <c r="QFR54"/>
      <c r="QFS54"/>
      <c r="QFT54"/>
      <c r="QFU54"/>
      <c r="QFV54"/>
      <c r="QFW54"/>
      <c r="QFX54"/>
      <c r="QFY54"/>
      <c r="QFZ54"/>
      <c r="QGA54"/>
      <c r="QGB54"/>
      <c r="QGC54"/>
      <c r="QGD54"/>
      <c r="QGE54"/>
      <c r="QGF54"/>
      <c r="QGG54"/>
      <c r="QGH54"/>
      <c r="QGI54"/>
      <c r="QGJ54"/>
      <c r="QGK54"/>
      <c r="QGL54"/>
      <c r="QGM54"/>
      <c r="QGN54"/>
      <c r="QGO54"/>
      <c r="QGP54"/>
      <c r="QGQ54"/>
      <c r="QGR54"/>
      <c r="QGS54"/>
      <c r="QGT54"/>
      <c r="QGU54"/>
      <c r="QGV54"/>
      <c r="QGW54"/>
      <c r="QGX54"/>
      <c r="QGY54"/>
      <c r="QGZ54"/>
      <c r="QHA54"/>
      <c r="QHB54"/>
      <c r="QHC54"/>
      <c r="QHD54"/>
      <c r="QHE54"/>
      <c r="QHF54"/>
      <c r="QHG54"/>
      <c r="QHH54"/>
      <c r="QHI54"/>
      <c r="QHJ54"/>
      <c r="QHK54"/>
      <c r="QHL54"/>
      <c r="QHM54"/>
      <c r="QHN54"/>
      <c r="QHO54"/>
      <c r="QHP54"/>
      <c r="QHQ54"/>
      <c r="QHR54"/>
      <c r="QHS54"/>
      <c r="QHT54"/>
      <c r="QHU54"/>
      <c r="QHV54"/>
      <c r="QHW54"/>
      <c r="QHX54"/>
      <c r="QHY54"/>
      <c r="QHZ54"/>
      <c r="QIA54"/>
      <c r="QIB54"/>
      <c r="QIC54"/>
      <c r="QID54"/>
      <c r="QIE54"/>
      <c r="QIF54"/>
      <c r="QIG54"/>
      <c r="QIH54"/>
      <c r="QII54"/>
      <c r="QIJ54"/>
      <c r="QIK54"/>
      <c r="QIL54"/>
      <c r="QIM54"/>
      <c r="QIN54"/>
      <c r="QIO54"/>
      <c r="QIP54"/>
      <c r="QIQ54"/>
      <c r="QIR54"/>
      <c r="QIS54"/>
      <c r="QIT54"/>
      <c r="QIU54"/>
      <c r="QIV54"/>
      <c r="QIW54"/>
      <c r="QIX54"/>
      <c r="QIY54"/>
      <c r="QIZ54"/>
      <c r="QJA54"/>
      <c r="QJB54"/>
      <c r="QJC54"/>
      <c r="QJD54"/>
      <c r="QJE54"/>
      <c r="QJF54"/>
      <c r="QJG54"/>
      <c r="QJH54"/>
      <c r="QJI54"/>
      <c r="QJJ54"/>
      <c r="QJK54"/>
      <c r="QJL54"/>
      <c r="QJM54"/>
      <c r="QJN54"/>
      <c r="QJO54"/>
      <c r="QJP54"/>
      <c r="QJQ54"/>
      <c r="QJR54"/>
      <c r="QJS54"/>
      <c r="QJT54"/>
      <c r="QJU54"/>
      <c r="QJV54"/>
      <c r="QJW54"/>
      <c r="QJX54"/>
      <c r="QJY54"/>
      <c r="QJZ54"/>
      <c r="QKA54"/>
      <c r="QKB54"/>
      <c r="QKC54"/>
      <c r="QKD54"/>
      <c r="QKE54"/>
      <c r="QKF54"/>
      <c r="QKG54"/>
      <c r="QKH54"/>
      <c r="QKI54"/>
      <c r="QKJ54"/>
      <c r="QKK54"/>
      <c r="QKL54"/>
      <c r="QKM54"/>
      <c r="QKN54"/>
      <c r="QKO54"/>
      <c r="QKP54"/>
      <c r="QKQ54"/>
      <c r="QKR54"/>
      <c r="QKS54"/>
      <c r="QKT54"/>
      <c r="QKU54"/>
      <c r="QKV54"/>
      <c r="QKW54"/>
      <c r="QKX54"/>
      <c r="QKY54"/>
      <c r="QKZ54"/>
      <c r="QLA54"/>
      <c r="QLB54"/>
      <c r="QLC54"/>
      <c r="QLD54"/>
      <c r="QLE54"/>
      <c r="QLF54"/>
      <c r="QLG54"/>
      <c r="QLH54"/>
      <c r="QLI54"/>
      <c r="QLJ54"/>
      <c r="QLK54"/>
      <c r="QLL54"/>
      <c r="QLM54"/>
      <c r="QLN54"/>
      <c r="QLO54"/>
      <c r="QLP54"/>
      <c r="QLQ54"/>
      <c r="QLR54"/>
      <c r="QLS54"/>
      <c r="QLT54"/>
      <c r="QLU54"/>
      <c r="QLV54"/>
      <c r="QLW54"/>
      <c r="QLX54"/>
      <c r="QLY54"/>
      <c r="QLZ54"/>
      <c r="QMA54"/>
      <c r="QMB54"/>
      <c r="QMC54"/>
      <c r="QMD54"/>
      <c r="QME54"/>
      <c r="QMF54"/>
      <c r="QMG54"/>
      <c r="QMH54"/>
      <c r="QMI54"/>
      <c r="QMJ54"/>
      <c r="QMK54"/>
      <c r="QML54"/>
      <c r="QMM54"/>
      <c r="QMN54"/>
      <c r="QMO54"/>
      <c r="QMP54"/>
      <c r="QMQ54"/>
      <c r="QMR54"/>
      <c r="QMS54"/>
      <c r="QMT54"/>
      <c r="QMU54"/>
      <c r="QMV54"/>
      <c r="QMW54"/>
      <c r="QMX54"/>
      <c r="QMY54"/>
      <c r="QMZ54"/>
      <c r="QNA54"/>
      <c r="QNB54"/>
      <c r="QNC54"/>
      <c r="QND54"/>
      <c r="QNE54"/>
      <c r="QNF54"/>
      <c r="QNG54"/>
      <c r="QNH54"/>
      <c r="QNI54"/>
      <c r="QNJ54"/>
      <c r="QNK54"/>
      <c r="QNL54"/>
      <c r="QNM54"/>
      <c r="QNN54"/>
      <c r="QNO54"/>
      <c r="QNP54"/>
      <c r="QNQ54"/>
      <c r="QNR54"/>
      <c r="QNS54"/>
      <c r="QNT54"/>
      <c r="QNU54"/>
      <c r="QNV54"/>
      <c r="QNW54"/>
      <c r="QNX54"/>
      <c r="QNY54"/>
      <c r="QNZ54"/>
      <c r="QOA54"/>
      <c r="QOB54"/>
      <c r="QOC54"/>
      <c r="QOD54"/>
      <c r="QOE54"/>
      <c r="QOF54"/>
      <c r="QOG54"/>
      <c r="QOH54"/>
      <c r="QOI54"/>
      <c r="QOJ54"/>
      <c r="QOK54"/>
      <c r="QOL54"/>
      <c r="QOM54"/>
      <c r="QON54"/>
      <c r="QOO54"/>
      <c r="QOP54"/>
      <c r="QOQ54"/>
      <c r="QOR54"/>
      <c r="QOS54"/>
      <c r="QOT54"/>
      <c r="QOU54"/>
      <c r="QOV54"/>
      <c r="QOW54"/>
      <c r="QOX54"/>
      <c r="QOY54"/>
      <c r="QOZ54"/>
      <c r="QPA54"/>
      <c r="QPB54"/>
      <c r="QPC54"/>
      <c r="QPD54"/>
      <c r="QPE54"/>
      <c r="QPF54"/>
      <c r="QPG54"/>
      <c r="QPH54"/>
      <c r="QPI54"/>
      <c r="QPJ54"/>
      <c r="QPK54"/>
      <c r="QPL54"/>
      <c r="QPM54"/>
      <c r="QPN54"/>
      <c r="QPO54"/>
      <c r="QPP54"/>
      <c r="QPQ54"/>
      <c r="QPR54"/>
      <c r="QPS54"/>
      <c r="QPT54"/>
      <c r="QPU54"/>
      <c r="QPV54"/>
      <c r="QPW54"/>
      <c r="QPX54"/>
      <c r="QPY54"/>
      <c r="QPZ54"/>
      <c r="QQA54"/>
      <c r="QQB54"/>
      <c r="QQC54"/>
      <c r="QQD54"/>
      <c r="QQE54"/>
      <c r="QQF54"/>
      <c r="QQG54"/>
      <c r="QQH54"/>
      <c r="QQI54"/>
      <c r="QQJ54"/>
      <c r="QQK54"/>
      <c r="QQL54"/>
      <c r="QQM54"/>
      <c r="QQN54"/>
      <c r="QQO54"/>
      <c r="QQP54"/>
      <c r="QQQ54"/>
      <c r="QQR54"/>
      <c r="QQS54"/>
      <c r="QQT54"/>
      <c r="QQU54"/>
      <c r="QQV54"/>
      <c r="QQW54"/>
      <c r="QQX54"/>
      <c r="QQY54"/>
      <c r="QQZ54"/>
      <c r="QRA54"/>
      <c r="QRB54"/>
      <c r="QRC54"/>
      <c r="QRD54"/>
      <c r="QRE54"/>
      <c r="QRF54"/>
      <c r="QRG54"/>
      <c r="QRH54"/>
      <c r="QRI54"/>
      <c r="QRJ54"/>
      <c r="QRK54"/>
      <c r="QRL54"/>
      <c r="QRM54"/>
      <c r="QRN54"/>
      <c r="QRO54"/>
      <c r="QRP54"/>
      <c r="QRQ54"/>
      <c r="QRR54"/>
      <c r="QRS54"/>
      <c r="QRT54"/>
      <c r="QRU54"/>
      <c r="QRV54"/>
      <c r="QRW54"/>
      <c r="QRX54"/>
      <c r="QRY54"/>
      <c r="QRZ54"/>
      <c r="QSA54"/>
      <c r="QSB54"/>
      <c r="QSC54"/>
      <c r="QSD54"/>
      <c r="QSE54"/>
      <c r="QSF54"/>
      <c r="QSG54"/>
      <c r="QSH54"/>
      <c r="QSI54"/>
      <c r="QSJ54"/>
      <c r="QSK54"/>
      <c r="QSL54"/>
      <c r="QSM54"/>
      <c r="QSN54"/>
      <c r="QSO54"/>
      <c r="QSP54"/>
      <c r="QSQ54"/>
      <c r="QSR54"/>
      <c r="QSS54"/>
      <c r="QST54"/>
      <c r="QSU54"/>
      <c r="QSV54"/>
      <c r="QSW54"/>
      <c r="QSX54"/>
      <c r="QSY54"/>
      <c r="QSZ54"/>
      <c r="QTA54"/>
      <c r="QTB54"/>
      <c r="QTC54"/>
      <c r="QTD54"/>
      <c r="QTE54"/>
      <c r="QTF54"/>
      <c r="QTG54"/>
      <c r="QTH54"/>
      <c r="QTI54"/>
      <c r="QTJ54"/>
      <c r="QTK54"/>
      <c r="QTL54"/>
      <c r="QTM54"/>
      <c r="QTN54"/>
      <c r="QTO54"/>
      <c r="QTP54"/>
      <c r="QTQ54"/>
      <c r="QTR54"/>
      <c r="QTS54"/>
      <c r="QTT54"/>
      <c r="QTU54"/>
      <c r="QTV54"/>
      <c r="QTW54"/>
      <c r="QTX54"/>
      <c r="QTY54"/>
      <c r="QTZ54"/>
      <c r="QUA54"/>
      <c r="QUB54"/>
      <c r="QUC54"/>
      <c r="QUD54"/>
      <c r="QUE54"/>
      <c r="QUF54"/>
      <c r="QUG54"/>
      <c r="QUH54"/>
      <c r="QUI54"/>
      <c r="QUJ54"/>
      <c r="QUK54"/>
      <c r="QUL54"/>
      <c r="QUM54"/>
      <c r="QUN54"/>
      <c r="QUO54"/>
      <c r="QUP54"/>
      <c r="QUQ54"/>
      <c r="QUR54"/>
      <c r="QUS54"/>
      <c r="QUT54"/>
      <c r="QUU54"/>
      <c r="QUV54"/>
      <c r="QUW54"/>
      <c r="QUX54"/>
      <c r="QUY54"/>
      <c r="QUZ54"/>
      <c r="QVA54"/>
      <c r="QVB54"/>
      <c r="QVC54"/>
      <c r="QVD54"/>
      <c r="QVE54"/>
      <c r="QVF54"/>
      <c r="QVG54"/>
      <c r="QVH54"/>
      <c r="QVI54"/>
      <c r="QVJ54"/>
      <c r="QVK54"/>
      <c r="QVL54"/>
      <c r="QVM54"/>
      <c r="QVN54"/>
      <c r="QVO54"/>
      <c r="QVP54"/>
      <c r="QVQ54"/>
      <c r="QVR54"/>
      <c r="QVS54"/>
      <c r="QVT54"/>
      <c r="QVU54"/>
      <c r="QVV54"/>
      <c r="QVW54"/>
      <c r="QVX54"/>
      <c r="QVY54"/>
      <c r="QVZ54"/>
      <c r="QWA54"/>
      <c r="QWB54"/>
      <c r="QWC54"/>
      <c r="QWD54"/>
      <c r="QWE54"/>
      <c r="QWF54"/>
      <c r="QWG54"/>
      <c r="QWH54"/>
      <c r="QWI54"/>
      <c r="QWJ54"/>
      <c r="QWK54"/>
      <c r="QWL54"/>
      <c r="QWM54"/>
      <c r="QWN54"/>
      <c r="QWO54"/>
      <c r="QWP54"/>
      <c r="QWQ54"/>
      <c r="QWR54"/>
      <c r="QWS54"/>
      <c r="QWT54"/>
      <c r="QWU54"/>
      <c r="QWV54"/>
      <c r="QWW54"/>
      <c r="QWX54"/>
      <c r="QWY54"/>
      <c r="QWZ54"/>
      <c r="QXA54"/>
      <c r="QXB54"/>
      <c r="QXC54"/>
      <c r="QXD54"/>
      <c r="QXE54"/>
      <c r="QXF54"/>
      <c r="QXG54"/>
      <c r="QXH54"/>
      <c r="QXI54"/>
      <c r="QXJ54"/>
      <c r="QXK54"/>
      <c r="QXL54"/>
      <c r="QXM54"/>
      <c r="QXN54"/>
      <c r="QXO54"/>
      <c r="QXP54"/>
      <c r="QXQ54"/>
      <c r="QXR54"/>
      <c r="QXS54"/>
      <c r="QXT54"/>
      <c r="QXU54"/>
      <c r="QXV54"/>
      <c r="QXW54"/>
      <c r="QXX54"/>
      <c r="QXY54"/>
      <c r="QXZ54"/>
      <c r="QYA54"/>
      <c r="QYB54"/>
      <c r="QYC54"/>
      <c r="QYD54"/>
      <c r="QYE54"/>
      <c r="QYF54"/>
      <c r="QYG54"/>
      <c r="QYH54"/>
      <c r="QYI54"/>
      <c r="QYJ54"/>
      <c r="QYK54"/>
      <c r="QYL54"/>
      <c r="QYM54"/>
      <c r="QYN54"/>
      <c r="QYO54"/>
      <c r="QYP54"/>
      <c r="QYQ54"/>
      <c r="QYR54"/>
      <c r="QYS54"/>
      <c r="QYT54"/>
      <c r="QYU54"/>
      <c r="QYV54"/>
      <c r="QYW54"/>
      <c r="QYX54"/>
      <c r="QYY54"/>
      <c r="QYZ54"/>
      <c r="QZA54"/>
      <c r="QZB54"/>
      <c r="QZC54"/>
      <c r="QZD54"/>
      <c r="QZE54"/>
      <c r="QZF54"/>
      <c r="QZG54"/>
      <c r="QZH54"/>
      <c r="QZI54"/>
      <c r="QZJ54"/>
      <c r="QZK54"/>
      <c r="QZL54"/>
      <c r="QZM54"/>
      <c r="QZN54"/>
      <c r="QZO54"/>
      <c r="QZP54"/>
      <c r="QZQ54"/>
      <c r="QZR54"/>
      <c r="QZS54"/>
      <c r="QZT54"/>
      <c r="QZU54"/>
      <c r="QZV54"/>
      <c r="QZW54"/>
      <c r="QZX54"/>
      <c r="QZY54"/>
      <c r="QZZ54"/>
      <c r="RAA54"/>
      <c r="RAB54"/>
      <c r="RAC54"/>
      <c r="RAD54"/>
      <c r="RAE54"/>
      <c r="RAF54"/>
      <c r="RAG54"/>
      <c r="RAH54"/>
      <c r="RAI54"/>
      <c r="RAJ54"/>
      <c r="RAK54"/>
      <c r="RAL54"/>
      <c r="RAM54"/>
      <c r="RAN54"/>
      <c r="RAO54"/>
      <c r="RAP54"/>
      <c r="RAQ54"/>
      <c r="RAR54"/>
      <c r="RAS54"/>
      <c r="RAT54"/>
      <c r="RAU54"/>
      <c r="RAV54"/>
      <c r="RAW54"/>
      <c r="RAX54"/>
      <c r="RAY54"/>
      <c r="RAZ54"/>
      <c r="RBA54"/>
      <c r="RBB54"/>
      <c r="RBC54"/>
      <c r="RBD54"/>
      <c r="RBE54"/>
      <c r="RBF54"/>
      <c r="RBG54"/>
      <c r="RBH54"/>
      <c r="RBI54"/>
      <c r="RBJ54"/>
      <c r="RBK54"/>
      <c r="RBL54"/>
      <c r="RBM54"/>
      <c r="RBN54"/>
      <c r="RBO54"/>
      <c r="RBP54"/>
      <c r="RBQ54"/>
      <c r="RBR54"/>
      <c r="RBS54"/>
      <c r="RBT54"/>
      <c r="RBU54"/>
      <c r="RBV54"/>
      <c r="RBW54"/>
      <c r="RBX54"/>
      <c r="RBY54"/>
      <c r="RBZ54"/>
      <c r="RCA54"/>
      <c r="RCB54"/>
      <c r="RCC54"/>
      <c r="RCD54"/>
      <c r="RCE54"/>
      <c r="RCF54"/>
      <c r="RCG54"/>
      <c r="RCH54"/>
      <c r="RCI54"/>
      <c r="RCJ54"/>
      <c r="RCK54"/>
      <c r="RCL54"/>
      <c r="RCM54"/>
      <c r="RCN54"/>
      <c r="RCO54"/>
      <c r="RCP54"/>
      <c r="RCQ54"/>
      <c r="RCR54"/>
      <c r="RCS54"/>
      <c r="RCT54"/>
      <c r="RCU54"/>
      <c r="RCV54"/>
      <c r="RCW54"/>
      <c r="RCX54"/>
      <c r="RCY54"/>
      <c r="RCZ54"/>
      <c r="RDA54"/>
      <c r="RDB54"/>
      <c r="RDC54"/>
      <c r="RDD54"/>
      <c r="RDE54"/>
      <c r="RDF54"/>
      <c r="RDG54"/>
      <c r="RDH54"/>
      <c r="RDI54"/>
      <c r="RDJ54"/>
      <c r="RDK54"/>
      <c r="RDL54"/>
      <c r="RDM54"/>
      <c r="RDN54"/>
      <c r="RDO54"/>
      <c r="RDP54"/>
      <c r="RDQ54"/>
      <c r="RDR54"/>
      <c r="RDS54"/>
      <c r="RDT54"/>
      <c r="RDU54"/>
      <c r="RDV54"/>
      <c r="RDW54"/>
      <c r="RDX54"/>
      <c r="RDY54"/>
      <c r="RDZ54"/>
      <c r="REA54"/>
      <c r="REB54"/>
      <c r="REC54"/>
      <c r="RED54"/>
      <c r="REE54"/>
      <c r="REF54"/>
      <c r="REG54"/>
      <c r="REH54"/>
      <c r="REI54"/>
      <c r="REJ54"/>
      <c r="REK54"/>
      <c r="REL54"/>
      <c r="REM54"/>
      <c r="REN54"/>
      <c r="REO54"/>
      <c r="REP54"/>
      <c r="REQ54"/>
      <c r="RER54"/>
      <c r="RES54"/>
      <c r="RET54"/>
      <c r="REU54"/>
      <c r="REV54"/>
      <c r="REW54"/>
      <c r="REX54"/>
      <c r="REY54"/>
      <c r="REZ54"/>
      <c r="RFA54"/>
      <c r="RFB54"/>
      <c r="RFC54"/>
      <c r="RFD54"/>
      <c r="RFE54"/>
      <c r="RFF54"/>
      <c r="RFG54"/>
      <c r="RFH54"/>
      <c r="RFI54"/>
      <c r="RFJ54"/>
      <c r="RFK54"/>
      <c r="RFL54"/>
      <c r="RFM54"/>
      <c r="RFN54"/>
      <c r="RFO54"/>
      <c r="RFP54"/>
      <c r="RFQ54"/>
      <c r="RFR54"/>
      <c r="RFS54"/>
      <c r="RFT54"/>
      <c r="RFU54"/>
      <c r="RFV54"/>
      <c r="RFW54"/>
      <c r="RFX54"/>
      <c r="RFY54"/>
      <c r="RFZ54"/>
      <c r="RGA54"/>
      <c r="RGB54"/>
      <c r="RGC54"/>
      <c r="RGD54"/>
      <c r="RGE54"/>
      <c r="RGF54"/>
      <c r="RGG54"/>
      <c r="RGH54"/>
      <c r="RGI54"/>
      <c r="RGJ54"/>
      <c r="RGK54"/>
      <c r="RGL54"/>
      <c r="RGM54"/>
      <c r="RGN54"/>
      <c r="RGO54"/>
      <c r="RGP54"/>
      <c r="RGQ54"/>
      <c r="RGR54"/>
      <c r="RGS54"/>
      <c r="RGT54"/>
      <c r="RGU54"/>
      <c r="RGV54"/>
      <c r="RGW54"/>
      <c r="RGX54"/>
      <c r="RGY54"/>
      <c r="RGZ54"/>
      <c r="RHA54"/>
      <c r="RHB54"/>
      <c r="RHC54"/>
      <c r="RHD54"/>
      <c r="RHE54"/>
      <c r="RHF54"/>
      <c r="RHG54"/>
      <c r="RHH54"/>
      <c r="RHI54"/>
      <c r="RHJ54"/>
      <c r="RHK54"/>
      <c r="RHL54"/>
      <c r="RHM54"/>
      <c r="RHN54"/>
      <c r="RHO54"/>
      <c r="RHP54"/>
      <c r="RHQ54"/>
      <c r="RHR54"/>
      <c r="RHS54"/>
      <c r="RHT54"/>
      <c r="RHU54"/>
      <c r="RHV54"/>
      <c r="RHW54"/>
      <c r="RHX54"/>
      <c r="RHY54"/>
      <c r="RHZ54"/>
      <c r="RIA54"/>
      <c r="RIB54"/>
      <c r="RIC54"/>
      <c r="RID54"/>
      <c r="RIE54"/>
      <c r="RIF54"/>
      <c r="RIG54"/>
      <c r="RIH54"/>
      <c r="RII54"/>
      <c r="RIJ54"/>
      <c r="RIK54"/>
      <c r="RIL54"/>
      <c r="RIM54"/>
      <c r="RIN54"/>
      <c r="RIO54"/>
      <c r="RIP54"/>
      <c r="RIQ54"/>
      <c r="RIR54"/>
      <c r="RIS54"/>
      <c r="RIT54"/>
      <c r="RIU54"/>
      <c r="RIV54"/>
      <c r="RIW54"/>
      <c r="RIX54"/>
      <c r="RIY54"/>
      <c r="RIZ54"/>
      <c r="RJA54"/>
      <c r="RJB54"/>
      <c r="RJC54"/>
      <c r="RJD54"/>
      <c r="RJE54"/>
      <c r="RJF54"/>
      <c r="RJG54"/>
      <c r="RJH54"/>
      <c r="RJI54"/>
      <c r="RJJ54"/>
      <c r="RJK54"/>
      <c r="RJL54"/>
      <c r="RJM54"/>
      <c r="RJN54"/>
      <c r="RJO54"/>
      <c r="RJP54"/>
      <c r="RJQ54"/>
      <c r="RJR54"/>
      <c r="RJS54"/>
      <c r="RJT54"/>
      <c r="RJU54"/>
      <c r="RJV54"/>
      <c r="RJW54"/>
      <c r="RJX54"/>
      <c r="RJY54"/>
      <c r="RJZ54"/>
      <c r="RKA54"/>
      <c r="RKB54"/>
      <c r="RKC54"/>
      <c r="RKD54"/>
      <c r="RKE54"/>
      <c r="RKF54"/>
      <c r="RKG54"/>
      <c r="RKH54"/>
      <c r="RKI54"/>
      <c r="RKJ54"/>
      <c r="RKK54"/>
      <c r="RKL54"/>
      <c r="RKM54"/>
      <c r="RKN54"/>
      <c r="RKO54"/>
      <c r="RKP54"/>
      <c r="RKQ54"/>
      <c r="RKR54"/>
      <c r="RKS54"/>
      <c r="RKT54"/>
      <c r="RKU54"/>
      <c r="RKV54"/>
      <c r="RKW54"/>
      <c r="RKX54"/>
      <c r="RKY54"/>
      <c r="RKZ54"/>
      <c r="RLA54"/>
      <c r="RLB54"/>
      <c r="RLC54"/>
      <c r="RLD54"/>
      <c r="RLE54"/>
      <c r="RLF54"/>
      <c r="RLG54"/>
      <c r="RLH54"/>
      <c r="RLI54"/>
      <c r="RLJ54"/>
      <c r="RLK54"/>
      <c r="RLL54"/>
      <c r="RLM54"/>
      <c r="RLN54"/>
      <c r="RLO54"/>
      <c r="RLP54"/>
      <c r="RLQ54"/>
      <c r="RLR54"/>
      <c r="RLS54"/>
      <c r="RLT54"/>
      <c r="RLU54"/>
      <c r="RLV54"/>
      <c r="RLW54"/>
      <c r="RLX54"/>
      <c r="RLY54"/>
      <c r="RLZ54"/>
      <c r="RMA54"/>
      <c r="RMB54"/>
      <c r="RMC54"/>
      <c r="RMD54"/>
      <c r="RME54"/>
      <c r="RMF54"/>
      <c r="RMG54"/>
      <c r="RMH54"/>
      <c r="RMI54"/>
      <c r="RMJ54"/>
      <c r="RMK54"/>
      <c r="RML54"/>
      <c r="RMM54"/>
      <c r="RMN54"/>
      <c r="RMO54"/>
      <c r="RMP54"/>
      <c r="RMQ54"/>
      <c r="RMR54"/>
      <c r="RMS54"/>
      <c r="RMT54"/>
      <c r="RMU54"/>
      <c r="RMV54"/>
      <c r="RMW54"/>
      <c r="RMX54"/>
      <c r="RMY54"/>
      <c r="RMZ54"/>
      <c r="RNA54"/>
      <c r="RNB54"/>
      <c r="RNC54"/>
      <c r="RND54"/>
      <c r="RNE54"/>
      <c r="RNF54"/>
      <c r="RNG54"/>
      <c r="RNH54"/>
      <c r="RNI54"/>
      <c r="RNJ54"/>
      <c r="RNK54"/>
      <c r="RNL54"/>
      <c r="RNM54"/>
      <c r="RNN54"/>
      <c r="RNO54"/>
      <c r="RNP54"/>
      <c r="RNQ54"/>
      <c r="RNR54"/>
      <c r="RNS54"/>
      <c r="RNT54"/>
      <c r="RNU54"/>
      <c r="RNV54"/>
      <c r="RNW54"/>
      <c r="RNX54"/>
      <c r="RNY54"/>
      <c r="RNZ54"/>
      <c r="ROA54"/>
      <c r="ROB54"/>
      <c r="ROC54"/>
      <c r="ROD54"/>
      <c r="ROE54"/>
      <c r="ROF54"/>
      <c r="ROG54"/>
      <c r="ROH54"/>
      <c r="ROI54"/>
      <c r="ROJ54"/>
      <c r="ROK54"/>
      <c r="ROL54"/>
      <c r="ROM54"/>
      <c r="RON54"/>
      <c r="ROO54"/>
      <c r="ROP54"/>
      <c r="ROQ54"/>
      <c r="ROR54"/>
      <c r="ROS54"/>
      <c r="ROT54"/>
      <c r="ROU54"/>
      <c r="ROV54"/>
      <c r="ROW54"/>
      <c r="ROX54"/>
      <c r="ROY54"/>
      <c r="ROZ54"/>
      <c r="RPA54"/>
      <c r="RPB54"/>
      <c r="RPC54"/>
      <c r="RPD54"/>
      <c r="RPE54"/>
      <c r="RPF54"/>
      <c r="RPG54"/>
      <c r="RPH54"/>
      <c r="RPI54"/>
      <c r="RPJ54"/>
      <c r="RPK54"/>
      <c r="RPL54"/>
      <c r="RPM54"/>
      <c r="RPN54"/>
      <c r="RPO54"/>
      <c r="RPP54"/>
      <c r="RPQ54"/>
      <c r="RPR54"/>
      <c r="RPS54"/>
      <c r="RPT54"/>
      <c r="RPU54"/>
      <c r="RPV54"/>
      <c r="RPW54"/>
      <c r="RPX54"/>
      <c r="RPY54"/>
      <c r="RPZ54"/>
      <c r="RQA54"/>
      <c r="RQB54"/>
      <c r="RQC54"/>
      <c r="RQD54"/>
      <c r="RQE54"/>
      <c r="RQF54"/>
      <c r="RQG54"/>
      <c r="RQH54"/>
      <c r="RQI54"/>
      <c r="RQJ54"/>
      <c r="RQK54"/>
      <c r="RQL54"/>
      <c r="RQM54"/>
      <c r="RQN54"/>
      <c r="RQO54"/>
      <c r="RQP54"/>
      <c r="RQQ54"/>
      <c r="RQR54"/>
      <c r="RQS54"/>
      <c r="RQT54"/>
      <c r="RQU54"/>
      <c r="RQV54"/>
      <c r="RQW54"/>
      <c r="RQX54"/>
      <c r="RQY54"/>
      <c r="RQZ54"/>
      <c r="RRA54"/>
      <c r="RRB54"/>
      <c r="RRC54"/>
      <c r="RRD54"/>
      <c r="RRE54"/>
      <c r="RRF54"/>
      <c r="RRG54"/>
      <c r="RRH54"/>
      <c r="RRI54"/>
      <c r="RRJ54"/>
      <c r="RRK54"/>
      <c r="RRL54"/>
      <c r="RRM54"/>
      <c r="RRN54"/>
      <c r="RRO54"/>
      <c r="RRP54"/>
      <c r="RRQ54"/>
      <c r="RRR54"/>
      <c r="RRS54"/>
      <c r="RRT54"/>
      <c r="RRU54"/>
      <c r="RRV54"/>
      <c r="RRW54"/>
      <c r="RRX54"/>
      <c r="RRY54"/>
      <c r="RRZ54"/>
      <c r="RSA54"/>
      <c r="RSB54"/>
      <c r="RSC54"/>
      <c r="RSD54"/>
      <c r="RSE54"/>
      <c r="RSF54"/>
      <c r="RSG54"/>
      <c r="RSH54"/>
      <c r="RSI54"/>
      <c r="RSJ54"/>
      <c r="RSK54"/>
      <c r="RSL54"/>
      <c r="RSM54"/>
      <c r="RSN54"/>
      <c r="RSO54"/>
      <c r="RSP54"/>
      <c r="RSQ54"/>
      <c r="RSR54"/>
      <c r="RSS54"/>
      <c r="RST54"/>
      <c r="RSU54"/>
      <c r="RSV54"/>
      <c r="RSW54"/>
      <c r="RSX54"/>
      <c r="RSY54"/>
      <c r="RSZ54"/>
      <c r="RTA54"/>
      <c r="RTB54"/>
      <c r="RTC54"/>
      <c r="RTD54"/>
      <c r="RTE54"/>
      <c r="RTF54"/>
      <c r="RTG54"/>
      <c r="RTH54"/>
      <c r="RTI54"/>
      <c r="RTJ54"/>
      <c r="RTK54"/>
      <c r="RTL54"/>
      <c r="RTM54"/>
      <c r="RTN54"/>
      <c r="RTO54"/>
      <c r="RTP54"/>
      <c r="RTQ54"/>
      <c r="RTR54"/>
      <c r="RTS54"/>
      <c r="RTT54"/>
      <c r="RTU54"/>
      <c r="RTV54"/>
      <c r="RTW54"/>
      <c r="RTX54"/>
      <c r="RTY54"/>
      <c r="RTZ54"/>
      <c r="RUA54"/>
      <c r="RUB54"/>
      <c r="RUC54"/>
      <c r="RUD54"/>
      <c r="RUE54"/>
      <c r="RUF54"/>
      <c r="RUG54"/>
      <c r="RUH54"/>
      <c r="RUI54"/>
      <c r="RUJ54"/>
      <c r="RUK54"/>
      <c r="RUL54"/>
      <c r="RUM54"/>
      <c r="RUN54"/>
      <c r="RUO54"/>
      <c r="RUP54"/>
      <c r="RUQ54"/>
      <c r="RUR54"/>
      <c r="RUS54"/>
      <c r="RUT54"/>
      <c r="RUU54"/>
      <c r="RUV54"/>
      <c r="RUW54"/>
      <c r="RUX54"/>
      <c r="RUY54"/>
      <c r="RUZ54"/>
      <c r="RVA54"/>
      <c r="RVB54"/>
      <c r="RVC54"/>
      <c r="RVD54"/>
      <c r="RVE54"/>
      <c r="RVF54"/>
      <c r="RVG54"/>
      <c r="RVH54"/>
      <c r="RVI54"/>
      <c r="RVJ54"/>
      <c r="RVK54"/>
      <c r="RVL54"/>
      <c r="RVM54"/>
      <c r="RVN54"/>
      <c r="RVO54"/>
      <c r="RVP54"/>
      <c r="RVQ54"/>
      <c r="RVR54"/>
      <c r="RVS54"/>
      <c r="RVT54"/>
      <c r="RVU54"/>
      <c r="RVV54"/>
      <c r="RVW54"/>
      <c r="RVX54"/>
      <c r="RVY54"/>
      <c r="RVZ54"/>
      <c r="RWA54"/>
      <c r="RWB54"/>
      <c r="RWC54"/>
      <c r="RWD54"/>
      <c r="RWE54"/>
      <c r="RWF54"/>
      <c r="RWG54"/>
      <c r="RWH54"/>
      <c r="RWI54"/>
      <c r="RWJ54"/>
      <c r="RWK54"/>
      <c r="RWL54"/>
      <c r="RWM54"/>
      <c r="RWN54"/>
      <c r="RWO54"/>
      <c r="RWP54"/>
      <c r="RWQ54"/>
      <c r="RWR54"/>
      <c r="RWS54"/>
      <c r="RWT54"/>
      <c r="RWU54"/>
      <c r="RWV54"/>
      <c r="RWW54"/>
      <c r="RWX54"/>
      <c r="RWY54"/>
      <c r="RWZ54"/>
      <c r="RXA54"/>
      <c r="RXB54"/>
      <c r="RXC54"/>
      <c r="RXD54"/>
      <c r="RXE54"/>
      <c r="RXF54"/>
      <c r="RXG54"/>
      <c r="RXH54"/>
      <c r="RXI54"/>
      <c r="RXJ54"/>
      <c r="RXK54"/>
      <c r="RXL54"/>
      <c r="RXM54"/>
      <c r="RXN54"/>
      <c r="RXO54"/>
      <c r="RXP54"/>
      <c r="RXQ54"/>
      <c r="RXR54"/>
      <c r="RXS54"/>
      <c r="RXT54"/>
      <c r="RXU54"/>
      <c r="RXV54"/>
      <c r="RXW54"/>
      <c r="RXX54"/>
      <c r="RXY54"/>
      <c r="RXZ54"/>
      <c r="RYA54"/>
      <c r="RYB54"/>
      <c r="RYC54"/>
      <c r="RYD54"/>
      <c r="RYE54"/>
      <c r="RYF54"/>
      <c r="RYG54"/>
      <c r="RYH54"/>
      <c r="RYI54"/>
      <c r="RYJ54"/>
      <c r="RYK54"/>
      <c r="RYL54"/>
      <c r="RYM54"/>
      <c r="RYN54"/>
      <c r="RYO54"/>
      <c r="RYP54"/>
      <c r="RYQ54"/>
      <c r="RYR54"/>
      <c r="RYS54"/>
      <c r="RYT54"/>
      <c r="RYU54"/>
      <c r="RYV54"/>
      <c r="RYW54"/>
      <c r="RYX54"/>
      <c r="RYY54"/>
      <c r="RYZ54"/>
      <c r="RZA54"/>
      <c r="RZB54"/>
      <c r="RZC54"/>
      <c r="RZD54"/>
      <c r="RZE54"/>
      <c r="RZF54"/>
      <c r="RZG54"/>
      <c r="RZH54"/>
      <c r="RZI54"/>
      <c r="RZJ54"/>
      <c r="RZK54"/>
      <c r="RZL54"/>
      <c r="RZM54"/>
      <c r="RZN54"/>
      <c r="RZO54"/>
      <c r="RZP54"/>
      <c r="RZQ54"/>
      <c r="RZR54"/>
      <c r="RZS54"/>
      <c r="RZT54"/>
      <c r="RZU54"/>
      <c r="RZV54"/>
      <c r="RZW54"/>
      <c r="RZX54"/>
      <c r="RZY54"/>
      <c r="RZZ54"/>
      <c r="SAA54"/>
      <c r="SAB54"/>
      <c r="SAC54"/>
      <c r="SAD54"/>
      <c r="SAE54"/>
      <c r="SAF54"/>
      <c r="SAG54"/>
      <c r="SAH54"/>
      <c r="SAI54"/>
      <c r="SAJ54"/>
      <c r="SAK54"/>
      <c r="SAL54"/>
      <c r="SAM54"/>
      <c r="SAN54"/>
      <c r="SAO54"/>
      <c r="SAP54"/>
      <c r="SAQ54"/>
      <c r="SAR54"/>
      <c r="SAS54"/>
      <c r="SAT54"/>
      <c r="SAU54"/>
      <c r="SAV54"/>
      <c r="SAW54"/>
      <c r="SAX54"/>
      <c r="SAY54"/>
      <c r="SAZ54"/>
      <c r="SBA54"/>
      <c r="SBB54"/>
      <c r="SBC54"/>
      <c r="SBD54"/>
      <c r="SBE54"/>
      <c r="SBF54"/>
      <c r="SBG54"/>
      <c r="SBH54"/>
      <c r="SBI54"/>
      <c r="SBJ54"/>
      <c r="SBK54"/>
      <c r="SBL54"/>
      <c r="SBM54"/>
      <c r="SBN54"/>
      <c r="SBO54"/>
      <c r="SBP54"/>
      <c r="SBQ54"/>
      <c r="SBR54"/>
      <c r="SBS54"/>
      <c r="SBT54"/>
      <c r="SBU54"/>
      <c r="SBV54"/>
      <c r="SBW54"/>
      <c r="SBX54"/>
      <c r="SBY54"/>
      <c r="SBZ54"/>
      <c r="SCA54"/>
      <c r="SCB54"/>
      <c r="SCC54"/>
      <c r="SCD54"/>
      <c r="SCE54"/>
      <c r="SCF54"/>
      <c r="SCG54"/>
      <c r="SCH54"/>
      <c r="SCI54"/>
      <c r="SCJ54"/>
      <c r="SCK54"/>
      <c r="SCL54"/>
      <c r="SCM54"/>
      <c r="SCN54"/>
      <c r="SCO54"/>
      <c r="SCP54"/>
      <c r="SCQ54"/>
      <c r="SCR54"/>
      <c r="SCS54"/>
      <c r="SCT54"/>
      <c r="SCU54"/>
      <c r="SCV54"/>
      <c r="SCW54"/>
      <c r="SCX54"/>
      <c r="SCY54"/>
      <c r="SCZ54"/>
      <c r="SDA54"/>
      <c r="SDB54"/>
      <c r="SDC54"/>
      <c r="SDD54"/>
      <c r="SDE54"/>
      <c r="SDF54"/>
      <c r="SDG54"/>
      <c r="SDH54"/>
      <c r="SDI54"/>
      <c r="SDJ54"/>
      <c r="SDK54"/>
      <c r="SDL54"/>
      <c r="SDM54"/>
      <c r="SDN54"/>
      <c r="SDO54"/>
      <c r="SDP54"/>
      <c r="SDQ54"/>
      <c r="SDR54"/>
      <c r="SDS54"/>
      <c r="SDT54"/>
      <c r="SDU54"/>
      <c r="SDV54"/>
      <c r="SDW54"/>
      <c r="SDX54"/>
      <c r="SDY54"/>
      <c r="SDZ54"/>
      <c r="SEA54"/>
      <c r="SEB54"/>
      <c r="SEC54"/>
      <c r="SED54"/>
      <c r="SEE54"/>
      <c r="SEF54"/>
      <c r="SEG54"/>
      <c r="SEH54"/>
      <c r="SEI54"/>
      <c r="SEJ54"/>
      <c r="SEK54"/>
      <c r="SEL54"/>
      <c r="SEM54"/>
      <c r="SEN54"/>
      <c r="SEO54"/>
      <c r="SEP54"/>
      <c r="SEQ54"/>
      <c r="SER54"/>
      <c r="SES54"/>
      <c r="SET54"/>
      <c r="SEU54"/>
      <c r="SEV54"/>
      <c r="SEW54"/>
      <c r="SEX54"/>
      <c r="SEY54"/>
      <c r="SEZ54"/>
      <c r="SFA54"/>
      <c r="SFB54"/>
      <c r="SFC54"/>
      <c r="SFD54"/>
      <c r="SFE54"/>
      <c r="SFF54"/>
      <c r="SFG54"/>
      <c r="SFH54"/>
      <c r="SFI54"/>
      <c r="SFJ54"/>
      <c r="SFK54"/>
      <c r="SFL54"/>
      <c r="SFM54"/>
      <c r="SFN54"/>
      <c r="SFO54"/>
      <c r="SFP54"/>
      <c r="SFQ54"/>
      <c r="SFR54"/>
      <c r="SFS54"/>
      <c r="SFT54"/>
      <c r="SFU54"/>
      <c r="SFV54"/>
      <c r="SFW54"/>
      <c r="SFX54"/>
      <c r="SFY54"/>
      <c r="SFZ54"/>
      <c r="SGA54"/>
      <c r="SGB54"/>
      <c r="SGC54"/>
      <c r="SGD54"/>
      <c r="SGE54"/>
      <c r="SGF54"/>
      <c r="SGG54"/>
      <c r="SGH54"/>
      <c r="SGI54"/>
      <c r="SGJ54"/>
      <c r="SGK54"/>
      <c r="SGL54"/>
      <c r="SGM54"/>
      <c r="SGN54"/>
      <c r="SGO54"/>
      <c r="SGP54"/>
      <c r="SGQ54"/>
      <c r="SGR54"/>
      <c r="SGS54"/>
      <c r="SGT54"/>
      <c r="SGU54"/>
      <c r="SGV54"/>
      <c r="SGW54"/>
      <c r="SGX54"/>
      <c r="SGY54"/>
      <c r="SGZ54"/>
      <c r="SHA54"/>
      <c r="SHB54"/>
      <c r="SHC54"/>
      <c r="SHD54"/>
      <c r="SHE54"/>
      <c r="SHF54"/>
      <c r="SHG54"/>
      <c r="SHH54"/>
      <c r="SHI54"/>
      <c r="SHJ54"/>
      <c r="SHK54"/>
      <c r="SHL54"/>
      <c r="SHM54"/>
      <c r="SHN54"/>
      <c r="SHO54"/>
      <c r="SHP54"/>
      <c r="SHQ54"/>
      <c r="SHR54"/>
      <c r="SHS54"/>
      <c r="SHT54"/>
      <c r="SHU54"/>
      <c r="SHV54"/>
      <c r="SHW54"/>
      <c r="SHX54"/>
      <c r="SHY54"/>
      <c r="SHZ54"/>
      <c r="SIA54"/>
      <c r="SIB54"/>
      <c r="SIC54"/>
      <c r="SID54"/>
      <c r="SIE54"/>
      <c r="SIF54"/>
      <c r="SIG54"/>
      <c r="SIH54"/>
      <c r="SII54"/>
      <c r="SIJ54"/>
      <c r="SIK54"/>
      <c r="SIL54"/>
      <c r="SIM54"/>
      <c r="SIN54"/>
      <c r="SIO54"/>
      <c r="SIP54"/>
      <c r="SIQ54"/>
      <c r="SIR54"/>
      <c r="SIS54"/>
      <c r="SIT54"/>
      <c r="SIU54"/>
      <c r="SIV54"/>
      <c r="SIW54"/>
      <c r="SIX54"/>
      <c r="SIY54"/>
      <c r="SIZ54"/>
      <c r="SJA54"/>
      <c r="SJB54"/>
      <c r="SJC54"/>
      <c r="SJD54"/>
      <c r="SJE54"/>
      <c r="SJF54"/>
      <c r="SJG54"/>
      <c r="SJH54"/>
      <c r="SJI54"/>
      <c r="SJJ54"/>
      <c r="SJK54"/>
      <c r="SJL54"/>
      <c r="SJM54"/>
      <c r="SJN54"/>
      <c r="SJO54"/>
      <c r="SJP54"/>
      <c r="SJQ54"/>
      <c r="SJR54"/>
      <c r="SJS54"/>
      <c r="SJT54"/>
      <c r="SJU54"/>
      <c r="SJV54"/>
      <c r="SJW54"/>
      <c r="SJX54"/>
      <c r="SJY54"/>
      <c r="SJZ54"/>
      <c r="SKA54"/>
      <c r="SKB54"/>
      <c r="SKC54"/>
      <c r="SKD54"/>
      <c r="SKE54"/>
      <c r="SKF54"/>
      <c r="SKG54"/>
      <c r="SKH54"/>
      <c r="SKI54"/>
      <c r="SKJ54"/>
      <c r="SKK54"/>
      <c r="SKL54"/>
      <c r="SKM54"/>
      <c r="SKN54"/>
      <c r="SKO54"/>
      <c r="SKP54"/>
      <c r="SKQ54"/>
      <c r="SKR54"/>
      <c r="SKS54"/>
      <c r="SKT54"/>
      <c r="SKU54"/>
      <c r="SKV54"/>
      <c r="SKW54"/>
      <c r="SKX54"/>
      <c r="SKY54"/>
      <c r="SKZ54"/>
      <c r="SLA54"/>
      <c r="SLB54"/>
      <c r="SLC54"/>
      <c r="SLD54"/>
      <c r="SLE54"/>
      <c r="SLF54"/>
      <c r="SLG54"/>
      <c r="SLH54"/>
      <c r="SLI54"/>
      <c r="SLJ54"/>
      <c r="SLK54"/>
      <c r="SLL54"/>
      <c r="SLM54"/>
      <c r="SLN54"/>
      <c r="SLO54"/>
      <c r="SLP54"/>
      <c r="SLQ54"/>
      <c r="SLR54"/>
      <c r="SLS54"/>
      <c r="SLT54"/>
      <c r="SLU54"/>
      <c r="SLV54"/>
      <c r="SLW54"/>
      <c r="SLX54"/>
      <c r="SLY54"/>
      <c r="SLZ54"/>
      <c r="SMA54"/>
      <c r="SMB54"/>
      <c r="SMC54"/>
      <c r="SMD54"/>
      <c r="SME54"/>
      <c r="SMF54"/>
      <c r="SMG54"/>
      <c r="SMH54"/>
      <c r="SMI54"/>
      <c r="SMJ54"/>
      <c r="SMK54"/>
      <c r="SML54"/>
      <c r="SMM54"/>
      <c r="SMN54"/>
      <c r="SMO54"/>
      <c r="SMP54"/>
      <c r="SMQ54"/>
      <c r="SMR54"/>
      <c r="SMS54"/>
      <c r="SMT54"/>
      <c r="SMU54"/>
      <c r="SMV54"/>
      <c r="SMW54"/>
      <c r="SMX54"/>
      <c r="SMY54"/>
      <c r="SMZ54"/>
      <c r="SNA54"/>
      <c r="SNB54"/>
      <c r="SNC54"/>
      <c r="SND54"/>
      <c r="SNE54"/>
      <c r="SNF54"/>
      <c r="SNG54"/>
      <c r="SNH54"/>
      <c r="SNI54"/>
      <c r="SNJ54"/>
      <c r="SNK54"/>
      <c r="SNL54"/>
      <c r="SNM54"/>
      <c r="SNN54"/>
      <c r="SNO54"/>
      <c r="SNP54"/>
      <c r="SNQ54"/>
      <c r="SNR54"/>
      <c r="SNS54"/>
      <c r="SNT54"/>
      <c r="SNU54"/>
      <c r="SNV54"/>
      <c r="SNW54"/>
      <c r="SNX54"/>
      <c r="SNY54"/>
      <c r="SNZ54"/>
      <c r="SOA54"/>
      <c r="SOB54"/>
      <c r="SOC54"/>
      <c r="SOD54"/>
      <c r="SOE54"/>
      <c r="SOF54"/>
      <c r="SOG54"/>
      <c r="SOH54"/>
      <c r="SOI54"/>
      <c r="SOJ54"/>
      <c r="SOK54"/>
      <c r="SOL54"/>
      <c r="SOM54"/>
      <c r="SON54"/>
      <c r="SOO54"/>
      <c r="SOP54"/>
      <c r="SOQ54"/>
      <c r="SOR54"/>
      <c r="SOS54"/>
      <c r="SOT54"/>
      <c r="SOU54"/>
      <c r="SOV54"/>
      <c r="SOW54"/>
      <c r="SOX54"/>
      <c r="SOY54"/>
      <c r="SOZ54"/>
      <c r="SPA54"/>
      <c r="SPB54"/>
      <c r="SPC54"/>
      <c r="SPD54"/>
      <c r="SPE54"/>
      <c r="SPF54"/>
      <c r="SPG54"/>
      <c r="SPH54"/>
      <c r="SPI54"/>
      <c r="SPJ54"/>
      <c r="SPK54"/>
      <c r="SPL54"/>
      <c r="SPM54"/>
      <c r="SPN54"/>
      <c r="SPO54"/>
      <c r="SPP54"/>
      <c r="SPQ54"/>
      <c r="SPR54"/>
      <c r="SPS54"/>
      <c r="SPT54"/>
      <c r="SPU54"/>
      <c r="SPV54"/>
      <c r="SPW54"/>
      <c r="SPX54"/>
      <c r="SPY54"/>
      <c r="SPZ54"/>
      <c r="SQA54"/>
      <c r="SQB54"/>
      <c r="SQC54"/>
      <c r="SQD54"/>
      <c r="SQE54"/>
      <c r="SQF54"/>
      <c r="SQG54"/>
      <c r="SQH54"/>
      <c r="SQI54"/>
      <c r="SQJ54"/>
      <c r="SQK54"/>
      <c r="SQL54"/>
      <c r="SQM54"/>
      <c r="SQN54"/>
      <c r="SQO54"/>
      <c r="SQP54"/>
      <c r="SQQ54"/>
      <c r="SQR54"/>
      <c r="SQS54"/>
      <c r="SQT54"/>
      <c r="SQU54"/>
      <c r="SQV54"/>
      <c r="SQW54"/>
      <c r="SQX54"/>
      <c r="SQY54"/>
      <c r="SQZ54"/>
      <c r="SRA54"/>
      <c r="SRB54"/>
      <c r="SRC54"/>
      <c r="SRD54"/>
      <c r="SRE54"/>
      <c r="SRF54"/>
      <c r="SRG54"/>
      <c r="SRH54"/>
      <c r="SRI54"/>
      <c r="SRJ54"/>
      <c r="SRK54"/>
      <c r="SRL54"/>
      <c r="SRM54"/>
      <c r="SRN54"/>
      <c r="SRO54"/>
      <c r="SRP54"/>
      <c r="SRQ54"/>
      <c r="SRR54"/>
      <c r="SRS54"/>
      <c r="SRT54"/>
      <c r="SRU54"/>
      <c r="SRV54"/>
      <c r="SRW54"/>
      <c r="SRX54"/>
      <c r="SRY54"/>
      <c r="SRZ54"/>
      <c r="SSA54"/>
      <c r="SSB54"/>
      <c r="SSC54"/>
      <c r="SSD54"/>
      <c r="SSE54"/>
      <c r="SSF54"/>
      <c r="SSG54"/>
      <c r="SSH54"/>
      <c r="SSI54"/>
      <c r="SSJ54"/>
      <c r="SSK54"/>
      <c r="SSL54"/>
      <c r="SSM54"/>
      <c r="SSN54"/>
      <c r="SSO54"/>
      <c r="SSP54"/>
      <c r="SSQ54"/>
      <c r="SSR54"/>
      <c r="SSS54"/>
      <c r="SST54"/>
      <c r="SSU54"/>
      <c r="SSV54"/>
      <c r="SSW54"/>
      <c r="SSX54"/>
      <c r="SSY54"/>
      <c r="SSZ54"/>
      <c r="STA54"/>
      <c r="STB54"/>
      <c r="STC54"/>
      <c r="STD54"/>
      <c r="STE54"/>
      <c r="STF54"/>
      <c r="STG54"/>
      <c r="STH54"/>
      <c r="STI54"/>
      <c r="STJ54"/>
      <c r="STK54"/>
      <c r="STL54"/>
      <c r="STM54"/>
      <c r="STN54"/>
      <c r="STO54"/>
      <c r="STP54"/>
      <c r="STQ54"/>
      <c r="STR54"/>
      <c r="STS54"/>
      <c r="STT54"/>
      <c r="STU54"/>
      <c r="STV54"/>
      <c r="STW54"/>
      <c r="STX54"/>
      <c r="STY54"/>
      <c r="STZ54"/>
      <c r="SUA54"/>
      <c r="SUB54"/>
      <c r="SUC54"/>
      <c r="SUD54"/>
      <c r="SUE54"/>
      <c r="SUF54"/>
      <c r="SUG54"/>
      <c r="SUH54"/>
      <c r="SUI54"/>
      <c r="SUJ54"/>
      <c r="SUK54"/>
      <c r="SUL54"/>
      <c r="SUM54"/>
      <c r="SUN54"/>
      <c r="SUO54"/>
      <c r="SUP54"/>
      <c r="SUQ54"/>
      <c r="SUR54"/>
      <c r="SUS54"/>
      <c r="SUT54"/>
      <c r="SUU54"/>
      <c r="SUV54"/>
      <c r="SUW54"/>
      <c r="SUX54"/>
      <c r="SUY54"/>
      <c r="SUZ54"/>
      <c r="SVA54"/>
      <c r="SVB54"/>
      <c r="SVC54"/>
      <c r="SVD54"/>
      <c r="SVE54"/>
      <c r="SVF54"/>
      <c r="SVG54"/>
      <c r="SVH54"/>
      <c r="SVI54"/>
      <c r="SVJ54"/>
      <c r="SVK54"/>
      <c r="SVL54"/>
      <c r="SVM54"/>
      <c r="SVN54"/>
      <c r="SVO54"/>
      <c r="SVP54"/>
      <c r="SVQ54"/>
      <c r="SVR54"/>
      <c r="SVS54"/>
      <c r="SVT54"/>
      <c r="SVU54"/>
      <c r="SVV54"/>
      <c r="SVW54"/>
      <c r="SVX54"/>
      <c r="SVY54"/>
      <c r="SVZ54"/>
      <c r="SWA54"/>
      <c r="SWB54"/>
      <c r="SWC54"/>
      <c r="SWD54"/>
      <c r="SWE54"/>
      <c r="SWF54"/>
      <c r="SWG54"/>
      <c r="SWH54"/>
      <c r="SWI54"/>
      <c r="SWJ54"/>
      <c r="SWK54"/>
      <c r="SWL54"/>
      <c r="SWM54"/>
      <c r="SWN54"/>
      <c r="SWO54"/>
      <c r="SWP54"/>
      <c r="SWQ54"/>
      <c r="SWR54"/>
      <c r="SWS54"/>
      <c r="SWT54"/>
      <c r="SWU54"/>
      <c r="SWV54"/>
      <c r="SWW54"/>
      <c r="SWX54"/>
      <c r="SWY54"/>
      <c r="SWZ54"/>
      <c r="SXA54"/>
      <c r="SXB54"/>
      <c r="SXC54"/>
      <c r="SXD54"/>
      <c r="SXE54"/>
      <c r="SXF54"/>
      <c r="SXG54"/>
      <c r="SXH54"/>
      <c r="SXI54"/>
      <c r="SXJ54"/>
      <c r="SXK54"/>
      <c r="SXL54"/>
      <c r="SXM54"/>
      <c r="SXN54"/>
      <c r="SXO54"/>
      <c r="SXP54"/>
      <c r="SXQ54"/>
      <c r="SXR54"/>
      <c r="SXS54"/>
      <c r="SXT54"/>
      <c r="SXU54"/>
      <c r="SXV54"/>
      <c r="SXW54"/>
      <c r="SXX54"/>
      <c r="SXY54"/>
      <c r="SXZ54"/>
      <c r="SYA54"/>
      <c r="SYB54"/>
      <c r="SYC54"/>
      <c r="SYD54"/>
      <c r="SYE54"/>
      <c r="SYF54"/>
      <c r="SYG54"/>
      <c r="SYH54"/>
      <c r="SYI54"/>
      <c r="SYJ54"/>
      <c r="SYK54"/>
      <c r="SYL54"/>
      <c r="SYM54"/>
      <c r="SYN54"/>
      <c r="SYO54"/>
      <c r="SYP54"/>
      <c r="SYQ54"/>
      <c r="SYR54"/>
      <c r="SYS54"/>
      <c r="SYT54"/>
      <c r="SYU54"/>
      <c r="SYV54"/>
      <c r="SYW54"/>
      <c r="SYX54"/>
      <c r="SYY54"/>
      <c r="SYZ54"/>
      <c r="SZA54"/>
      <c r="SZB54"/>
      <c r="SZC54"/>
      <c r="SZD54"/>
      <c r="SZE54"/>
      <c r="SZF54"/>
      <c r="SZG54"/>
      <c r="SZH54"/>
      <c r="SZI54"/>
      <c r="SZJ54"/>
      <c r="SZK54"/>
      <c r="SZL54"/>
      <c r="SZM54"/>
      <c r="SZN54"/>
      <c r="SZO54"/>
      <c r="SZP54"/>
      <c r="SZQ54"/>
      <c r="SZR54"/>
      <c r="SZS54"/>
      <c r="SZT54"/>
      <c r="SZU54"/>
      <c r="SZV54"/>
      <c r="SZW54"/>
      <c r="SZX54"/>
      <c r="SZY54"/>
      <c r="SZZ54"/>
      <c r="TAA54"/>
      <c r="TAB54"/>
      <c r="TAC54"/>
      <c r="TAD54"/>
      <c r="TAE54"/>
      <c r="TAF54"/>
      <c r="TAG54"/>
      <c r="TAH54"/>
      <c r="TAI54"/>
      <c r="TAJ54"/>
      <c r="TAK54"/>
      <c r="TAL54"/>
      <c r="TAM54"/>
      <c r="TAN54"/>
      <c r="TAO54"/>
      <c r="TAP54"/>
      <c r="TAQ54"/>
      <c r="TAR54"/>
      <c r="TAS54"/>
      <c r="TAT54"/>
      <c r="TAU54"/>
      <c r="TAV54"/>
      <c r="TAW54"/>
      <c r="TAX54"/>
      <c r="TAY54"/>
      <c r="TAZ54"/>
      <c r="TBA54"/>
      <c r="TBB54"/>
      <c r="TBC54"/>
      <c r="TBD54"/>
      <c r="TBE54"/>
      <c r="TBF54"/>
      <c r="TBG54"/>
      <c r="TBH54"/>
      <c r="TBI54"/>
      <c r="TBJ54"/>
      <c r="TBK54"/>
      <c r="TBL54"/>
      <c r="TBM54"/>
      <c r="TBN54"/>
      <c r="TBO54"/>
      <c r="TBP54"/>
      <c r="TBQ54"/>
      <c r="TBR54"/>
      <c r="TBS54"/>
      <c r="TBT54"/>
      <c r="TBU54"/>
      <c r="TBV54"/>
      <c r="TBW54"/>
      <c r="TBX54"/>
      <c r="TBY54"/>
      <c r="TBZ54"/>
      <c r="TCA54"/>
      <c r="TCB54"/>
      <c r="TCC54"/>
      <c r="TCD54"/>
      <c r="TCE54"/>
      <c r="TCF54"/>
      <c r="TCG54"/>
      <c r="TCH54"/>
      <c r="TCI54"/>
      <c r="TCJ54"/>
      <c r="TCK54"/>
      <c r="TCL54"/>
      <c r="TCM54"/>
      <c r="TCN54"/>
      <c r="TCO54"/>
      <c r="TCP54"/>
      <c r="TCQ54"/>
      <c r="TCR54"/>
      <c r="TCS54"/>
      <c r="TCT54"/>
      <c r="TCU54"/>
      <c r="TCV54"/>
      <c r="TCW54"/>
      <c r="TCX54"/>
      <c r="TCY54"/>
      <c r="TCZ54"/>
      <c r="TDA54"/>
      <c r="TDB54"/>
      <c r="TDC54"/>
      <c r="TDD54"/>
      <c r="TDE54"/>
      <c r="TDF54"/>
      <c r="TDG54"/>
      <c r="TDH54"/>
      <c r="TDI54"/>
      <c r="TDJ54"/>
      <c r="TDK54"/>
      <c r="TDL54"/>
      <c r="TDM54"/>
      <c r="TDN54"/>
      <c r="TDO54"/>
      <c r="TDP54"/>
      <c r="TDQ54"/>
      <c r="TDR54"/>
      <c r="TDS54"/>
      <c r="TDT54"/>
      <c r="TDU54"/>
      <c r="TDV54"/>
      <c r="TDW54"/>
      <c r="TDX54"/>
      <c r="TDY54"/>
      <c r="TDZ54"/>
      <c r="TEA54"/>
      <c r="TEB54"/>
      <c r="TEC54"/>
      <c r="TED54"/>
      <c r="TEE54"/>
      <c r="TEF54"/>
      <c r="TEG54"/>
      <c r="TEH54"/>
      <c r="TEI54"/>
      <c r="TEJ54"/>
      <c r="TEK54"/>
      <c r="TEL54"/>
      <c r="TEM54"/>
      <c r="TEN54"/>
      <c r="TEO54"/>
      <c r="TEP54"/>
      <c r="TEQ54"/>
      <c r="TER54"/>
      <c r="TES54"/>
      <c r="TET54"/>
      <c r="TEU54"/>
      <c r="TEV54"/>
      <c r="TEW54"/>
      <c r="TEX54"/>
      <c r="TEY54"/>
      <c r="TEZ54"/>
      <c r="TFA54"/>
      <c r="TFB54"/>
      <c r="TFC54"/>
      <c r="TFD54"/>
      <c r="TFE54"/>
      <c r="TFF54"/>
      <c r="TFG54"/>
      <c r="TFH54"/>
      <c r="TFI54"/>
      <c r="TFJ54"/>
      <c r="TFK54"/>
      <c r="TFL54"/>
      <c r="TFM54"/>
      <c r="TFN54"/>
      <c r="TFO54"/>
      <c r="TFP54"/>
      <c r="TFQ54"/>
      <c r="TFR54"/>
      <c r="TFS54"/>
      <c r="TFT54"/>
      <c r="TFU54"/>
      <c r="TFV54"/>
      <c r="TFW54"/>
      <c r="TFX54"/>
      <c r="TFY54"/>
      <c r="TFZ54"/>
      <c r="TGA54"/>
      <c r="TGB54"/>
      <c r="TGC54"/>
      <c r="TGD54"/>
      <c r="TGE54"/>
      <c r="TGF54"/>
      <c r="TGG54"/>
      <c r="TGH54"/>
      <c r="TGI54"/>
      <c r="TGJ54"/>
      <c r="TGK54"/>
      <c r="TGL54"/>
      <c r="TGM54"/>
      <c r="TGN54"/>
      <c r="TGO54"/>
      <c r="TGP54"/>
      <c r="TGQ54"/>
      <c r="TGR54"/>
      <c r="TGS54"/>
      <c r="TGT54"/>
      <c r="TGU54"/>
      <c r="TGV54"/>
      <c r="TGW54"/>
      <c r="TGX54"/>
      <c r="TGY54"/>
      <c r="TGZ54"/>
      <c r="THA54"/>
      <c r="THB54"/>
      <c r="THC54"/>
      <c r="THD54"/>
      <c r="THE54"/>
      <c r="THF54"/>
      <c r="THG54"/>
      <c r="THH54"/>
      <c r="THI54"/>
      <c r="THJ54"/>
      <c r="THK54"/>
      <c r="THL54"/>
      <c r="THM54"/>
      <c r="THN54"/>
      <c r="THO54"/>
      <c r="THP54"/>
      <c r="THQ54"/>
      <c r="THR54"/>
      <c r="THS54"/>
      <c r="THT54"/>
      <c r="THU54"/>
      <c r="THV54"/>
      <c r="THW54"/>
      <c r="THX54"/>
      <c r="THY54"/>
      <c r="THZ54"/>
      <c r="TIA54"/>
      <c r="TIB54"/>
      <c r="TIC54"/>
      <c r="TID54"/>
      <c r="TIE54"/>
      <c r="TIF54"/>
      <c r="TIG54"/>
      <c r="TIH54"/>
      <c r="TII54"/>
      <c r="TIJ54"/>
      <c r="TIK54"/>
      <c r="TIL54"/>
      <c r="TIM54"/>
      <c r="TIN54"/>
      <c r="TIO54"/>
      <c r="TIP54"/>
      <c r="TIQ54"/>
      <c r="TIR54"/>
      <c r="TIS54"/>
      <c r="TIT54"/>
      <c r="TIU54"/>
      <c r="TIV54"/>
      <c r="TIW54"/>
      <c r="TIX54"/>
      <c r="TIY54"/>
      <c r="TIZ54"/>
      <c r="TJA54"/>
      <c r="TJB54"/>
      <c r="TJC54"/>
      <c r="TJD54"/>
      <c r="TJE54"/>
      <c r="TJF54"/>
      <c r="TJG54"/>
      <c r="TJH54"/>
      <c r="TJI54"/>
      <c r="TJJ54"/>
      <c r="TJK54"/>
      <c r="TJL54"/>
      <c r="TJM54"/>
      <c r="TJN54"/>
      <c r="TJO54"/>
      <c r="TJP54"/>
      <c r="TJQ54"/>
      <c r="TJR54"/>
      <c r="TJS54"/>
      <c r="TJT54"/>
      <c r="TJU54"/>
      <c r="TJV54"/>
      <c r="TJW54"/>
      <c r="TJX54"/>
      <c r="TJY54"/>
      <c r="TJZ54"/>
      <c r="TKA54"/>
      <c r="TKB54"/>
      <c r="TKC54"/>
      <c r="TKD54"/>
      <c r="TKE54"/>
      <c r="TKF54"/>
      <c r="TKG54"/>
      <c r="TKH54"/>
      <c r="TKI54"/>
      <c r="TKJ54"/>
      <c r="TKK54"/>
      <c r="TKL54"/>
      <c r="TKM54"/>
      <c r="TKN54"/>
      <c r="TKO54"/>
      <c r="TKP54"/>
      <c r="TKQ54"/>
      <c r="TKR54"/>
      <c r="TKS54"/>
      <c r="TKT54"/>
      <c r="TKU54"/>
      <c r="TKV54"/>
      <c r="TKW54"/>
      <c r="TKX54"/>
      <c r="TKY54"/>
      <c r="TKZ54"/>
      <c r="TLA54"/>
      <c r="TLB54"/>
      <c r="TLC54"/>
      <c r="TLD54"/>
      <c r="TLE54"/>
      <c r="TLF54"/>
      <c r="TLG54"/>
      <c r="TLH54"/>
      <c r="TLI54"/>
      <c r="TLJ54"/>
      <c r="TLK54"/>
      <c r="TLL54"/>
      <c r="TLM54"/>
      <c r="TLN54"/>
      <c r="TLO54"/>
      <c r="TLP54"/>
      <c r="TLQ54"/>
      <c r="TLR54"/>
      <c r="TLS54"/>
      <c r="TLT54"/>
      <c r="TLU54"/>
      <c r="TLV54"/>
      <c r="TLW54"/>
      <c r="TLX54"/>
      <c r="TLY54"/>
      <c r="TLZ54"/>
      <c r="TMA54"/>
      <c r="TMB54"/>
      <c r="TMC54"/>
      <c r="TMD54"/>
      <c r="TME54"/>
      <c r="TMF54"/>
      <c r="TMG54"/>
      <c r="TMH54"/>
      <c r="TMI54"/>
      <c r="TMJ54"/>
      <c r="TMK54"/>
      <c r="TML54"/>
      <c r="TMM54"/>
      <c r="TMN54"/>
      <c r="TMO54"/>
      <c r="TMP54"/>
      <c r="TMQ54"/>
      <c r="TMR54"/>
      <c r="TMS54"/>
      <c r="TMT54"/>
      <c r="TMU54"/>
      <c r="TMV54"/>
      <c r="TMW54"/>
      <c r="TMX54"/>
      <c r="TMY54"/>
      <c r="TMZ54"/>
      <c r="TNA54"/>
      <c r="TNB54"/>
      <c r="TNC54"/>
      <c r="TND54"/>
      <c r="TNE54"/>
      <c r="TNF54"/>
      <c r="TNG54"/>
      <c r="TNH54"/>
      <c r="TNI54"/>
      <c r="TNJ54"/>
      <c r="TNK54"/>
      <c r="TNL54"/>
      <c r="TNM54"/>
      <c r="TNN54"/>
      <c r="TNO54"/>
      <c r="TNP54"/>
      <c r="TNQ54"/>
      <c r="TNR54"/>
      <c r="TNS54"/>
      <c r="TNT54"/>
      <c r="TNU54"/>
      <c r="TNV54"/>
      <c r="TNW54"/>
      <c r="TNX54"/>
      <c r="TNY54"/>
      <c r="TNZ54"/>
      <c r="TOA54"/>
      <c r="TOB54"/>
      <c r="TOC54"/>
      <c r="TOD54"/>
      <c r="TOE54"/>
      <c r="TOF54"/>
      <c r="TOG54"/>
      <c r="TOH54"/>
      <c r="TOI54"/>
      <c r="TOJ54"/>
      <c r="TOK54"/>
      <c r="TOL54"/>
      <c r="TOM54"/>
      <c r="TON54"/>
      <c r="TOO54"/>
      <c r="TOP54"/>
      <c r="TOQ54"/>
      <c r="TOR54"/>
      <c r="TOS54"/>
      <c r="TOT54"/>
      <c r="TOU54"/>
      <c r="TOV54"/>
      <c r="TOW54"/>
      <c r="TOX54"/>
      <c r="TOY54"/>
      <c r="TOZ54"/>
      <c r="TPA54"/>
      <c r="TPB54"/>
      <c r="TPC54"/>
      <c r="TPD54"/>
      <c r="TPE54"/>
      <c r="TPF54"/>
      <c r="TPG54"/>
      <c r="TPH54"/>
      <c r="TPI54"/>
      <c r="TPJ54"/>
      <c r="TPK54"/>
      <c r="TPL54"/>
      <c r="TPM54"/>
      <c r="TPN54"/>
      <c r="TPO54"/>
      <c r="TPP54"/>
      <c r="TPQ54"/>
      <c r="TPR54"/>
      <c r="TPS54"/>
      <c r="TPT54"/>
      <c r="TPU54"/>
      <c r="TPV54"/>
      <c r="TPW54"/>
      <c r="TPX54"/>
      <c r="TPY54"/>
      <c r="TPZ54"/>
      <c r="TQA54"/>
      <c r="TQB54"/>
      <c r="TQC54"/>
      <c r="TQD54"/>
      <c r="TQE54"/>
      <c r="TQF54"/>
      <c r="TQG54"/>
      <c r="TQH54"/>
      <c r="TQI54"/>
      <c r="TQJ54"/>
      <c r="TQK54"/>
      <c r="TQL54"/>
      <c r="TQM54"/>
      <c r="TQN54"/>
      <c r="TQO54"/>
      <c r="TQP54"/>
      <c r="TQQ54"/>
      <c r="TQR54"/>
      <c r="TQS54"/>
      <c r="TQT54"/>
      <c r="TQU54"/>
      <c r="TQV54"/>
      <c r="TQW54"/>
      <c r="TQX54"/>
      <c r="TQY54"/>
      <c r="TQZ54"/>
      <c r="TRA54"/>
      <c r="TRB54"/>
      <c r="TRC54"/>
      <c r="TRD54"/>
      <c r="TRE54"/>
      <c r="TRF54"/>
      <c r="TRG54"/>
      <c r="TRH54"/>
      <c r="TRI54"/>
      <c r="TRJ54"/>
      <c r="TRK54"/>
      <c r="TRL54"/>
      <c r="TRM54"/>
      <c r="TRN54"/>
      <c r="TRO54"/>
      <c r="TRP54"/>
      <c r="TRQ54"/>
      <c r="TRR54"/>
      <c r="TRS54"/>
      <c r="TRT54"/>
      <c r="TRU54"/>
      <c r="TRV54"/>
      <c r="TRW54"/>
      <c r="TRX54"/>
      <c r="TRY54"/>
      <c r="TRZ54"/>
      <c r="TSA54"/>
      <c r="TSB54"/>
      <c r="TSC54"/>
      <c r="TSD54"/>
      <c r="TSE54"/>
      <c r="TSF54"/>
      <c r="TSG54"/>
      <c r="TSH54"/>
      <c r="TSI54"/>
      <c r="TSJ54"/>
      <c r="TSK54"/>
      <c r="TSL54"/>
      <c r="TSM54"/>
      <c r="TSN54"/>
      <c r="TSO54"/>
      <c r="TSP54"/>
      <c r="TSQ54"/>
      <c r="TSR54"/>
      <c r="TSS54"/>
      <c r="TST54"/>
      <c r="TSU54"/>
      <c r="TSV54"/>
      <c r="TSW54"/>
      <c r="TSX54"/>
      <c r="TSY54"/>
      <c r="TSZ54"/>
      <c r="TTA54"/>
      <c r="TTB54"/>
      <c r="TTC54"/>
      <c r="TTD54"/>
      <c r="TTE54"/>
      <c r="TTF54"/>
      <c r="TTG54"/>
      <c r="TTH54"/>
      <c r="TTI54"/>
      <c r="TTJ54"/>
      <c r="TTK54"/>
      <c r="TTL54"/>
      <c r="TTM54"/>
      <c r="TTN54"/>
      <c r="TTO54"/>
      <c r="TTP54"/>
      <c r="TTQ54"/>
      <c r="TTR54"/>
      <c r="TTS54"/>
      <c r="TTT54"/>
      <c r="TTU54"/>
      <c r="TTV54"/>
      <c r="TTW54"/>
      <c r="TTX54"/>
      <c r="TTY54"/>
      <c r="TTZ54"/>
      <c r="TUA54"/>
      <c r="TUB54"/>
      <c r="TUC54"/>
      <c r="TUD54"/>
      <c r="TUE54"/>
      <c r="TUF54"/>
      <c r="TUG54"/>
      <c r="TUH54"/>
      <c r="TUI54"/>
      <c r="TUJ54"/>
      <c r="TUK54"/>
      <c r="TUL54"/>
      <c r="TUM54"/>
      <c r="TUN54"/>
      <c r="TUO54"/>
      <c r="TUP54"/>
      <c r="TUQ54"/>
      <c r="TUR54"/>
      <c r="TUS54"/>
      <c r="TUT54"/>
      <c r="TUU54"/>
      <c r="TUV54"/>
      <c r="TUW54"/>
      <c r="TUX54"/>
      <c r="TUY54"/>
      <c r="TUZ54"/>
      <c r="TVA54"/>
      <c r="TVB54"/>
      <c r="TVC54"/>
      <c r="TVD54"/>
      <c r="TVE54"/>
      <c r="TVF54"/>
      <c r="TVG54"/>
      <c r="TVH54"/>
      <c r="TVI54"/>
      <c r="TVJ54"/>
      <c r="TVK54"/>
      <c r="TVL54"/>
      <c r="TVM54"/>
      <c r="TVN54"/>
      <c r="TVO54"/>
      <c r="TVP54"/>
      <c r="TVQ54"/>
      <c r="TVR54"/>
      <c r="TVS54"/>
      <c r="TVT54"/>
      <c r="TVU54"/>
      <c r="TVV54"/>
      <c r="TVW54"/>
      <c r="TVX54"/>
      <c r="TVY54"/>
      <c r="TVZ54"/>
      <c r="TWA54"/>
      <c r="TWB54"/>
      <c r="TWC54"/>
      <c r="TWD54"/>
      <c r="TWE54"/>
      <c r="TWF54"/>
      <c r="TWG54"/>
      <c r="TWH54"/>
      <c r="TWI54"/>
      <c r="TWJ54"/>
      <c r="TWK54"/>
      <c r="TWL54"/>
      <c r="TWM54"/>
      <c r="TWN54"/>
      <c r="TWO54"/>
      <c r="TWP54"/>
      <c r="TWQ54"/>
      <c r="TWR54"/>
      <c r="TWS54"/>
      <c r="TWT54"/>
      <c r="TWU54"/>
      <c r="TWV54"/>
      <c r="TWW54"/>
      <c r="TWX54"/>
      <c r="TWY54"/>
      <c r="TWZ54"/>
      <c r="TXA54"/>
      <c r="TXB54"/>
      <c r="TXC54"/>
      <c r="TXD54"/>
      <c r="TXE54"/>
      <c r="TXF54"/>
      <c r="TXG54"/>
      <c r="TXH54"/>
      <c r="TXI54"/>
      <c r="TXJ54"/>
      <c r="TXK54"/>
      <c r="TXL54"/>
      <c r="TXM54"/>
      <c r="TXN54"/>
      <c r="TXO54"/>
      <c r="TXP54"/>
      <c r="TXQ54"/>
      <c r="TXR54"/>
      <c r="TXS54"/>
      <c r="TXT54"/>
      <c r="TXU54"/>
      <c r="TXV54"/>
      <c r="TXW54"/>
      <c r="TXX54"/>
      <c r="TXY54"/>
      <c r="TXZ54"/>
      <c r="TYA54"/>
      <c r="TYB54"/>
      <c r="TYC54"/>
      <c r="TYD54"/>
      <c r="TYE54"/>
      <c r="TYF54"/>
      <c r="TYG54"/>
      <c r="TYH54"/>
      <c r="TYI54"/>
      <c r="TYJ54"/>
      <c r="TYK54"/>
      <c r="TYL54"/>
      <c r="TYM54"/>
      <c r="TYN54"/>
      <c r="TYO54"/>
      <c r="TYP54"/>
      <c r="TYQ54"/>
      <c r="TYR54"/>
      <c r="TYS54"/>
      <c r="TYT54"/>
      <c r="TYU54"/>
      <c r="TYV54"/>
      <c r="TYW54"/>
      <c r="TYX54"/>
      <c r="TYY54"/>
      <c r="TYZ54"/>
      <c r="TZA54"/>
      <c r="TZB54"/>
      <c r="TZC54"/>
      <c r="TZD54"/>
      <c r="TZE54"/>
      <c r="TZF54"/>
      <c r="TZG54"/>
      <c r="TZH54"/>
      <c r="TZI54"/>
      <c r="TZJ54"/>
      <c r="TZK54"/>
      <c r="TZL54"/>
      <c r="TZM54"/>
      <c r="TZN54"/>
      <c r="TZO54"/>
      <c r="TZP54"/>
      <c r="TZQ54"/>
      <c r="TZR54"/>
      <c r="TZS54"/>
      <c r="TZT54"/>
      <c r="TZU54"/>
      <c r="TZV54"/>
      <c r="TZW54"/>
      <c r="TZX54"/>
      <c r="TZY54"/>
      <c r="TZZ54"/>
      <c r="UAA54"/>
      <c r="UAB54"/>
      <c r="UAC54"/>
      <c r="UAD54"/>
      <c r="UAE54"/>
      <c r="UAF54"/>
      <c r="UAG54"/>
      <c r="UAH54"/>
      <c r="UAI54"/>
      <c r="UAJ54"/>
      <c r="UAK54"/>
      <c r="UAL54"/>
      <c r="UAM54"/>
      <c r="UAN54"/>
      <c r="UAO54"/>
      <c r="UAP54"/>
      <c r="UAQ54"/>
      <c r="UAR54"/>
      <c r="UAS54"/>
      <c r="UAT54"/>
      <c r="UAU54"/>
      <c r="UAV54"/>
      <c r="UAW54"/>
      <c r="UAX54"/>
      <c r="UAY54"/>
      <c r="UAZ54"/>
      <c r="UBA54"/>
      <c r="UBB54"/>
      <c r="UBC54"/>
      <c r="UBD54"/>
      <c r="UBE54"/>
      <c r="UBF54"/>
      <c r="UBG54"/>
      <c r="UBH54"/>
      <c r="UBI54"/>
      <c r="UBJ54"/>
      <c r="UBK54"/>
      <c r="UBL54"/>
      <c r="UBM54"/>
      <c r="UBN54"/>
      <c r="UBO54"/>
      <c r="UBP54"/>
      <c r="UBQ54"/>
      <c r="UBR54"/>
      <c r="UBS54"/>
      <c r="UBT54"/>
      <c r="UBU54"/>
      <c r="UBV54"/>
      <c r="UBW54"/>
      <c r="UBX54"/>
      <c r="UBY54"/>
      <c r="UBZ54"/>
      <c r="UCA54"/>
      <c r="UCB54"/>
      <c r="UCC54"/>
      <c r="UCD54"/>
      <c r="UCE54"/>
      <c r="UCF54"/>
      <c r="UCG54"/>
      <c r="UCH54"/>
      <c r="UCI54"/>
      <c r="UCJ54"/>
      <c r="UCK54"/>
      <c r="UCL54"/>
      <c r="UCM54"/>
      <c r="UCN54"/>
      <c r="UCO54"/>
      <c r="UCP54"/>
      <c r="UCQ54"/>
      <c r="UCR54"/>
      <c r="UCS54"/>
      <c r="UCT54"/>
      <c r="UCU54"/>
      <c r="UCV54"/>
      <c r="UCW54"/>
      <c r="UCX54"/>
      <c r="UCY54"/>
      <c r="UCZ54"/>
      <c r="UDA54"/>
      <c r="UDB54"/>
      <c r="UDC54"/>
      <c r="UDD54"/>
      <c r="UDE54"/>
      <c r="UDF54"/>
      <c r="UDG54"/>
      <c r="UDH54"/>
      <c r="UDI54"/>
      <c r="UDJ54"/>
      <c r="UDK54"/>
      <c r="UDL54"/>
      <c r="UDM54"/>
      <c r="UDN54"/>
      <c r="UDO54"/>
      <c r="UDP54"/>
      <c r="UDQ54"/>
      <c r="UDR54"/>
      <c r="UDS54"/>
      <c r="UDT54"/>
      <c r="UDU54"/>
      <c r="UDV54"/>
      <c r="UDW54"/>
      <c r="UDX54"/>
      <c r="UDY54"/>
      <c r="UDZ54"/>
      <c r="UEA54"/>
      <c r="UEB54"/>
      <c r="UEC54"/>
      <c r="UED54"/>
      <c r="UEE54"/>
      <c r="UEF54"/>
      <c r="UEG54"/>
      <c r="UEH54"/>
      <c r="UEI54"/>
      <c r="UEJ54"/>
      <c r="UEK54"/>
      <c r="UEL54"/>
      <c r="UEM54"/>
      <c r="UEN54"/>
      <c r="UEO54"/>
      <c r="UEP54"/>
      <c r="UEQ54"/>
      <c r="UER54"/>
      <c r="UES54"/>
      <c r="UET54"/>
      <c r="UEU54"/>
      <c r="UEV54"/>
      <c r="UEW54"/>
      <c r="UEX54"/>
      <c r="UEY54"/>
      <c r="UEZ54"/>
      <c r="UFA54"/>
      <c r="UFB54"/>
      <c r="UFC54"/>
      <c r="UFD54"/>
      <c r="UFE54"/>
      <c r="UFF54"/>
      <c r="UFG54"/>
      <c r="UFH54"/>
      <c r="UFI54"/>
      <c r="UFJ54"/>
      <c r="UFK54"/>
      <c r="UFL54"/>
      <c r="UFM54"/>
      <c r="UFN54"/>
      <c r="UFO54"/>
      <c r="UFP54"/>
      <c r="UFQ54"/>
      <c r="UFR54"/>
      <c r="UFS54"/>
      <c r="UFT54"/>
      <c r="UFU54"/>
      <c r="UFV54"/>
      <c r="UFW54"/>
      <c r="UFX54"/>
      <c r="UFY54"/>
      <c r="UFZ54"/>
      <c r="UGA54"/>
      <c r="UGB54"/>
      <c r="UGC54"/>
      <c r="UGD54"/>
      <c r="UGE54"/>
      <c r="UGF54"/>
      <c r="UGG54"/>
      <c r="UGH54"/>
      <c r="UGI54"/>
      <c r="UGJ54"/>
      <c r="UGK54"/>
      <c r="UGL54"/>
      <c r="UGM54"/>
      <c r="UGN54"/>
      <c r="UGO54"/>
      <c r="UGP54"/>
      <c r="UGQ54"/>
      <c r="UGR54"/>
      <c r="UGS54"/>
      <c r="UGT54"/>
      <c r="UGU54"/>
      <c r="UGV54"/>
      <c r="UGW54"/>
      <c r="UGX54"/>
      <c r="UGY54"/>
      <c r="UGZ54"/>
      <c r="UHA54"/>
      <c r="UHB54"/>
      <c r="UHC54"/>
      <c r="UHD54"/>
      <c r="UHE54"/>
      <c r="UHF54"/>
      <c r="UHG54"/>
      <c r="UHH54"/>
      <c r="UHI54"/>
      <c r="UHJ54"/>
      <c r="UHK54"/>
      <c r="UHL54"/>
      <c r="UHM54"/>
      <c r="UHN54"/>
      <c r="UHO54"/>
      <c r="UHP54"/>
      <c r="UHQ54"/>
      <c r="UHR54"/>
      <c r="UHS54"/>
      <c r="UHT54"/>
      <c r="UHU54"/>
      <c r="UHV54"/>
      <c r="UHW54"/>
      <c r="UHX54"/>
      <c r="UHY54"/>
      <c r="UHZ54"/>
      <c r="UIA54"/>
      <c r="UIB54"/>
      <c r="UIC54"/>
      <c r="UID54"/>
      <c r="UIE54"/>
      <c r="UIF54"/>
      <c r="UIG54"/>
      <c r="UIH54"/>
      <c r="UII54"/>
      <c r="UIJ54"/>
      <c r="UIK54"/>
      <c r="UIL54"/>
      <c r="UIM54"/>
      <c r="UIN54"/>
      <c r="UIO54"/>
      <c r="UIP54"/>
      <c r="UIQ54"/>
      <c r="UIR54"/>
      <c r="UIS54"/>
      <c r="UIT54"/>
      <c r="UIU54"/>
      <c r="UIV54"/>
      <c r="UIW54"/>
      <c r="UIX54"/>
      <c r="UIY54"/>
      <c r="UIZ54"/>
      <c r="UJA54"/>
      <c r="UJB54"/>
      <c r="UJC54"/>
      <c r="UJD54"/>
      <c r="UJE54"/>
      <c r="UJF54"/>
      <c r="UJG54"/>
      <c r="UJH54"/>
      <c r="UJI54"/>
      <c r="UJJ54"/>
      <c r="UJK54"/>
      <c r="UJL54"/>
      <c r="UJM54"/>
      <c r="UJN54"/>
      <c r="UJO54"/>
      <c r="UJP54"/>
      <c r="UJQ54"/>
      <c r="UJR54"/>
      <c r="UJS54"/>
      <c r="UJT54"/>
      <c r="UJU54"/>
      <c r="UJV54"/>
      <c r="UJW54"/>
      <c r="UJX54"/>
      <c r="UJY54"/>
      <c r="UJZ54"/>
      <c r="UKA54"/>
      <c r="UKB54"/>
      <c r="UKC54"/>
      <c r="UKD54"/>
      <c r="UKE54"/>
      <c r="UKF54"/>
      <c r="UKG54"/>
      <c r="UKH54"/>
      <c r="UKI54"/>
      <c r="UKJ54"/>
      <c r="UKK54"/>
      <c r="UKL54"/>
      <c r="UKM54"/>
      <c r="UKN54"/>
      <c r="UKO54"/>
      <c r="UKP54"/>
      <c r="UKQ54"/>
      <c r="UKR54"/>
      <c r="UKS54"/>
      <c r="UKT54"/>
      <c r="UKU54"/>
      <c r="UKV54"/>
      <c r="UKW54"/>
      <c r="UKX54"/>
      <c r="UKY54"/>
      <c r="UKZ54"/>
      <c r="ULA54"/>
      <c r="ULB54"/>
      <c r="ULC54"/>
      <c r="ULD54"/>
      <c r="ULE54"/>
      <c r="ULF54"/>
      <c r="ULG54"/>
      <c r="ULH54"/>
      <c r="ULI54"/>
      <c r="ULJ54"/>
      <c r="ULK54"/>
      <c r="ULL54"/>
      <c r="ULM54"/>
      <c r="ULN54"/>
      <c r="ULO54"/>
      <c r="ULP54"/>
      <c r="ULQ54"/>
      <c r="ULR54"/>
      <c r="ULS54"/>
      <c r="ULT54"/>
      <c r="ULU54"/>
      <c r="ULV54"/>
      <c r="ULW54"/>
      <c r="ULX54"/>
      <c r="ULY54"/>
      <c r="ULZ54"/>
      <c r="UMA54"/>
      <c r="UMB54"/>
      <c r="UMC54"/>
      <c r="UMD54"/>
      <c r="UME54"/>
      <c r="UMF54"/>
      <c r="UMG54"/>
      <c r="UMH54"/>
      <c r="UMI54"/>
      <c r="UMJ54"/>
      <c r="UMK54"/>
      <c r="UML54"/>
      <c r="UMM54"/>
      <c r="UMN54"/>
      <c r="UMO54"/>
      <c r="UMP54"/>
      <c r="UMQ54"/>
      <c r="UMR54"/>
      <c r="UMS54"/>
      <c r="UMT54"/>
      <c r="UMU54"/>
      <c r="UMV54"/>
      <c r="UMW54"/>
      <c r="UMX54"/>
      <c r="UMY54"/>
      <c r="UMZ54"/>
      <c r="UNA54"/>
      <c r="UNB54"/>
      <c r="UNC54"/>
      <c r="UND54"/>
      <c r="UNE54"/>
      <c r="UNF54"/>
      <c r="UNG54"/>
      <c r="UNH54"/>
      <c r="UNI54"/>
      <c r="UNJ54"/>
      <c r="UNK54"/>
      <c r="UNL54"/>
      <c r="UNM54"/>
      <c r="UNN54"/>
      <c r="UNO54"/>
      <c r="UNP54"/>
      <c r="UNQ54"/>
      <c r="UNR54"/>
      <c r="UNS54"/>
      <c r="UNT54"/>
      <c r="UNU54"/>
      <c r="UNV54"/>
      <c r="UNW54"/>
      <c r="UNX54"/>
      <c r="UNY54"/>
      <c r="UNZ54"/>
      <c r="UOA54"/>
      <c r="UOB54"/>
      <c r="UOC54"/>
      <c r="UOD54"/>
      <c r="UOE54"/>
      <c r="UOF54"/>
      <c r="UOG54"/>
      <c r="UOH54"/>
      <c r="UOI54"/>
      <c r="UOJ54"/>
      <c r="UOK54"/>
      <c r="UOL54"/>
      <c r="UOM54"/>
      <c r="UON54"/>
      <c r="UOO54"/>
      <c r="UOP54"/>
      <c r="UOQ54"/>
      <c r="UOR54"/>
      <c r="UOS54"/>
      <c r="UOT54"/>
      <c r="UOU54"/>
      <c r="UOV54"/>
      <c r="UOW54"/>
      <c r="UOX54"/>
      <c r="UOY54"/>
      <c r="UOZ54"/>
      <c r="UPA54"/>
      <c r="UPB54"/>
      <c r="UPC54"/>
      <c r="UPD54"/>
      <c r="UPE54"/>
      <c r="UPF54"/>
      <c r="UPG54"/>
      <c r="UPH54"/>
      <c r="UPI54"/>
      <c r="UPJ54"/>
      <c r="UPK54"/>
      <c r="UPL54"/>
      <c r="UPM54"/>
      <c r="UPN54"/>
      <c r="UPO54"/>
      <c r="UPP54"/>
      <c r="UPQ54"/>
      <c r="UPR54"/>
      <c r="UPS54"/>
      <c r="UPT54"/>
      <c r="UPU54"/>
      <c r="UPV54"/>
      <c r="UPW54"/>
      <c r="UPX54"/>
      <c r="UPY54"/>
      <c r="UPZ54"/>
      <c r="UQA54"/>
      <c r="UQB54"/>
      <c r="UQC54"/>
      <c r="UQD54"/>
      <c r="UQE54"/>
      <c r="UQF54"/>
      <c r="UQG54"/>
      <c r="UQH54"/>
      <c r="UQI54"/>
      <c r="UQJ54"/>
      <c r="UQK54"/>
      <c r="UQL54"/>
      <c r="UQM54"/>
      <c r="UQN54"/>
      <c r="UQO54"/>
      <c r="UQP54"/>
      <c r="UQQ54"/>
      <c r="UQR54"/>
      <c r="UQS54"/>
      <c r="UQT54"/>
      <c r="UQU54"/>
      <c r="UQV54"/>
      <c r="UQW54"/>
      <c r="UQX54"/>
      <c r="UQY54"/>
      <c r="UQZ54"/>
      <c r="URA54"/>
      <c r="URB54"/>
      <c r="URC54"/>
      <c r="URD54"/>
      <c r="URE54"/>
      <c r="URF54"/>
      <c r="URG54"/>
      <c r="URH54"/>
      <c r="URI54"/>
      <c r="URJ54"/>
      <c r="URK54"/>
      <c r="URL54"/>
      <c r="URM54"/>
      <c r="URN54"/>
      <c r="URO54"/>
      <c r="URP54"/>
      <c r="URQ54"/>
      <c r="URR54"/>
      <c r="URS54"/>
      <c r="URT54"/>
      <c r="URU54"/>
      <c r="URV54"/>
      <c r="URW54"/>
      <c r="URX54"/>
      <c r="URY54"/>
      <c r="URZ54"/>
      <c r="USA54"/>
      <c r="USB54"/>
      <c r="USC54"/>
      <c r="USD54"/>
      <c r="USE54"/>
      <c r="USF54"/>
      <c r="USG54"/>
      <c r="USH54"/>
      <c r="USI54"/>
      <c r="USJ54"/>
      <c r="USK54"/>
      <c r="USL54"/>
      <c r="USM54"/>
      <c r="USN54"/>
      <c r="USO54"/>
      <c r="USP54"/>
      <c r="USQ54"/>
      <c r="USR54"/>
      <c r="USS54"/>
      <c r="UST54"/>
      <c r="USU54"/>
      <c r="USV54"/>
      <c r="USW54"/>
      <c r="USX54"/>
      <c r="USY54"/>
      <c r="USZ54"/>
      <c r="UTA54"/>
      <c r="UTB54"/>
      <c r="UTC54"/>
      <c r="UTD54"/>
      <c r="UTE54"/>
      <c r="UTF54"/>
      <c r="UTG54"/>
      <c r="UTH54"/>
      <c r="UTI54"/>
      <c r="UTJ54"/>
      <c r="UTK54"/>
      <c r="UTL54"/>
      <c r="UTM54"/>
      <c r="UTN54"/>
      <c r="UTO54"/>
      <c r="UTP54"/>
      <c r="UTQ54"/>
      <c r="UTR54"/>
      <c r="UTS54"/>
      <c r="UTT54"/>
      <c r="UTU54"/>
      <c r="UTV54"/>
      <c r="UTW54"/>
      <c r="UTX54"/>
      <c r="UTY54"/>
      <c r="UTZ54"/>
      <c r="UUA54"/>
      <c r="UUB54"/>
      <c r="UUC54"/>
      <c r="UUD54"/>
      <c r="UUE54"/>
      <c r="UUF54"/>
      <c r="UUG54"/>
      <c r="UUH54"/>
      <c r="UUI54"/>
      <c r="UUJ54"/>
      <c r="UUK54"/>
      <c r="UUL54"/>
      <c r="UUM54"/>
      <c r="UUN54"/>
      <c r="UUO54"/>
      <c r="UUP54"/>
      <c r="UUQ54"/>
      <c r="UUR54"/>
      <c r="UUS54"/>
      <c r="UUT54"/>
      <c r="UUU54"/>
      <c r="UUV54"/>
      <c r="UUW54"/>
      <c r="UUX54"/>
      <c r="UUY54"/>
      <c r="UUZ54"/>
      <c r="UVA54"/>
      <c r="UVB54"/>
      <c r="UVC54"/>
      <c r="UVD54"/>
      <c r="UVE54"/>
      <c r="UVF54"/>
      <c r="UVG54"/>
      <c r="UVH54"/>
      <c r="UVI54"/>
      <c r="UVJ54"/>
      <c r="UVK54"/>
      <c r="UVL54"/>
      <c r="UVM54"/>
      <c r="UVN54"/>
      <c r="UVO54"/>
      <c r="UVP54"/>
      <c r="UVQ54"/>
      <c r="UVR54"/>
      <c r="UVS54"/>
      <c r="UVT54"/>
      <c r="UVU54"/>
      <c r="UVV54"/>
      <c r="UVW54"/>
      <c r="UVX54"/>
      <c r="UVY54"/>
      <c r="UVZ54"/>
      <c r="UWA54"/>
      <c r="UWB54"/>
      <c r="UWC54"/>
      <c r="UWD54"/>
      <c r="UWE54"/>
      <c r="UWF54"/>
      <c r="UWG54"/>
      <c r="UWH54"/>
      <c r="UWI54"/>
      <c r="UWJ54"/>
      <c r="UWK54"/>
      <c r="UWL54"/>
      <c r="UWM54"/>
      <c r="UWN54"/>
      <c r="UWO54"/>
      <c r="UWP54"/>
      <c r="UWQ54"/>
      <c r="UWR54"/>
      <c r="UWS54"/>
      <c r="UWT54"/>
      <c r="UWU54"/>
      <c r="UWV54"/>
      <c r="UWW54"/>
      <c r="UWX54"/>
      <c r="UWY54"/>
      <c r="UWZ54"/>
      <c r="UXA54"/>
      <c r="UXB54"/>
      <c r="UXC54"/>
      <c r="UXD54"/>
      <c r="UXE54"/>
      <c r="UXF54"/>
      <c r="UXG54"/>
      <c r="UXH54"/>
      <c r="UXI54"/>
      <c r="UXJ54"/>
      <c r="UXK54"/>
      <c r="UXL54"/>
      <c r="UXM54"/>
      <c r="UXN54"/>
      <c r="UXO54"/>
      <c r="UXP54"/>
      <c r="UXQ54"/>
      <c r="UXR54"/>
      <c r="UXS54"/>
      <c r="UXT54"/>
      <c r="UXU54"/>
      <c r="UXV54"/>
      <c r="UXW54"/>
      <c r="UXX54"/>
      <c r="UXY54"/>
      <c r="UXZ54"/>
      <c r="UYA54"/>
      <c r="UYB54"/>
      <c r="UYC54"/>
      <c r="UYD54"/>
      <c r="UYE54"/>
      <c r="UYF54"/>
      <c r="UYG54"/>
      <c r="UYH54"/>
      <c r="UYI54"/>
      <c r="UYJ54"/>
      <c r="UYK54"/>
      <c r="UYL54"/>
      <c r="UYM54"/>
      <c r="UYN54"/>
      <c r="UYO54"/>
      <c r="UYP54"/>
      <c r="UYQ54"/>
      <c r="UYR54"/>
      <c r="UYS54"/>
      <c r="UYT54"/>
      <c r="UYU54"/>
      <c r="UYV54"/>
      <c r="UYW54"/>
      <c r="UYX54"/>
      <c r="UYY54"/>
      <c r="UYZ54"/>
      <c r="UZA54"/>
      <c r="UZB54"/>
      <c r="UZC54"/>
      <c r="UZD54"/>
      <c r="UZE54"/>
      <c r="UZF54"/>
      <c r="UZG54"/>
      <c r="UZH54"/>
      <c r="UZI54"/>
      <c r="UZJ54"/>
      <c r="UZK54"/>
      <c r="UZL54"/>
      <c r="UZM54"/>
      <c r="UZN54"/>
      <c r="UZO54"/>
      <c r="UZP54"/>
      <c r="UZQ54"/>
      <c r="UZR54"/>
      <c r="UZS54"/>
      <c r="UZT54"/>
      <c r="UZU54"/>
      <c r="UZV54"/>
      <c r="UZW54"/>
      <c r="UZX54"/>
      <c r="UZY54"/>
      <c r="UZZ54"/>
      <c r="VAA54"/>
      <c r="VAB54"/>
      <c r="VAC54"/>
      <c r="VAD54"/>
      <c r="VAE54"/>
      <c r="VAF54"/>
      <c r="VAG54"/>
      <c r="VAH54"/>
      <c r="VAI54"/>
      <c r="VAJ54"/>
      <c r="VAK54"/>
      <c r="VAL54"/>
      <c r="VAM54"/>
      <c r="VAN54"/>
      <c r="VAO54"/>
      <c r="VAP54"/>
      <c r="VAQ54"/>
      <c r="VAR54"/>
      <c r="VAS54"/>
      <c r="VAT54"/>
      <c r="VAU54"/>
      <c r="VAV54"/>
      <c r="VAW54"/>
      <c r="VAX54"/>
      <c r="VAY54"/>
      <c r="VAZ54"/>
      <c r="VBA54"/>
      <c r="VBB54"/>
      <c r="VBC54"/>
      <c r="VBD54"/>
      <c r="VBE54"/>
      <c r="VBF54"/>
      <c r="VBG54"/>
      <c r="VBH54"/>
      <c r="VBI54"/>
      <c r="VBJ54"/>
      <c r="VBK54"/>
      <c r="VBL54"/>
      <c r="VBM54"/>
      <c r="VBN54"/>
      <c r="VBO54"/>
      <c r="VBP54"/>
      <c r="VBQ54"/>
      <c r="VBR54"/>
      <c r="VBS54"/>
      <c r="VBT54"/>
      <c r="VBU54"/>
      <c r="VBV54"/>
      <c r="VBW54"/>
      <c r="VBX54"/>
      <c r="VBY54"/>
      <c r="VBZ54"/>
      <c r="VCA54"/>
      <c r="VCB54"/>
      <c r="VCC54"/>
      <c r="VCD54"/>
      <c r="VCE54"/>
      <c r="VCF54"/>
      <c r="VCG54"/>
      <c r="VCH54"/>
      <c r="VCI54"/>
      <c r="VCJ54"/>
      <c r="VCK54"/>
      <c r="VCL54"/>
      <c r="VCM54"/>
      <c r="VCN54"/>
      <c r="VCO54"/>
      <c r="VCP54"/>
      <c r="VCQ54"/>
      <c r="VCR54"/>
      <c r="VCS54"/>
      <c r="VCT54"/>
      <c r="VCU54"/>
      <c r="VCV54"/>
      <c r="VCW54"/>
      <c r="VCX54"/>
      <c r="VCY54"/>
      <c r="VCZ54"/>
      <c r="VDA54"/>
      <c r="VDB54"/>
      <c r="VDC54"/>
      <c r="VDD54"/>
      <c r="VDE54"/>
      <c r="VDF54"/>
      <c r="VDG54"/>
      <c r="VDH54"/>
      <c r="VDI54"/>
      <c r="VDJ54"/>
      <c r="VDK54"/>
      <c r="VDL54"/>
      <c r="VDM54"/>
      <c r="VDN54"/>
      <c r="VDO54"/>
      <c r="VDP54"/>
      <c r="VDQ54"/>
      <c r="VDR54"/>
      <c r="VDS54"/>
      <c r="VDT54"/>
      <c r="VDU54"/>
      <c r="VDV54"/>
      <c r="VDW54"/>
      <c r="VDX54"/>
      <c r="VDY54"/>
      <c r="VDZ54"/>
      <c r="VEA54"/>
      <c r="VEB54"/>
      <c r="VEC54"/>
      <c r="VED54"/>
      <c r="VEE54"/>
      <c r="VEF54"/>
      <c r="VEG54"/>
      <c r="VEH54"/>
      <c r="VEI54"/>
      <c r="VEJ54"/>
      <c r="VEK54"/>
      <c r="VEL54"/>
      <c r="VEM54"/>
      <c r="VEN54"/>
      <c r="VEO54"/>
      <c r="VEP54"/>
      <c r="VEQ54"/>
      <c r="VER54"/>
      <c r="VES54"/>
      <c r="VET54"/>
      <c r="VEU54"/>
      <c r="VEV54"/>
      <c r="VEW54"/>
      <c r="VEX54"/>
      <c r="VEY54"/>
      <c r="VEZ54"/>
      <c r="VFA54"/>
      <c r="VFB54"/>
      <c r="VFC54"/>
      <c r="VFD54"/>
      <c r="VFE54"/>
      <c r="VFF54"/>
      <c r="VFG54"/>
      <c r="VFH54"/>
      <c r="VFI54"/>
      <c r="VFJ54"/>
      <c r="VFK54"/>
      <c r="VFL54"/>
      <c r="VFM54"/>
      <c r="VFN54"/>
      <c r="VFO54"/>
      <c r="VFP54"/>
      <c r="VFQ54"/>
      <c r="VFR54"/>
      <c r="VFS54"/>
      <c r="VFT54"/>
      <c r="VFU54"/>
      <c r="VFV54"/>
      <c r="VFW54"/>
      <c r="VFX54"/>
      <c r="VFY54"/>
      <c r="VFZ54"/>
      <c r="VGA54"/>
      <c r="VGB54"/>
      <c r="VGC54"/>
      <c r="VGD54"/>
      <c r="VGE54"/>
      <c r="VGF54"/>
      <c r="VGG54"/>
      <c r="VGH54"/>
      <c r="VGI54"/>
      <c r="VGJ54"/>
      <c r="VGK54"/>
      <c r="VGL54"/>
      <c r="VGM54"/>
      <c r="VGN54"/>
      <c r="VGO54"/>
      <c r="VGP54"/>
      <c r="VGQ54"/>
      <c r="VGR54"/>
      <c r="VGS54"/>
      <c r="VGT54"/>
      <c r="VGU54"/>
      <c r="VGV54"/>
      <c r="VGW54"/>
      <c r="VGX54"/>
      <c r="VGY54"/>
      <c r="VGZ54"/>
      <c r="VHA54"/>
      <c r="VHB54"/>
      <c r="VHC54"/>
      <c r="VHD54"/>
      <c r="VHE54"/>
      <c r="VHF54"/>
      <c r="VHG54"/>
      <c r="VHH54"/>
      <c r="VHI54"/>
      <c r="VHJ54"/>
      <c r="VHK54"/>
      <c r="VHL54"/>
      <c r="VHM54"/>
      <c r="VHN54"/>
      <c r="VHO54"/>
      <c r="VHP54"/>
      <c r="VHQ54"/>
      <c r="VHR54"/>
      <c r="VHS54"/>
      <c r="VHT54"/>
      <c r="VHU54"/>
      <c r="VHV54"/>
      <c r="VHW54"/>
      <c r="VHX54"/>
      <c r="VHY54"/>
      <c r="VHZ54"/>
      <c r="VIA54"/>
      <c r="VIB54"/>
      <c r="VIC54"/>
      <c r="VID54"/>
      <c r="VIE54"/>
      <c r="VIF54"/>
      <c r="VIG54"/>
      <c r="VIH54"/>
      <c r="VII54"/>
      <c r="VIJ54"/>
      <c r="VIK54"/>
      <c r="VIL54"/>
      <c r="VIM54"/>
      <c r="VIN54"/>
      <c r="VIO54"/>
      <c r="VIP54"/>
      <c r="VIQ54"/>
      <c r="VIR54"/>
      <c r="VIS54"/>
      <c r="VIT54"/>
      <c r="VIU54"/>
      <c r="VIV54"/>
      <c r="VIW54"/>
      <c r="VIX54"/>
      <c r="VIY54"/>
      <c r="VIZ54"/>
      <c r="VJA54"/>
      <c r="VJB54"/>
      <c r="VJC54"/>
      <c r="VJD54"/>
      <c r="VJE54"/>
      <c r="VJF54"/>
      <c r="VJG54"/>
      <c r="VJH54"/>
      <c r="VJI54"/>
      <c r="VJJ54"/>
      <c r="VJK54"/>
      <c r="VJL54"/>
      <c r="VJM54"/>
      <c r="VJN54"/>
      <c r="VJO54"/>
      <c r="VJP54"/>
      <c r="VJQ54"/>
      <c r="VJR54"/>
      <c r="VJS54"/>
      <c r="VJT54"/>
      <c r="VJU54"/>
      <c r="VJV54"/>
      <c r="VJW54"/>
      <c r="VJX54"/>
      <c r="VJY54"/>
      <c r="VJZ54"/>
      <c r="VKA54"/>
      <c r="VKB54"/>
      <c r="VKC54"/>
      <c r="VKD54"/>
      <c r="VKE54"/>
      <c r="VKF54"/>
      <c r="VKG54"/>
      <c r="VKH54"/>
      <c r="VKI54"/>
      <c r="VKJ54"/>
      <c r="VKK54"/>
      <c r="VKL54"/>
      <c r="VKM54"/>
      <c r="VKN54"/>
      <c r="VKO54"/>
      <c r="VKP54"/>
      <c r="VKQ54"/>
      <c r="VKR54"/>
      <c r="VKS54"/>
      <c r="VKT54"/>
      <c r="VKU54"/>
      <c r="VKV54"/>
      <c r="VKW54"/>
      <c r="VKX54"/>
      <c r="VKY54"/>
      <c r="VKZ54"/>
      <c r="VLA54"/>
      <c r="VLB54"/>
      <c r="VLC54"/>
      <c r="VLD54"/>
      <c r="VLE54"/>
      <c r="VLF54"/>
      <c r="VLG54"/>
      <c r="VLH54"/>
      <c r="VLI54"/>
      <c r="VLJ54"/>
      <c r="VLK54"/>
      <c r="VLL54"/>
      <c r="VLM54"/>
      <c r="VLN54"/>
      <c r="VLO54"/>
      <c r="VLP54"/>
      <c r="VLQ54"/>
      <c r="VLR54"/>
      <c r="VLS54"/>
      <c r="VLT54"/>
      <c r="VLU54"/>
      <c r="VLV54"/>
      <c r="VLW54"/>
      <c r="VLX54"/>
      <c r="VLY54"/>
      <c r="VLZ54"/>
      <c r="VMA54"/>
      <c r="VMB54"/>
      <c r="VMC54"/>
      <c r="VMD54"/>
      <c r="VME54"/>
      <c r="VMF54"/>
      <c r="VMG54"/>
      <c r="VMH54"/>
      <c r="VMI54"/>
      <c r="VMJ54"/>
      <c r="VMK54"/>
      <c r="VML54"/>
      <c r="VMM54"/>
      <c r="VMN54"/>
      <c r="VMO54"/>
      <c r="VMP54"/>
      <c r="VMQ54"/>
      <c r="VMR54"/>
      <c r="VMS54"/>
      <c r="VMT54"/>
      <c r="VMU54"/>
      <c r="VMV54"/>
      <c r="VMW54"/>
      <c r="VMX54"/>
      <c r="VMY54"/>
      <c r="VMZ54"/>
      <c r="VNA54"/>
      <c r="VNB54"/>
      <c r="VNC54"/>
      <c r="VND54"/>
      <c r="VNE54"/>
      <c r="VNF54"/>
      <c r="VNG54"/>
      <c r="VNH54"/>
      <c r="VNI54"/>
      <c r="VNJ54"/>
      <c r="VNK54"/>
      <c r="VNL54"/>
      <c r="VNM54"/>
      <c r="VNN54"/>
      <c r="VNO54"/>
      <c r="VNP54"/>
      <c r="VNQ54"/>
      <c r="VNR54"/>
      <c r="VNS54"/>
      <c r="VNT54"/>
      <c r="VNU54"/>
      <c r="VNV54"/>
      <c r="VNW54"/>
      <c r="VNX54"/>
      <c r="VNY54"/>
      <c r="VNZ54"/>
      <c r="VOA54"/>
      <c r="VOB54"/>
      <c r="VOC54"/>
      <c r="VOD54"/>
      <c r="VOE54"/>
      <c r="VOF54"/>
      <c r="VOG54"/>
      <c r="VOH54"/>
      <c r="VOI54"/>
      <c r="VOJ54"/>
      <c r="VOK54"/>
      <c r="VOL54"/>
      <c r="VOM54"/>
      <c r="VON54"/>
      <c r="VOO54"/>
      <c r="VOP54"/>
      <c r="VOQ54"/>
      <c r="VOR54"/>
      <c r="VOS54"/>
      <c r="VOT54"/>
      <c r="VOU54"/>
      <c r="VOV54"/>
      <c r="VOW54"/>
      <c r="VOX54"/>
      <c r="VOY54"/>
      <c r="VOZ54"/>
      <c r="VPA54"/>
      <c r="VPB54"/>
      <c r="VPC54"/>
      <c r="VPD54"/>
      <c r="VPE54"/>
      <c r="VPF54"/>
      <c r="VPG54"/>
      <c r="VPH54"/>
      <c r="VPI54"/>
      <c r="VPJ54"/>
      <c r="VPK54"/>
      <c r="VPL54"/>
      <c r="VPM54"/>
      <c r="VPN54"/>
      <c r="VPO54"/>
      <c r="VPP54"/>
      <c r="VPQ54"/>
      <c r="VPR54"/>
      <c r="VPS54"/>
      <c r="VPT54"/>
      <c r="VPU54"/>
      <c r="VPV54"/>
      <c r="VPW54"/>
      <c r="VPX54"/>
      <c r="VPY54"/>
      <c r="VPZ54"/>
      <c r="VQA54"/>
      <c r="VQB54"/>
      <c r="VQC54"/>
      <c r="VQD54"/>
      <c r="VQE54"/>
      <c r="VQF54"/>
      <c r="VQG54"/>
      <c r="VQH54"/>
      <c r="VQI54"/>
      <c r="VQJ54"/>
      <c r="VQK54"/>
      <c r="VQL54"/>
      <c r="VQM54"/>
      <c r="VQN54"/>
      <c r="VQO54"/>
      <c r="VQP54"/>
      <c r="VQQ54"/>
      <c r="VQR54"/>
      <c r="VQS54"/>
      <c r="VQT54"/>
      <c r="VQU54"/>
      <c r="VQV54"/>
      <c r="VQW54"/>
      <c r="VQX54"/>
      <c r="VQY54"/>
      <c r="VQZ54"/>
      <c r="VRA54"/>
      <c r="VRB54"/>
      <c r="VRC54"/>
      <c r="VRD54"/>
      <c r="VRE54"/>
      <c r="VRF54"/>
      <c r="VRG54"/>
      <c r="VRH54"/>
      <c r="VRI54"/>
      <c r="VRJ54"/>
      <c r="VRK54"/>
      <c r="VRL54"/>
      <c r="VRM54"/>
      <c r="VRN54"/>
      <c r="VRO54"/>
      <c r="VRP54"/>
      <c r="VRQ54"/>
      <c r="VRR54"/>
      <c r="VRS54"/>
      <c r="VRT54"/>
      <c r="VRU54"/>
      <c r="VRV54"/>
      <c r="VRW54"/>
      <c r="VRX54"/>
      <c r="VRY54"/>
      <c r="VRZ54"/>
      <c r="VSA54"/>
      <c r="VSB54"/>
      <c r="VSC54"/>
      <c r="VSD54"/>
      <c r="VSE54"/>
      <c r="VSF54"/>
      <c r="VSG54"/>
      <c r="VSH54"/>
      <c r="VSI54"/>
      <c r="VSJ54"/>
      <c r="VSK54"/>
      <c r="VSL54"/>
      <c r="VSM54"/>
      <c r="VSN54"/>
      <c r="VSO54"/>
      <c r="VSP54"/>
      <c r="VSQ54"/>
      <c r="VSR54"/>
      <c r="VSS54"/>
      <c r="VST54"/>
      <c r="VSU54"/>
      <c r="VSV54"/>
      <c r="VSW54"/>
      <c r="VSX54"/>
      <c r="VSY54"/>
      <c r="VSZ54"/>
      <c r="VTA54"/>
      <c r="VTB54"/>
      <c r="VTC54"/>
      <c r="VTD54"/>
      <c r="VTE54"/>
      <c r="VTF54"/>
      <c r="VTG54"/>
      <c r="VTH54"/>
      <c r="VTI54"/>
      <c r="VTJ54"/>
      <c r="VTK54"/>
      <c r="VTL54"/>
      <c r="VTM54"/>
      <c r="VTN54"/>
      <c r="VTO54"/>
      <c r="VTP54"/>
      <c r="VTQ54"/>
      <c r="VTR54"/>
      <c r="VTS54"/>
      <c r="VTT54"/>
      <c r="VTU54"/>
      <c r="VTV54"/>
      <c r="VTW54"/>
      <c r="VTX54"/>
      <c r="VTY54"/>
      <c r="VTZ54"/>
      <c r="VUA54"/>
      <c r="VUB54"/>
      <c r="VUC54"/>
      <c r="VUD54"/>
      <c r="VUE54"/>
      <c r="VUF54"/>
      <c r="VUG54"/>
      <c r="VUH54"/>
      <c r="VUI54"/>
      <c r="VUJ54"/>
      <c r="VUK54"/>
      <c r="VUL54"/>
      <c r="VUM54"/>
      <c r="VUN54"/>
      <c r="VUO54"/>
      <c r="VUP54"/>
      <c r="VUQ54"/>
      <c r="VUR54"/>
      <c r="VUS54"/>
      <c r="VUT54"/>
      <c r="VUU54"/>
      <c r="VUV54"/>
      <c r="VUW54"/>
      <c r="VUX54"/>
      <c r="VUY54"/>
      <c r="VUZ54"/>
      <c r="VVA54"/>
      <c r="VVB54"/>
      <c r="VVC54"/>
      <c r="VVD54"/>
      <c r="VVE54"/>
      <c r="VVF54"/>
      <c r="VVG54"/>
      <c r="VVH54"/>
      <c r="VVI54"/>
      <c r="VVJ54"/>
      <c r="VVK54"/>
      <c r="VVL54"/>
      <c r="VVM54"/>
      <c r="VVN54"/>
      <c r="VVO54"/>
      <c r="VVP54"/>
      <c r="VVQ54"/>
      <c r="VVR54"/>
      <c r="VVS54"/>
      <c r="VVT54"/>
      <c r="VVU54"/>
      <c r="VVV54"/>
      <c r="VVW54"/>
      <c r="VVX54"/>
      <c r="VVY54"/>
      <c r="VVZ54"/>
      <c r="VWA54"/>
      <c r="VWB54"/>
      <c r="VWC54"/>
      <c r="VWD54"/>
      <c r="VWE54"/>
      <c r="VWF54"/>
      <c r="VWG54"/>
      <c r="VWH54"/>
      <c r="VWI54"/>
      <c r="VWJ54"/>
      <c r="VWK54"/>
      <c r="VWL54"/>
      <c r="VWM54"/>
      <c r="VWN54"/>
      <c r="VWO54"/>
      <c r="VWP54"/>
      <c r="VWQ54"/>
      <c r="VWR54"/>
      <c r="VWS54"/>
      <c r="VWT54"/>
      <c r="VWU54"/>
      <c r="VWV54"/>
      <c r="VWW54"/>
      <c r="VWX54"/>
      <c r="VWY54"/>
      <c r="VWZ54"/>
      <c r="VXA54"/>
      <c r="VXB54"/>
      <c r="VXC54"/>
      <c r="VXD54"/>
      <c r="VXE54"/>
      <c r="VXF54"/>
      <c r="VXG54"/>
      <c r="VXH54"/>
      <c r="VXI54"/>
      <c r="VXJ54"/>
      <c r="VXK54"/>
      <c r="VXL54"/>
      <c r="VXM54"/>
      <c r="VXN54"/>
      <c r="VXO54"/>
      <c r="VXP54"/>
      <c r="VXQ54"/>
      <c r="VXR54"/>
      <c r="VXS54"/>
      <c r="VXT54"/>
      <c r="VXU54"/>
      <c r="VXV54"/>
      <c r="VXW54"/>
      <c r="VXX54"/>
      <c r="VXY54"/>
      <c r="VXZ54"/>
      <c r="VYA54"/>
      <c r="VYB54"/>
      <c r="VYC54"/>
      <c r="VYD54"/>
      <c r="VYE54"/>
      <c r="VYF54"/>
      <c r="VYG54"/>
      <c r="VYH54"/>
      <c r="VYI54"/>
      <c r="VYJ54"/>
      <c r="VYK54"/>
      <c r="VYL54"/>
      <c r="VYM54"/>
      <c r="VYN54"/>
      <c r="VYO54"/>
      <c r="VYP54"/>
      <c r="VYQ54"/>
      <c r="VYR54"/>
      <c r="VYS54"/>
      <c r="VYT54"/>
      <c r="VYU54"/>
      <c r="VYV54"/>
      <c r="VYW54"/>
      <c r="VYX54"/>
      <c r="VYY54"/>
      <c r="VYZ54"/>
      <c r="VZA54"/>
      <c r="VZB54"/>
      <c r="VZC54"/>
      <c r="VZD54"/>
      <c r="VZE54"/>
      <c r="VZF54"/>
      <c r="VZG54"/>
      <c r="VZH54"/>
      <c r="VZI54"/>
      <c r="VZJ54"/>
      <c r="VZK54"/>
      <c r="VZL54"/>
      <c r="VZM54"/>
      <c r="VZN54"/>
      <c r="VZO54"/>
      <c r="VZP54"/>
      <c r="VZQ54"/>
      <c r="VZR54"/>
      <c r="VZS54"/>
      <c r="VZT54"/>
      <c r="VZU54"/>
      <c r="VZV54"/>
      <c r="VZW54"/>
      <c r="VZX54"/>
      <c r="VZY54"/>
      <c r="VZZ54"/>
      <c r="WAA54"/>
      <c r="WAB54"/>
      <c r="WAC54"/>
      <c r="WAD54"/>
      <c r="WAE54"/>
      <c r="WAF54"/>
      <c r="WAG54"/>
      <c r="WAH54"/>
      <c r="WAI54"/>
      <c r="WAJ54"/>
      <c r="WAK54"/>
      <c r="WAL54"/>
      <c r="WAM54"/>
      <c r="WAN54"/>
      <c r="WAO54"/>
      <c r="WAP54"/>
      <c r="WAQ54"/>
      <c r="WAR54"/>
      <c r="WAS54"/>
      <c r="WAT54"/>
      <c r="WAU54"/>
      <c r="WAV54"/>
      <c r="WAW54"/>
      <c r="WAX54"/>
      <c r="WAY54"/>
      <c r="WAZ54"/>
      <c r="WBA54"/>
      <c r="WBB54"/>
      <c r="WBC54"/>
      <c r="WBD54"/>
      <c r="WBE54"/>
      <c r="WBF54"/>
      <c r="WBG54"/>
      <c r="WBH54"/>
      <c r="WBI54"/>
      <c r="WBJ54"/>
      <c r="WBK54"/>
      <c r="WBL54"/>
      <c r="WBM54"/>
      <c r="WBN54"/>
      <c r="WBO54"/>
      <c r="WBP54"/>
      <c r="WBQ54"/>
      <c r="WBR54"/>
      <c r="WBS54"/>
      <c r="WBT54"/>
      <c r="WBU54"/>
      <c r="WBV54"/>
      <c r="WBW54"/>
      <c r="WBX54"/>
      <c r="WBY54"/>
      <c r="WBZ54"/>
      <c r="WCA54"/>
      <c r="WCB54"/>
      <c r="WCC54"/>
      <c r="WCD54"/>
      <c r="WCE54"/>
      <c r="WCF54"/>
      <c r="WCG54"/>
      <c r="WCH54"/>
      <c r="WCI54"/>
      <c r="WCJ54"/>
      <c r="WCK54"/>
      <c r="WCL54"/>
      <c r="WCM54"/>
      <c r="WCN54"/>
      <c r="WCO54"/>
      <c r="WCP54"/>
      <c r="WCQ54"/>
      <c r="WCR54"/>
      <c r="WCS54"/>
      <c r="WCT54"/>
      <c r="WCU54"/>
      <c r="WCV54"/>
      <c r="WCW54"/>
      <c r="WCX54"/>
      <c r="WCY54"/>
      <c r="WCZ54"/>
      <c r="WDA54"/>
      <c r="WDB54"/>
      <c r="WDC54"/>
      <c r="WDD54"/>
      <c r="WDE54"/>
      <c r="WDF54"/>
      <c r="WDG54"/>
      <c r="WDH54"/>
      <c r="WDI54"/>
      <c r="WDJ54"/>
      <c r="WDK54"/>
      <c r="WDL54"/>
      <c r="WDM54"/>
      <c r="WDN54"/>
      <c r="WDO54"/>
      <c r="WDP54"/>
      <c r="WDQ54"/>
      <c r="WDR54"/>
      <c r="WDS54"/>
      <c r="WDT54"/>
      <c r="WDU54"/>
      <c r="WDV54"/>
      <c r="WDW54"/>
      <c r="WDX54"/>
      <c r="WDY54"/>
      <c r="WDZ54"/>
      <c r="WEA54"/>
      <c r="WEB54"/>
      <c r="WEC54"/>
      <c r="WED54"/>
      <c r="WEE54"/>
      <c r="WEF54"/>
      <c r="WEG54"/>
      <c r="WEH54"/>
      <c r="WEI54"/>
      <c r="WEJ54"/>
      <c r="WEK54"/>
      <c r="WEL54"/>
      <c r="WEM54"/>
      <c r="WEN54"/>
      <c r="WEO54"/>
      <c r="WEP54"/>
      <c r="WEQ54"/>
      <c r="WER54"/>
      <c r="WES54"/>
      <c r="WET54"/>
      <c r="WEU54"/>
      <c r="WEV54"/>
      <c r="WEW54"/>
      <c r="WEX54"/>
      <c r="WEY54"/>
      <c r="WEZ54"/>
      <c r="WFA54"/>
      <c r="WFB54"/>
      <c r="WFC54"/>
      <c r="WFD54"/>
      <c r="WFE54"/>
      <c r="WFF54"/>
      <c r="WFG54"/>
      <c r="WFH54"/>
      <c r="WFI54"/>
      <c r="WFJ54"/>
      <c r="WFK54"/>
      <c r="WFL54"/>
      <c r="WFM54"/>
      <c r="WFN54"/>
      <c r="WFO54"/>
      <c r="WFP54"/>
      <c r="WFQ54"/>
      <c r="WFR54"/>
      <c r="WFS54"/>
      <c r="WFT54"/>
      <c r="WFU54"/>
      <c r="WFV54"/>
      <c r="WFW54"/>
      <c r="WFX54"/>
      <c r="WFY54"/>
      <c r="WFZ54"/>
      <c r="WGA54"/>
      <c r="WGB54"/>
      <c r="WGC54"/>
      <c r="WGD54"/>
      <c r="WGE54"/>
      <c r="WGF54"/>
      <c r="WGG54"/>
      <c r="WGH54"/>
      <c r="WGI54"/>
      <c r="WGJ54"/>
      <c r="WGK54"/>
      <c r="WGL54"/>
      <c r="WGM54"/>
      <c r="WGN54"/>
      <c r="WGO54"/>
      <c r="WGP54"/>
      <c r="WGQ54"/>
      <c r="WGR54"/>
      <c r="WGS54"/>
      <c r="WGT54"/>
      <c r="WGU54"/>
      <c r="WGV54"/>
      <c r="WGW54"/>
      <c r="WGX54"/>
      <c r="WGY54"/>
      <c r="WGZ54"/>
      <c r="WHA54"/>
      <c r="WHB54"/>
      <c r="WHC54"/>
      <c r="WHD54"/>
      <c r="WHE54"/>
      <c r="WHF54"/>
      <c r="WHG54"/>
      <c r="WHH54"/>
      <c r="WHI54"/>
      <c r="WHJ54"/>
      <c r="WHK54"/>
      <c r="WHL54"/>
      <c r="WHM54"/>
      <c r="WHN54"/>
      <c r="WHO54"/>
      <c r="WHP54"/>
      <c r="WHQ54"/>
      <c r="WHR54"/>
      <c r="WHS54"/>
      <c r="WHT54"/>
      <c r="WHU54"/>
      <c r="WHV54"/>
      <c r="WHW54"/>
      <c r="WHX54"/>
      <c r="WHY54"/>
      <c r="WHZ54"/>
      <c r="WIA54"/>
      <c r="WIB54"/>
      <c r="WIC54"/>
      <c r="WID54"/>
      <c r="WIE54"/>
      <c r="WIF54"/>
      <c r="WIG54"/>
      <c r="WIH54"/>
      <c r="WII54"/>
      <c r="WIJ54"/>
      <c r="WIK54"/>
      <c r="WIL54"/>
      <c r="WIM54"/>
      <c r="WIN54"/>
      <c r="WIO54"/>
      <c r="WIP54"/>
      <c r="WIQ54"/>
      <c r="WIR54"/>
      <c r="WIS54"/>
      <c r="WIT54"/>
      <c r="WIU54"/>
      <c r="WIV54"/>
      <c r="WIW54"/>
      <c r="WIX54"/>
      <c r="WIY54"/>
      <c r="WIZ54"/>
      <c r="WJA54"/>
      <c r="WJB54"/>
      <c r="WJC54"/>
      <c r="WJD54"/>
      <c r="WJE54"/>
      <c r="WJF54"/>
      <c r="WJG54"/>
      <c r="WJH54"/>
      <c r="WJI54"/>
      <c r="WJJ54"/>
      <c r="WJK54"/>
      <c r="WJL54"/>
      <c r="WJM54"/>
      <c r="WJN54"/>
      <c r="WJO54"/>
      <c r="WJP54"/>
      <c r="WJQ54"/>
      <c r="WJR54"/>
      <c r="WJS54"/>
      <c r="WJT54"/>
      <c r="WJU54"/>
      <c r="WJV54"/>
      <c r="WJW54"/>
      <c r="WJX54"/>
      <c r="WJY54"/>
      <c r="WJZ54"/>
      <c r="WKA54"/>
      <c r="WKB54"/>
      <c r="WKC54"/>
      <c r="WKD54"/>
      <c r="WKE54"/>
      <c r="WKF54"/>
      <c r="WKG54"/>
      <c r="WKH54"/>
      <c r="WKI54"/>
      <c r="WKJ54"/>
      <c r="WKK54"/>
      <c r="WKL54"/>
      <c r="WKM54"/>
      <c r="WKN54"/>
      <c r="WKO54"/>
      <c r="WKP54"/>
      <c r="WKQ54"/>
      <c r="WKR54"/>
      <c r="WKS54"/>
      <c r="WKT54"/>
      <c r="WKU54"/>
      <c r="WKV54"/>
      <c r="WKW54"/>
      <c r="WKX54"/>
      <c r="WKY54"/>
      <c r="WKZ54"/>
      <c r="WLA54"/>
      <c r="WLB54"/>
      <c r="WLC54"/>
      <c r="WLD54"/>
      <c r="WLE54"/>
      <c r="WLF54"/>
      <c r="WLG54"/>
      <c r="WLH54"/>
      <c r="WLI54"/>
      <c r="WLJ54"/>
      <c r="WLK54"/>
      <c r="WLL54"/>
      <c r="WLM54"/>
      <c r="WLN54"/>
      <c r="WLO54"/>
      <c r="WLP54"/>
      <c r="WLQ54"/>
      <c r="WLR54"/>
      <c r="WLS54"/>
      <c r="WLT54"/>
      <c r="WLU54"/>
      <c r="WLV54"/>
      <c r="WLW54"/>
      <c r="WLX54"/>
      <c r="WLY54"/>
      <c r="WLZ54"/>
      <c r="WMA54"/>
      <c r="WMB54"/>
      <c r="WMC54"/>
      <c r="WMD54"/>
      <c r="WME54"/>
      <c r="WMF54"/>
      <c r="WMG54"/>
      <c r="WMH54"/>
      <c r="WMI54"/>
      <c r="WMJ54"/>
      <c r="WMK54"/>
      <c r="WML54"/>
      <c r="WMM54"/>
      <c r="WMN54"/>
      <c r="WMO54"/>
      <c r="WMP54"/>
      <c r="WMQ54"/>
      <c r="WMR54"/>
      <c r="WMS54"/>
      <c r="WMT54"/>
      <c r="WMU54"/>
      <c r="WMV54"/>
      <c r="WMW54"/>
      <c r="WMX54"/>
      <c r="WMY54"/>
      <c r="WMZ54"/>
      <c r="WNA54"/>
      <c r="WNB54"/>
      <c r="WNC54"/>
      <c r="WND54"/>
      <c r="WNE54"/>
      <c r="WNF54"/>
      <c r="WNG54"/>
      <c r="WNH54"/>
      <c r="WNI54"/>
      <c r="WNJ54"/>
      <c r="WNK54"/>
      <c r="WNL54"/>
      <c r="WNM54"/>
      <c r="WNN54"/>
      <c r="WNO54"/>
      <c r="WNP54"/>
      <c r="WNQ54"/>
      <c r="WNR54"/>
      <c r="WNS54"/>
      <c r="WNT54"/>
      <c r="WNU54"/>
      <c r="WNV54"/>
      <c r="WNW54"/>
      <c r="WNX54"/>
      <c r="WNY54"/>
      <c r="WNZ54"/>
      <c r="WOA54"/>
      <c r="WOB54"/>
      <c r="WOC54"/>
      <c r="WOD54"/>
      <c r="WOE54"/>
      <c r="WOF54"/>
      <c r="WOG54"/>
      <c r="WOH54"/>
      <c r="WOI54"/>
      <c r="WOJ54"/>
      <c r="WOK54"/>
      <c r="WOL54"/>
      <c r="WOM54"/>
      <c r="WON54"/>
      <c r="WOO54"/>
      <c r="WOP54"/>
      <c r="WOQ54"/>
      <c r="WOR54"/>
      <c r="WOS54"/>
      <c r="WOT54"/>
      <c r="WOU54"/>
      <c r="WOV54"/>
      <c r="WOW54"/>
      <c r="WOX54"/>
      <c r="WOY54"/>
      <c r="WOZ54"/>
      <c r="WPA54"/>
      <c r="WPB54"/>
      <c r="WPC54"/>
      <c r="WPD54"/>
      <c r="WPE54"/>
      <c r="WPF54"/>
      <c r="WPG54"/>
      <c r="WPH54"/>
      <c r="WPI54"/>
      <c r="WPJ54"/>
      <c r="WPK54"/>
      <c r="WPL54"/>
      <c r="WPM54"/>
      <c r="WPN54"/>
      <c r="WPO54"/>
      <c r="WPP54"/>
      <c r="WPQ54"/>
      <c r="WPR54"/>
      <c r="WPS54"/>
      <c r="WPT54"/>
      <c r="WPU54"/>
      <c r="WPV54"/>
      <c r="WPW54"/>
      <c r="WPX54"/>
      <c r="WPY54"/>
      <c r="WPZ54"/>
      <c r="WQA54"/>
      <c r="WQB54"/>
      <c r="WQC54"/>
      <c r="WQD54"/>
      <c r="WQE54"/>
      <c r="WQF54"/>
      <c r="WQG54"/>
      <c r="WQH54"/>
      <c r="WQI54"/>
      <c r="WQJ54"/>
      <c r="WQK54"/>
      <c r="WQL54"/>
      <c r="WQM54"/>
      <c r="WQN54"/>
      <c r="WQO54"/>
      <c r="WQP54"/>
      <c r="WQQ54"/>
      <c r="WQR54"/>
      <c r="WQS54"/>
      <c r="WQT54"/>
      <c r="WQU54"/>
      <c r="WQV54"/>
      <c r="WQW54"/>
      <c r="WQX54"/>
      <c r="WQY54"/>
      <c r="WQZ54"/>
      <c r="WRA54"/>
      <c r="WRB54"/>
      <c r="WRC54"/>
      <c r="WRD54"/>
      <c r="WRE54"/>
      <c r="WRF54"/>
      <c r="WRG54"/>
      <c r="WRH54"/>
      <c r="WRI54"/>
      <c r="WRJ54"/>
      <c r="WRK54"/>
      <c r="WRL54"/>
      <c r="WRM54"/>
      <c r="WRN54"/>
      <c r="WRO54"/>
      <c r="WRP54"/>
      <c r="WRQ54"/>
      <c r="WRR54"/>
      <c r="WRS54"/>
      <c r="WRT54"/>
      <c r="WRU54"/>
      <c r="WRV54"/>
      <c r="WRW54"/>
      <c r="WRX54"/>
      <c r="WRY54"/>
      <c r="WRZ54"/>
      <c r="WSA54"/>
      <c r="WSB54"/>
      <c r="WSC54"/>
      <c r="WSD54"/>
      <c r="WSE54"/>
      <c r="WSF54"/>
      <c r="WSG54"/>
      <c r="WSH54"/>
      <c r="WSI54"/>
      <c r="WSJ54"/>
      <c r="WSK54"/>
      <c r="WSL54"/>
      <c r="WSM54"/>
      <c r="WSN54"/>
      <c r="WSO54"/>
      <c r="WSP54"/>
      <c r="WSQ54"/>
      <c r="WSR54"/>
      <c r="WSS54"/>
      <c r="WST54"/>
      <c r="WSU54"/>
      <c r="WSV54"/>
      <c r="WSW54"/>
      <c r="WSX54"/>
      <c r="WSY54"/>
      <c r="WSZ54"/>
      <c r="WTA54"/>
      <c r="WTB54"/>
      <c r="WTC54"/>
      <c r="WTD54"/>
      <c r="WTE54"/>
      <c r="WTF54"/>
      <c r="WTG54"/>
      <c r="WTH54"/>
      <c r="WTI54"/>
      <c r="WTJ54"/>
      <c r="WTK54"/>
      <c r="WTL54"/>
      <c r="WTM54"/>
      <c r="WTN54"/>
      <c r="WTO54"/>
      <c r="WTP54"/>
      <c r="WTQ54"/>
      <c r="WTR54"/>
      <c r="WTS54"/>
      <c r="WTT54"/>
      <c r="WTU54"/>
      <c r="WTV54"/>
      <c r="WTW54"/>
      <c r="WTX54"/>
      <c r="WTY54"/>
      <c r="WTZ54"/>
      <c r="WUA54"/>
      <c r="WUB54"/>
      <c r="WUC54"/>
      <c r="WUD54"/>
      <c r="WUE54"/>
      <c r="WUF54"/>
      <c r="WUG54"/>
      <c r="WUH54"/>
      <c r="WUI54"/>
      <c r="WUJ54"/>
      <c r="WUK54"/>
      <c r="WUL54"/>
      <c r="WUM54"/>
      <c r="WUN54"/>
      <c r="WUO54"/>
      <c r="WUP54"/>
      <c r="WUQ54"/>
      <c r="WUR54"/>
      <c r="WUS54"/>
      <c r="WUT54"/>
      <c r="WUU54"/>
      <c r="WUV54"/>
      <c r="WUW54"/>
      <c r="WUX54"/>
      <c r="WUY54"/>
      <c r="WUZ54"/>
      <c r="WVA54"/>
      <c r="WVB54"/>
      <c r="WVC54"/>
      <c r="WVD54"/>
      <c r="WVE54"/>
      <c r="WVF54"/>
      <c r="WVG54"/>
      <c r="WVH54"/>
      <c r="WVI54"/>
      <c r="WVJ54"/>
      <c r="WVK54"/>
      <c r="WVL54"/>
      <c r="WVM54"/>
      <c r="WVN54"/>
      <c r="WVO54"/>
      <c r="WVP54"/>
      <c r="WVQ54"/>
      <c r="WVR54"/>
      <c r="WVS54"/>
      <c r="WVT54"/>
      <c r="WVU54"/>
      <c r="WVV54"/>
      <c r="WVW54"/>
      <c r="WVX54"/>
      <c r="WVY54"/>
      <c r="WVZ54"/>
      <c r="WWA54"/>
      <c r="WWB54"/>
      <c r="WWC54"/>
      <c r="WWD54"/>
      <c r="WWE54"/>
      <c r="WWF54"/>
      <c r="WWG54"/>
      <c r="WWH54"/>
      <c r="WWI54"/>
      <c r="WWJ54"/>
      <c r="WWK54"/>
      <c r="WWL54"/>
      <c r="WWM54"/>
      <c r="WWN54"/>
      <c r="WWO54"/>
      <c r="WWP54"/>
      <c r="WWQ54"/>
      <c r="WWR54"/>
      <c r="WWS54"/>
      <c r="WWT54"/>
      <c r="WWU54"/>
      <c r="WWV54"/>
      <c r="WWW54"/>
      <c r="WWX54"/>
      <c r="WWY54"/>
      <c r="WWZ54"/>
      <c r="WXA54"/>
      <c r="WXB54"/>
      <c r="WXC54"/>
      <c r="WXD54"/>
      <c r="WXE54"/>
      <c r="WXF54"/>
      <c r="WXG54"/>
      <c r="WXH54"/>
      <c r="WXI54"/>
      <c r="WXJ54"/>
      <c r="WXK54"/>
      <c r="WXL54"/>
      <c r="WXM54"/>
      <c r="WXN54"/>
      <c r="WXO54"/>
      <c r="WXP54"/>
      <c r="WXQ54"/>
      <c r="WXR54"/>
      <c r="WXS54"/>
      <c r="WXT54"/>
      <c r="WXU54"/>
      <c r="WXV54"/>
      <c r="WXW54"/>
      <c r="WXX54"/>
      <c r="WXY54"/>
      <c r="WXZ54"/>
      <c r="WYA54"/>
      <c r="WYB54"/>
      <c r="WYC54"/>
      <c r="WYD54"/>
      <c r="WYE54"/>
      <c r="WYF54"/>
      <c r="WYG54"/>
      <c r="WYH54"/>
      <c r="WYI54"/>
      <c r="WYJ54"/>
      <c r="WYK54"/>
      <c r="WYL54"/>
      <c r="WYM54"/>
      <c r="WYN54"/>
      <c r="WYO54"/>
      <c r="WYP54"/>
      <c r="WYQ54"/>
      <c r="WYR54"/>
      <c r="WYS54"/>
      <c r="WYT54"/>
      <c r="WYU54"/>
      <c r="WYV54"/>
      <c r="WYW54"/>
      <c r="WYX54"/>
      <c r="WYY54"/>
      <c r="WYZ54"/>
      <c r="WZA54"/>
      <c r="WZB54"/>
      <c r="WZC54"/>
      <c r="WZD54"/>
      <c r="WZE54"/>
      <c r="WZF54"/>
      <c r="WZG54"/>
      <c r="WZH54"/>
      <c r="WZI54"/>
      <c r="WZJ54"/>
      <c r="WZK54"/>
      <c r="WZL54"/>
      <c r="WZM54"/>
      <c r="WZN54"/>
      <c r="WZO54"/>
      <c r="WZP54"/>
      <c r="WZQ54"/>
      <c r="WZR54"/>
      <c r="WZS54"/>
      <c r="WZT54"/>
      <c r="WZU54"/>
      <c r="WZV54"/>
      <c r="WZW54"/>
      <c r="WZX54"/>
      <c r="WZY54"/>
      <c r="WZZ54"/>
      <c r="XAA54"/>
      <c r="XAB54"/>
      <c r="XAC54"/>
      <c r="XAD54"/>
      <c r="XAE54"/>
      <c r="XAF54"/>
      <c r="XAG54"/>
      <c r="XAH54"/>
      <c r="XAI54"/>
      <c r="XAJ54"/>
      <c r="XAK54"/>
      <c r="XAL54"/>
      <c r="XAM54"/>
      <c r="XAN54"/>
      <c r="XAO54"/>
      <c r="XAP54"/>
      <c r="XAQ54"/>
      <c r="XAR54"/>
      <c r="XAS54"/>
      <c r="XAT54"/>
      <c r="XAU54"/>
      <c r="XAV54"/>
      <c r="XAW54"/>
      <c r="XAX54"/>
      <c r="XAY54"/>
      <c r="XAZ54"/>
      <c r="XBA54"/>
      <c r="XBB54"/>
      <c r="XBC54"/>
      <c r="XBD54"/>
      <c r="XBE54"/>
      <c r="XBF54"/>
      <c r="XBG54"/>
      <c r="XBH54"/>
      <c r="XBI54"/>
      <c r="XBJ54"/>
      <c r="XBK54"/>
      <c r="XBL54"/>
      <c r="XBM54"/>
      <c r="XBN54"/>
      <c r="XBO54"/>
      <c r="XBP54"/>
      <c r="XBQ54"/>
      <c r="XBR54"/>
      <c r="XBS54"/>
      <c r="XBT54"/>
      <c r="XBU54"/>
      <c r="XBV54"/>
      <c r="XBW54"/>
      <c r="XBX54"/>
      <c r="XBY54"/>
      <c r="XBZ54"/>
      <c r="XCA54"/>
      <c r="XCB54"/>
      <c r="XCC54"/>
      <c r="XCD54"/>
      <c r="XCE54"/>
      <c r="XCF54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  <c r="XFB54"/>
      <c r="XFC54"/>
    </row>
    <row r="55" spans="2:16383" ht="5.0999999999999996" customHeight="1"/>
    <row r="56" spans="2:16383">
      <c r="B56" t="s">
        <v>24</v>
      </c>
      <c r="C56" s="7">
        <f ca="1">+C53</f>
        <v>-40.408875733370792</v>
      </c>
      <c r="D56" s="7">
        <f t="shared" ref="D56:K56" ca="1" si="10">+D53</f>
        <v>-30.098708753141295</v>
      </c>
      <c r="E56" s="7">
        <f t="shared" ca="1" si="10"/>
        <v>48.010110007277262</v>
      </c>
      <c r="F56" s="7">
        <f t="shared" ca="1" si="10"/>
        <v>147.73170137028069</v>
      </c>
      <c r="G56" s="7">
        <f t="shared" ca="1" si="10"/>
        <v>266.5708450838265</v>
      </c>
      <c r="H56" s="7">
        <f t="shared" ca="1" si="10"/>
        <v>399.4918424487206</v>
      </c>
      <c r="I56" s="7">
        <f t="shared" ca="1" si="10"/>
        <v>545.28523274578458</v>
      </c>
      <c r="J56" s="7">
        <f t="shared" ca="1" si="10"/>
        <v>702.52212855470475</v>
      </c>
      <c r="K56" s="7">
        <f t="shared" ca="1" si="10"/>
        <v>869.54723869855763</v>
      </c>
      <c r="L56" s="7">
        <f ca="1">+L53+L60</f>
        <v>18926.777650804597</v>
      </c>
      <c r="M56" s="7"/>
    </row>
    <row r="57" spans="2:16383">
      <c r="B57" t="s">
        <v>11</v>
      </c>
      <c r="C57" s="4">
        <f t="shared" ref="C57:L57" ca="1" si="11">+(1+C$31)^(C$35-$C$32-$C$33)</f>
        <v>1.0253801709685879</v>
      </c>
      <c r="D57" s="4">
        <f t="shared" ca="1" si="11"/>
        <v>1.1132432244180903</v>
      </c>
      <c r="E57" s="4">
        <f t="shared" ca="1" si="11"/>
        <v>1.204719858574604</v>
      </c>
      <c r="F57" s="4">
        <f t="shared" ca="1" si="11"/>
        <v>1.2994797219111214</v>
      </c>
      <c r="G57" s="4">
        <f t="shared" ca="1" si="11"/>
        <v>1.39713034061638</v>
      </c>
      <c r="H57" s="4">
        <f t="shared" ca="1" si="11"/>
        <v>1.4972173700800429</v>
      </c>
      <c r="I57" s="4">
        <f t="shared" ca="1" si="11"/>
        <v>1.5992259431540508</v>
      </c>
      <c r="J57" s="4">
        <f t="shared" ca="1" si="11"/>
        <v>1.7025831780260647</v>
      </c>
      <c r="K57" s="4">
        <f t="shared" ca="1" si="11"/>
        <v>1.8066618855081227</v>
      </c>
      <c r="L57" s="4">
        <f t="shared" ca="1" si="11"/>
        <v>1.9401536437824454</v>
      </c>
      <c r="M57" s="4"/>
    </row>
    <row r="58" spans="2:16383">
      <c r="B58" t="s">
        <v>13</v>
      </c>
      <c r="C58" s="7">
        <f t="shared" ref="C58:L58" ca="1" si="12">+C56/C57</f>
        <v>-39.408676779072124</v>
      </c>
      <c r="D58" s="7">
        <f t="shared" ca="1" si="12"/>
        <v>-27.036956608358754</v>
      </c>
      <c r="E58" s="7">
        <f t="shared" ca="1" si="12"/>
        <v>39.851679762365407</v>
      </c>
      <c r="F58" s="7">
        <f t="shared" ca="1" si="12"/>
        <v>113.68526871124571</v>
      </c>
      <c r="G58" s="7">
        <f t="shared" ca="1" si="12"/>
        <v>190.79883768483757</v>
      </c>
      <c r="H58" s="7">
        <f t="shared" ca="1" si="12"/>
        <v>266.82287450843785</v>
      </c>
      <c r="I58" s="7">
        <f t="shared" ca="1" si="12"/>
        <v>340.96822595958736</v>
      </c>
      <c r="J58" s="7">
        <f t="shared" ca="1" si="12"/>
        <v>412.62132600722191</v>
      </c>
      <c r="K58" s="7">
        <f t="shared" ca="1" si="12"/>
        <v>481.30048332424855</v>
      </c>
      <c r="L58" s="7">
        <f t="shared" ca="1" si="12"/>
        <v>9755.2983556012168</v>
      </c>
      <c r="M58" s="7"/>
    </row>
    <row r="59" spans="2:16383" ht="5.0999999999999996" customHeight="1"/>
    <row r="60" spans="2:16383">
      <c r="B60" s="3" t="s">
        <v>14</v>
      </c>
      <c r="C60" s="48">
        <f ca="1">+SUM(C58:M58)</f>
        <v>11534.90141817173</v>
      </c>
      <c r="K60" s="10" t="s">
        <v>56</v>
      </c>
      <c r="L60" s="48">
        <f ca="1">(M53)/(L31-L70)</f>
        <v>17882.292649971576</v>
      </c>
    </row>
    <row r="61" spans="2:16383">
      <c r="B61" s="52" t="s">
        <v>15</v>
      </c>
      <c r="C61" s="49">
        <f ca="1">-Model!S173-Model!S166-Model!S176</f>
        <v>-2294.9756610184613</v>
      </c>
      <c r="K61" s="56" t="s">
        <v>15</v>
      </c>
      <c r="L61" s="46">
        <f ca="1">-Model!AC173-Model!AC166-Model!AC176</f>
        <v>-7612.6988347479819</v>
      </c>
    </row>
    <row r="62" spans="2:16383">
      <c r="B62" s="52" t="s">
        <v>16</v>
      </c>
      <c r="C62" s="50">
        <f>-Model!S181</f>
        <v>0</v>
      </c>
      <c r="K62" s="56" t="s">
        <v>16</v>
      </c>
      <c r="L62" s="58">
        <f>-Model!AC181</f>
        <v>0</v>
      </c>
    </row>
    <row r="63" spans="2:16383">
      <c r="B63" s="52" t="s">
        <v>17</v>
      </c>
      <c r="C63" s="50">
        <f>-Model!S183</f>
        <v>0</v>
      </c>
      <c r="K63" s="56" t="s">
        <v>17</v>
      </c>
      <c r="L63" s="58">
        <f>-Model!AC183</f>
        <v>0</v>
      </c>
    </row>
    <row r="64" spans="2:16383">
      <c r="B64" s="53" t="s">
        <v>18</v>
      </c>
      <c r="C64" s="51">
        <f ca="1">Model!S150+Model!S153</f>
        <v>130.20780395688953</v>
      </c>
      <c r="K64" s="57" t="s">
        <v>18</v>
      </c>
      <c r="L64" s="59">
        <f ca="1">Model!AC150+Model!AC153</f>
        <v>-3896.6278675331796</v>
      </c>
    </row>
    <row r="65" spans="2:15">
      <c r="B65" s="2" t="s">
        <v>19</v>
      </c>
      <c r="C65" s="55">
        <f ca="1">SUM(C60:C64)</f>
        <v>9370.1335611101586</v>
      </c>
      <c r="D65" s="84"/>
      <c r="E65" s="9"/>
      <c r="F65" s="9"/>
      <c r="G65" s="9"/>
      <c r="H65" s="9"/>
      <c r="I65" s="9"/>
      <c r="J65" s="9"/>
      <c r="K65" s="11" t="s">
        <v>57</v>
      </c>
      <c r="L65" s="55">
        <f ca="1">+SUM(L60:L64)</f>
        <v>6372.9659476904144</v>
      </c>
    </row>
    <row r="66" spans="2:15" ht="15.75" thickBot="1">
      <c r="B66" s="54" t="s">
        <v>20</v>
      </c>
      <c r="C66" s="77">
        <f ca="1">+Model!S212</f>
        <v>108.443</v>
      </c>
      <c r="K66" s="57" t="s">
        <v>20</v>
      </c>
      <c r="L66" s="76">
        <f ca="1">+Model!AC212</f>
        <v>47.336751886833852</v>
      </c>
    </row>
    <row r="67" spans="2:15" ht="15.75" thickBot="1">
      <c r="B67" s="61" t="s">
        <v>21</v>
      </c>
      <c r="C67" s="60">
        <f ca="1">+C65/C66</f>
        <v>86.406071033724245</v>
      </c>
      <c r="D67" s="9"/>
      <c r="E67" s="9"/>
      <c r="F67" s="9"/>
      <c r="G67" s="9"/>
      <c r="H67" s="9"/>
      <c r="I67" s="9"/>
      <c r="J67" s="9"/>
      <c r="K67" s="11" t="s">
        <v>22</v>
      </c>
      <c r="L67" s="12">
        <f ca="1">+L65/L66</f>
        <v>134.63040224910273</v>
      </c>
      <c r="M67" s="79"/>
      <c r="N67" s="93"/>
    </row>
    <row r="68" spans="2:15">
      <c r="B68" s="116" t="s">
        <v>289</v>
      </c>
      <c r="C68" s="112">
        <f ca="1">+$C$20/C67-1</f>
        <v>3.9803796441748585E-3</v>
      </c>
      <c r="K68" s="10" t="s">
        <v>48</v>
      </c>
      <c r="L68" s="62">
        <f ca="1">IFERROR(L67/L69,"na")</f>
        <v>7.6607381720684753</v>
      </c>
      <c r="N68" s="93"/>
    </row>
    <row r="69" spans="2:15">
      <c r="K69" s="10" t="str">
        <f>$L$36+1&amp;" EPS (1Y Forward)"</f>
        <v>2033 EPS (1Y Forward)</v>
      </c>
      <c r="L69" s="36">
        <f ca="1">+M43</f>
        <v>17.57407696558192</v>
      </c>
      <c r="O69" s="7"/>
    </row>
    <row r="70" spans="2:15">
      <c r="C70" s="26"/>
      <c r="K70" s="10" t="s">
        <v>38</v>
      </c>
      <c r="L70" s="33">
        <f>+$K$18</f>
        <v>2.5000000000000001E-2</v>
      </c>
    </row>
    <row r="74" spans="2:15">
      <c r="C74" s="68"/>
    </row>
    <row r="75" spans="2:15">
      <c r="C75" s="68"/>
    </row>
    <row r="76" spans="2:15">
      <c r="C76" s="68"/>
    </row>
    <row r="77" spans="2:15">
      <c r="C77" s="68"/>
    </row>
    <row r="78" spans="2:15">
      <c r="C78" s="68"/>
    </row>
    <row r="79" spans="2:15">
      <c r="C79" s="68"/>
    </row>
    <row r="80" spans="2:15">
      <c r="C80" s="68"/>
    </row>
    <row r="81" spans="3:3">
      <c r="C81" s="68"/>
    </row>
    <row r="82" spans="3:3">
      <c r="C82" s="68"/>
    </row>
    <row r="83" spans="3:3">
      <c r="C83" s="68"/>
    </row>
    <row r="84" spans="3:3">
      <c r="C84" s="68"/>
    </row>
    <row r="85" spans="3:3">
      <c r="C85" s="68"/>
    </row>
    <row r="86" spans="3:3">
      <c r="C86" s="68"/>
    </row>
    <row r="87" spans="3:3">
      <c r="C87" s="68"/>
    </row>
    <row r="88" spans="3:3">
      <c r="C88" s="68"/>
    </row>
    <row r="89" spans="3:3">
      <c r="C89" s="68"/>
    </row>
    <row r="90" spans="3:3">
      <c r="C90" s="68"/>
    </row>
    <row r="91" spans="3:3">
      <c r="C91" s="68"/>
    </row>
    <row r="92" spans="3:3">
      <c r="C92" s="68"/>
    </row>
    <row r="93" spans="3:3">
      <c r="C93" s="26"/>
    </row>
    <row r="94" spans="3:3">
      <c r="C94" s="26"/>
    </row>
    <row r="95" spans="3:3">
      <c r="C95" s="26"/>
    </row>
    <row r="96" spans="3:3">
      <c r="C96" s="26"/>
    </row>
    <row r="97" spans="3:12">
      <c r="C97" s="26"/>
    </row>
    <row r="98" spans="3:12">
      <c r="C98" s="26"/>
    </row>
    <row r="99" spans="3:12">
      <c r="C99" s="26"/>
    </row>
    <row r="100" spans="3:12">
      <c r="C100" s="26"/>
    </row>
    <row r="101" spans="3:12">
      <c r="C101" s="26"/>
    </row>
    <row r="102" spans="3:12">
      <c r="C102" s="26"/>
    </row>
    <row r="103" spans="3:12">
      <c r="C103" s="35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3:12">
      <c r="C104" s="26"/>
    </row>
  </sheetData>
  <dataValidations disablePrompts="1" count="4">
    <dataValidation type="list" allowBlank="1" showInputMessage="1" showErrorMessage="1" sqref="P13:Q13">
      <formula1>#REF!</formula1>
    </dataValidation>
    <dataValidation type="list" allowBlank="1" showInputMessage="1" showErrorMessage="1" sqref="Q10">
      <formula1>#REF!</formula1>
    </dataValidation>
    <dataValidation type="list" allowBlank="1" showInputMessage="1" showErrorMessage="1" sqref="P12:Q12">
      <formula1>$D$73:$D$74</formula1>
    </dataValidation>
    <dataValidation type="list" allowBlank="1" showInputMessage="1" showErrorMessage="1" sqref="P11:Q11">
      <formula1>$C$75:$C$92</formula1>
    </dataValidation>
  </dataValidations>
  <pageMargins left="0.7" right="0.7" top="0.75" bottom="0.75" header="0.3" footer="0.3"/>
  <pageSetup orientation="portrait" r:id="rId1"/>
  <ignoredErrors>
    <ignoredError sqref="D38:L38 D40:L40 M49:O49 N47:O48 M45:O46 M38:N41 M42:O42 N50:O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D1"/>
  <sheetViews>
    <sheetView workbookViewId="0"/>
  </sheetViews>
  <sheetFormatPr defaultRowHeight="15"/>
  <sheetData>
    <row r="1" spans="1:4">
      <c r="A1">
        <v>4</v>
      </c>
      <c r="B1" t="s">
        <v>199</v>
      </c>
      <c r="C1" t="s">
        <v>200</v>
      </c>
      <c r="D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DCF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icemancapital@gmail.com</dc:creator>
  <cp:lastPrinted>2021-01-11T19:33:22Z</cp:lastPrinted>
  <dcterms:created xsi:type="dcterms:W3CDTF">2019-08-26T13:22:05Z</dcterms:created>
  <dcterms:modified xsi:type="dcterms:W3CDTF">2023-03-14T23:50:52Z</dcterms:modified>
</cp:coreProperties>
</file>