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992221\Desktop\FLT\"/>
    </mc:Choice>
  </mc:AlternateContent>
  <bookViews>
    <workbookView xWindow="0" yWindow="0" windowWidth="28800" windowHeight="11085" tabRatio="799"/>
  </bookViews>
  <sheets>
    <sheet name="DCF" sheetId="22" r:id="rId1"/>
    <sheet name="Model" sheetId="4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GRAPH1" hidden="1">[1]ROE!#REF!</definedName>
    <definedName name="__FDS_HYPERLINK_TOGGLE_STATE__" hidden="1">"ON"</definedName>
    <definedName name="_Fill" hidden="1">#REF!</definedName>
    <definedName name="_xlnm._FilterDatabase" localSheetId="0" hidden="1">DCF!#REF!</definedName>
    <definedName name="_xlnm._FilterDatabase" localSheetId="1" hidden="1">Model!#REF!</definedName>
    <definedName name="_Key1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IQWBGuid" localSheetId="0" hidden="1">"ddb1e6c7-4c75-49bf-a966-d33940e1cd5a"</definedName>
    <definedName name="CIQWBGuid" localSheetId="1" hidden="1">"93109f73-ce43-46f2-baa0-f90921c844ea"</definedName>
    <definedName name="CIQWBGuid" hidden="1">"ddb1e6c7-4c75-49bf-a966-d33940e1cd5a"</definedName>
    <definedName name="dgf" hidden="1">#REF!</definedName>
    <definedName name="FP.DataSourceName">'[2]Front Page'!$H$15</definedName>
    <definedName name="HP.TradeCurrency">#REF!</definedName>
    <definedName name="IQ_ADDIN" hidden="1">"AUTO"</definedName>
    <definedName name="IQ_AVG_PRICE_TARGET" hidden="1">"c82"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BV_REUT" hidden="1">"c5409"</definedName>
    <definedName name="IQ_EST_ACT_BV_THOM" hidden="1">"c5153"</definedName>
    <definedName name="IQ_EST_ACT_EPS_PRIMARY" hidden="1">"c2232"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XPENSE_CODE_" hidden="1">"test"</definedName>
    <definedName name="IQ_FH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"05/26/2022 21:52:39"</definedName>
    <definedName name="IQ_NAV_ACT_OR_EST" hidden="1">"c2225"</definedName>
    <definedName name="IQ_NTM">6000</definedName>
    <definedName name="IQ_OG_TOTAL_OIL_PRODUCTON" hidden="1">"c2059"</definedName>
    <definedName name="IQ_OPENED55" hidden="1">1</definedName>
    <definedName name="IQ_PRIMARY_EPS_TYPE_THOM" hidden="1">"c5297"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>50000</definedName>
    <definedName name="IQ_YTD">3000</definedName>
    <definedName name="IQ_YTDMONTH" hidden="1">130000</definedName>
    <definedName name="IQRDCF2BS12" hidden="1">[3]Segments!#REF!</definedName>
    <definedName name="IQRDCF2CA12" hidden="1">[3]Segments!#REF!</definedName>
    <definedName name="IQRDCF2X164" hidden="1">[3]Segments!#REF!</definedName>
    <definedName name="IQRDCFAG29" hidden="1">[3]DCF!#REF!</definedName>
    <definedName name="IQRDCFAG30" hidden="1">[3]DCF!#REF!</definedName>
    <definedName name="IQRDCFAG6" hidden="1">[3]DCF!#REF!</definedName>
    <definedName name="IQRDCFAH6" hidden="1">[3]DCF!#REF!</definedName>
    <definedName name="IQRDCFAJ6" hidden="1">[3]DCF!#REF!</definedName>
    <definedName name="IQRDCFBS12" hidden="1">[4]DCF!$BS$13:$BS$124</definedName>
    <definedName name="IQRDCFCA12" hidden="1">[4]DCF!$CA$13:$CA$141</definedName>
    <definedName name="IQRDCFX168" hidden="1">[4]DCF!$X$169</definedName>
    <definedName name="IQRDCFX169" hidden="1">[5]DCF!$X$170</definedName>
    <definedName name="IQRDCFX173" hidden="1">[6]DCF!$X$174</definedName>
    <definedName name="IQRDebtA3" hidden="1">[4]Debt!$A$4:$A$115</definedName>
    <definedName name="IQRM13" hidden="1">"$M$14:$M$133"</definedName>
    <definedName name="IQROwnershipA12" hidden="1">[7]Ownership!$A$13:$A$112</definedName>
    <definedName name="IQROwnershipB12" hidden="1">[7]Ownership!$B$13:$B$112</definedName>
    <definedName name="IQROwnershipJ12" hidden="1">[7]Ownership!$J$13:$J$112</definedName>
    <definedName name="IQROwnershipK12" hidden="1">[7]Ownership!$K$13:$K$112</definedName>
    <definedName name="IQROwnershipM12" hidden="1">[7]Ownership!$M$13:$M$112</definedName>
    <definedName name="IQROwnershipO12" hidden="1">[7]Ownership!$O$13:$O$112</definedName>
    <definedName name="IQRPriceTargetGridBJ2" hidden="1">#REF!</definedName>
    <definedName name="IQRPriceTargetGridBN2" hidden="1">#REF!</definedName>
    <definedName name="IQRPriceTargetGridBP2" hidden="1">#REF!</definedName>
    <definedName name="IQRPriceTargetGridBR2" hidden="1">#REF!</definedName>
    <definedName name="IQRPriceTargetGridG10" hidden="1">#REF!</definedName>
    <definedName name="IQRPriceTargetGridG100" hidden="1">#REF!</definedName>
    <definedName name="IQRPriceTargetGridG101" hidden="1">#REF!</definedName>
    <definedName name="IQRPriceTargetGridG102" hidden="1">#REF!</definedName>
    <definedName name="IQRPriceTargetGridG103" hidden="1">#REF!</definedName>
    <definedName name="IQRPriceTargetGridG104" hidden="1">#REF!</definedName>
    <definedName name="IQRPriceTargetGridG105" hidden="1">#REF!</definedName>
    <definedName name="IQRPriceTargetGridG106" hidden="1">#REF!</definedName>
    <definedName name="IQRPriceTargetGridG107" hidden="1">#REF!</definedName>
    <definedName name="IQRPriceTargetGridG108" hidden="1">#REF!</definedName>
    <definedName name="IQRPriceTargetGridG109" hidden="1">#REF!</definedName>
    <definedName name="IQRPriceTargetGridG11" hidden="1">#REF!</definedName>
    <definedName name="IQRPriceTargetGridG110" hidden="1">#REF!</definedName>
    <definedName name="IQRPriceTargetGridG111" hidden="1">#REF!</definedName>
    <definedName name="IQRPriceTargetGridG112" hidden="1">#REF!</definedName>
    <definedName name="IQRPriceTargetGridG113" hidden="1">#REF!</definedName>
    <definedName name="IQRPriceTargetGridG114" hidden="1">#REF!</definedName>
    <definedName name="IQRPriceTargetGridG115" hidden="1">#REF!</definedName>
    <definedName name="IQRPriceTargetGridG116" hidden="1">#REF!</definedName>
    <definedName name="IQRPriceTargetGridG117" hidden="1">#REF!</definedName>
    <definedName name="IQRPriceTargetGridG118" hidden="1">#REF!</definedName>
    <definedName name="IQRPriceTargetGridG119" hidden="1">#REF!</definedName>
    <definedName name="IQRPriceTargetGridG12" hidden="1">#REF!</definedName>
    <definedName name="IQRPriceTargetGridG120" hidden="1">#REF!</definedName>
    <definedName name="IQRPriceTargetGridG121" hidden="1">#REF!</definedName>
    <definedName name="IQRPriceTargetGridG122" hidden="1">#REF!</definedName>
    <definedName name="IQRPriceTargetGridG123" hidden="1">#REF!</definedName>
    <definedName name="IQRPriceTargetGridG124" hidden="1">#REF!</definedName>
    <definedName name="IQRPriceTargetGridG13" hidden="1">#REF!</definedName>
    <definedName name="IQRPriceTargetGridG14" hidden="1">#REF!</definedName>
    <definedName name="IQRPriceTargetGridG15" hidden="1">#REF!</definedName>
    <definedName name="IQRPriceTargetGridG16" hidden="1">#REF!</definedName>
    <definedName name="IQRPriceTargetGridG18" hidden="1">#REF!</definedName>
    <definedName name="IQRPriceTargetGridG19" hidden="1">#REF!</definedName>
    <definedName name="IQRPriceTargetGridG20" hidden="1">#REF!</definedName>
    <definedName name="IQRPriceTargetGridG21" hidden="1">#REF!</definedName>
    <definedName name="IQRPriceTargetGridG22" hidden="1">#REF!</definedName>
    <definedName name="IQRPriceTargetGridG25" hidden="1">#REF!</definedName>
    <definedName name="IQRPriceTargetGridG26" hidden="1">#REF!</definedName>
    <definedName name="IQRPriceTargetGridG27" hidden="1">#REF!</definedName>
    <definedName name="IQRPriceTargetGridG28" hidden="1">#REF!</definedName>
    <definedName name="IQRPriceTargetGridG29" hidden="1">#REF!</definedName>
    <definedName name="IQRPriceTargetGridG3" hidden="1">#REF!</definedName>
    <definedName name="IQRPriceTargetGridG30" hidden="1">#REF!</definedName>
    <definedName name="IQRPriceTargetGridG31" hidden="1">#REF!</definedName>
    <definedName name="IQRPriceTargetGridG32" hidden="1">#REF!</definedName>
    <definedName name="IQRPriceTargetGridG33" hidden="1">#REF!</definedName>
    <definedName name="IQRPriceTargetGridG34" hidden="1">#REF!</definedName>
    <definedName name="IQRPriceTargetGridG35" hidden="1">#REF!</definedName>
    <definedName name="IQRPriceTargetGridG36" hidden="1">#REF!</definedName>
    <definedName name="IQRPriceTargetGridG37" hidden="1">#REF!</definedName>
    <definedName name="IQRPriceTargetGridG38" hidden="1">#REF!</definedName>
    <definedName name="IQRPriceTargetGridG4" hidden="1">#REF!</definedName>
    <definedName name="IQRPriceTargetGridG42" hidden="1">#REF!</definedName>
    <definedName name="IQRPriceTargetGridG43" hidden="1">#REF!</definedName>
    <definedName name="IQRPriceTargetGridG44" hidden="1">#REF!</definedName>
    <definedName name="IQRPriceTargetGridG45" hidden="1">#REF!</definedName>
    <definedName name="IQRPriceTargetGridG46" hidden="1">#REF!</definedName>
    <definedName name="IQRPriceTargetGridG47" hidden="1">#REF!</definedName>
    <definedName name="IQRPriceTargetGridG48" hidden="1">#REF!</definedName>
    <definedName name="IQRPriceTargetGridG49" hidden="1">#REF!</definedName>
    <definedName name="IQRPriceTargetGridG5" hidden="1">#REF!</definedName>
    <definedName name="IQRPriceTargetGridG51" hidden="1">#REF!</definedName>
    <definedName name="IQRPriceTargetGridG52" hidden="1">#REF!</definedName>
    <definedName name="IQRPriceTargetGridG53" hidden="1">#REF!</definedName>
    <definedName name="IQRPriceTargetGridG54" hidden="1">#REF!</definedName>
    <definedName name="IQRPriceTargetGridG55" hidden="1">#REF!</definedName>
    <definedName name="IQRPriceTargetGridG56" hidden="1">#REF!</definedName>
    <definedName name="IQRPriceTargetGridG57" hidden="1">#REF!</definedName>
    <definedName name="IQRPriceTargetGridG58" hidden="1">#REF!</definedName>
    <definedName name="IQRPriceTargetGridG59" hidden="1">#REF!</definedName>
    <definedName name="IQRPriceTargetGridG6" hidden="1">#REF!</definedName>
    <definedName name="IQRPriceTargetGridG60" hidden="1">#REF!</definedName>
    <definedName name="IQRPriceTargetGridG61" hidden="1">#REF!</definedName>
    <definedName name="IQRPriceTargetGridG62" hidden="1">#REF!</definedName>
    <definedName name="IQRPriceTargetGridG63" hidden="1">#REF!</definedName>
    <definedName name="IQRPriceTargetGridG64" hidden="1">#REF!</definedName>
    <definedName name="IQRPriceTargetGridG65" hidden="1">#REF!</definedName>
    <definedName name="IQRPriceTargetGridG66" hidden="1">#REF!</definedName>
    <definedName name="IQRPriceTargetGridG67" hidden="1">#REF!</definedName>
    <definedName name="IQRPriceTargetGridG68" hidden="1">#REF!</definedName>
    <definedName name="IQRPriceTargetGridG69" hidden="1">#REF!</definedName>
    <definedName name="IQRPriceTargetGridG7" hidden="1">#REF!</definedName>
    <definedName name="IQRPriceTargetGridG70" hidden="1">#REF!</definedName>
    <definedName name="IQRPriceTargetGridG71" hidden="1">#REF!</definedName>
    <definedName name="IQRPriceTargetGridG72" hidden="1">#REF!</definedName>
    <definedName name="IQRPriceTargetGridG73" hidden="1">#REF!</definedName>
    <definedName name="IQRPriceTargetGridG74" hidden="1">#REF!</definedName>
    <definedName name="IQRPriceTargetGridG75" hidden="1">#REF!</definedName>
    <definedName name="IQRPriceTargetGridG76" hidden="1">#REF!</definedName>
    <definedName name="IQRPriceTargetGridG77" hidden="1">#REF!</definedName>
    <definedName name="IQRPriceTargetGridG78" hidden="1">#REF!</definedName>
    <definedName name="IQRPriceTargetGridG79" hidden="1">#REF!</definedName>
    <definedName name="IQRPriceTargetGridG8" hidden="1">#REF!</definedName>
    <definedName name="IQRPriceTargetGridG80" hidden="1">#REF!</definedName>
    <definedName name="IQRPriceTargetGridG81" hidden="1">#REF!</definedName>
    <definedName name="IQRPriceTargetGridG82" hidden="1">#REF!</definedName>
    <definedName name="IQRPriceTargetGridG83" hidden="1">#REF!</definedName>
    <definedName name="IQRPriceTargetGridG84" hidden="1">#REF!</definedName>
    <definedName name="IQRPriceTargetGridG85" hidden="1">#REF!</definedName>
    <definedName name="IQRPriceTargetGridG86" hidden="1">#REF!</definedName>
    <definedName name="IQRPriceTargetGridG87" hidden="1">#REF!</definedName>
    <definedName name="IQRPriceTargetGridG88" hidden="1">#REF!</definedName>
    <definedName name="IQRPriceTargetGridG89" hidden="1">#REF!</definedName>
    <definedName name="IQRPriceTargetGridG9" hidden="1">#REF!</definedName>
    <definedName name="IQRPriceTargetGridG90" hidden="1">#REF!</definedName>
    <definedName name="IQRPriceTargetGridG91" hidden="1">#REF!</definedName>
    <definedName name="IQRPriceTargetGridG92" hidden="1">#REF!</definedName>
    <definedName name="IQRPriceTargetGridG93" hidden="1">#REF!</definedName>
    <definedName name="IQRPriceTargetGridG94" hidden="1">#REF!</definedName>
    <definedName name="IQRPriceTargetGridG95" hidden="1">#REF!</definedName>
    <definedName name="IQRPriceTargetGridG96" hidden="1">#REF!</definedName>
    <definedName name="IQRPriceTargetGridG97" hidden="1">#REF!</definedName>
    <definedName name="IQRPriceTargetGridG98" hidden="1">#REF!</definedName>
    <definedName name="IQRPriceTargetGridG99" hidden="1">#REF!</definedName>
    <definedName name="IQRPriceTargetGridH10" hidden="1">#REF!</definedName>
    <definedName name="IQRPriceTargetGridH100" hidden="1">#REF!</definedName>
    <definedName name="IQRPriceTargetGridH101" hidden="1">#REF!</definedName>
    <definedName name="IQRPriceTargetGridH102" hidden="1">#REF!</definedName>
    <definedName name="IQRPriceTargetGridH103" hidden="1">#REF!</definedName>
    <definedName name="IQRPriceTargetGridH104" hidden="1">#REF!</definedName>
    <definedName name="IQRPriceTargetGridH105" hidden="1">#REF!</definedName>
    <definedName name="IQRPriceTargetGridH106" hidden="1">#REF!</definedName>
    <definedName name="IQRPriceTargetGridH107" hidden="1">#REF!</definedName>
    <definedName name="IQRPriceTargetGridH108" hidden="1">#REF!</definedName>
    <definedName name="IQRPriceTargetGridH109" hidden="1">#REF!</definedName>
    <definedName name="IQRPriceTargetGridH11" hidden="1">#REF!</definedName>
    <definedName name="IQRPriceTargetGridH110" hidden="1">#REF!</definedName>
    <definedName name="IQRPriceTargetGridH111" hidden="1">#REF!</definedName>
    <definedName name="IQRPriceTargetGridH112" hidden="1">#REF!</definedName>
    <definedName name="IQRPriceTargetGridH113" hidden="1">#REF!</definedName>
    <definedName name="IQRPriceTargetGridH114" hidden="1">#REF!</definedName>
    <definedName name="IQRPriceTargetGridH115" hidden="1">#REF!</definedName>
    <definedName name="IQRPriceTargetGridH116" hidden="1">#REF!</definedName>
    <definedName name="IQRPriceTargetGridH117" hidden="1">#REF!</definedName>
    <definedName name="IQRPriceTargetGridH118" hidden="1">#REF!</definedName>
    <definedName name="IQRPriceTargetGridH119" hidden="1">#REF!</definedName>
    <definedName name="IQRPriceTargetGridH12" hidden="1">#REF!</definedName>
    <definedName name="IQRPriceTargetGridH120" hidden="1">#REF!</definedName>
    <definedName name="IQRPriceTargetGridH13" hidden="1">#REF!</definedName>
    <definedName name="IQRPriceTargetGridH14" hidden="1">#REF!</definedName>
    <definedName name="IQRPriceTargetGridH15" hidden="1">#REF!</definedName>
    <definedName name="IQRPriceTargetGridH16" hidden="1">#REF!</definedName>
    <definedName name="IQRPriceTargetGridH17" hidden="1">#REF!</definedName>
    <definedName name="IQRPriceTargetGridH18" hidden="1">#REF!</definedName>
    <definedName name="IQRPriceTargetGridH19" hidden="1">#REF!</definedName>
    <definedName name="IQRPriceTargetGridH2" hidden="1">#REF!</definedName>
    <definedName name="IQRPriceTargetGridH20" hidden="1">#REF!</definedName>
    <definedName name="IQRPriceTargetGridH21" hidden="1">#REF!</definedName>
    <definedName name="IQRPriceTargetGridH22" hidden="1">#REF!</definedName>
    <definedName name="IQRPriceTargetGridH23" hidden="1">#REF!</definedName>
    <definedName name="IQRPriceTargetGridH24" hidden="1">#REF!</definedName>
    <definedName name="IQRPriceTargetGridH25" hidden="1">#REF!</definedName>
    <definedName name="IQRPriceTargetGridH26" hidden="1">#REF!</definedName>
    <definedName name="IQRPriceTargetGridH27" hidden="1">#REF!</definedName>
    <definedName name="IQRPriceTargetGridH28" hidden="1">#REF!</definedName>
    <definedName name="IQRPriceTargetGridH29" hidden="1">#REF!</definedName>
    <definedName name="IQRPriceTargetGridH3" hidden="1">#REF!</definedName>
    <definedName name="IQRPriceTargetGridH30" hidden="1">#REF!</definedName>
    <definedName name="IQRPriceTargetGridH31" hidden="1">#REF!</definedName>
    <definedName name="IQRPriceTargetGridH32" hidden="1">#REF!</definedName>
    <definedName name="IQRPriceTargetGridH33" hidden="1">#REF!</definedName>
    <definedName name="IQRPriceTargetGridH34" hidden="1">#REF!</definedName>
    <definedName name="IQRPriceTargetGridH35" hidden="1">#REF!</definedName>
    <definedName name="IQRPriceTargetGridH36" hidden="1">#REF!</definedName>
    <definedName name="IQRPriceTargetGridH37" hidden="1">#REF!</definedName>
    <definedName name="IQRPriceTargetGridH38" hidden="1">#REF!</definedName>
    <definedName name="IQRPriceTargetGridH39" hidden="1">#REF!</definedName>
    <definedName name="IQRPriceTargetGridH4" hidden="1">#REF!</definedName>
    <definedName name="IQRPriceTargetGridH40" hidden="1">#REF!</definedName>
    <definedName name="IQRPriceTargetGridH41" hidden="1">#REF!</definedName>
    <definedName name="IQRPriceTargetGridH42" hidden="1">#REF!</definedName>
    <definedName name="IQRPriceTargetGridH43" hidden="1">#REF!</definedName>
    <definedName name="IQRPriceTargetGridH44" hidden="1">#REF!</definedName>
    <definedName name="IQRPriceTargetGridH45" hidden="1">#REF!</definedName>
    <definedName name="IQRPriceTargetGridH46" hidden="1">#REF!</definedName>
    <definedName name="IQRPriceTargetGridH47" hidden="1">#REF!</definedName>
    <definedName name="IQRPriceTargetGridH48" hidden="1">#REF!</definedName>
    <definedName name="IQRPriceTargetGridH49" hidden="1">#REF!</definedName>
    <definedName name="IQRPriceTargetGridH5" hidden="1">#REF!</definedName>
    <definedName name="IQRPriceTargetGridH50" hidden="1">#REF!</definedName>
    <definedName name="IQRPriceTargetGridH51" hidden="1">#REF!</definedName>
    <definedName name="IQRPriceTargetGridH52" hidden="1">#REF!</definedName>
    <definedName name="IQRPriceTargetGridH53" hidden="1">#REF!</definedName>
    <definedName name="IQRPriceTargetGridH54" hidden="1">#REF!</definedName>
    <definedName name="IQRPriceTargetGridH55" hidden="1">#REF!</definedName>
    <definedName name="IQRPriceTargetGridH56" hidden="1">#REF!</definedName>
    <definedName name="IQRPriceTargetGridH57" hidden="1">#REF!</definedName>
    <definedName name="IQRPriceTargetGridH58" hidden="1">#REF!</definedName>
    <definedName name="IQRPriceTargetGridH59" hidden="1">#REF!</definedName>
    <definedName name="IQRPriceTargetGridH6" hidden="1">#REF!</definedName>
    <definedName name="IQRPriceTargetGridH60" hidden="1">#REF!</definedName>
    <definedName name="IQRPriceTargetGridH61" hidden="1">#REF!</definedName>
    <definedName name="IQRPriceTargetGridH62" hidden="1">#REF!</definedName>
    <definedName name="IQRPriceTargetGridH63" hidden="1">#REF!</definedName>
    <definedName name="IQRPriceTargetGridH64" hidden="1">#REF!</definedName>
    <definedName name="IQRPriceTargetGridH65" hidden="1">#REF!</definedName>
    <definedName name="IQRPriceTargetGridH66" hidden="1">#REF!</definedName>
    <definedName name="IQRPriceTargetGridH67" hidden="1">#REF!</definedName>
    <definedName name="IQRPriceTargetGridH68" hidden="1">#REF!</definedName>
    <definedName name="IQRPriceTargetGridH69" hidden="1">#REF!</definedName>
    <definedName name="IQRPriceTargetGridH7" hidden="1">#REF!</definedName>
    <definedName name="IQRPriceTargetGridH70" hidden="1">#REF!</definedName>
    <definedName name="IQRPriceTargetGridH71" hidden="1">#REF!</definedName>
    <definedName name="IQRPriceTargetGridH72" hidden="1">#REF!</definedName>
    <definedName name="IQRPriceTargetGridH73" hidden="1">#REF!</definedName>
    <definedName name="IQRPriceTargetGridH74" hidden="1">#REF!</definedName>
    <definedName name="IQRPriceTargetGridH75" hidden="1">#REF!</definedName>
    <definedName name="IQRPriceTargetGridH76" hidden="1">#REF!</definedName>
    <definedName name="IQRPriceTargetGridH77" hidden="1">#REF!</definedName>
    <definedName name="IQRPriceTargetGridH78" hidden="1">#REF!</definedName>
    <definedName name="IQRPriceTargetGridH79" hidden="1">#REF!</definedName>
    <definedName name="IQRPriceTargetGridH8" hidden="1">#REF!</definedName>
    <definedName name="IQRPriceTargetGridH80" hidden="1">#REF!</definedName>
    <definedName name="IQRPriceTargetGridH81" hidden="1">#REF!</definedName>
    <definedName name="IQRPriceTargetGridH82" hidden="1">#REF!</definedName>
    <definedName name="IQRPriceTargetGridH83" hidden="1">#REF!</definedName>
    <definedName name="IQRPriceTargetGridH84" hidden="1">#REF!</definedName>
    <definedName name="IQRPriceTargetGridH85" hidden="1">#REF!</definedName>
    <definedName name="IQRPriceTargetGridH86" hidden="1">#REF!</definedName>
    <definedName name="IQRPriceTargetGridH87" hidden="1">#REF!</definedName>
    <definedName name="IQRPriceTargetGridH88" hidden="1">#REF!</definedName>
    <definedName name="IQRPriceTargetGridH89" hidden="1">#REF!</definedName>
    <definedName name="IQRPriceTargetGridH9" hidden="1">#REF!</definedName>
    <definedName name="IQRPriceTargetGridH90" hidden="1">#REF!</definedName>
    <definedName name="IQRPriceTargetGridH91" hidden="1">#REF!</definedName>
    <definedName name="IQRPriceTargetGridH92" hidden="1">#REF!</definedName>
    <definedName name="IQRPriceTargetGridH93" hidden="1">#REF!</definedName>
    <definedName name="IQRPriceTargetGridH94" hidden="1">#REF!</definedName>
    <definedName name="IQRPriceTargetGridH95" hidden="1">#REF!</definedName>
    <definedName name="IQRPriceTargetGridH96" hidden="1">#REF!</definedName>
    <definedName name="IQRPriceTargetGridH97" hidden="1">#REF!</definedName>
    <definedName name="IQRPriceTargetGridH98" hidden="1">#REF!</definedName>
    <definedName name="IQRPriceTargetGridH99" hidden="1">#REF!</definedName>
    <definedName name="IQRPriceTargetGridO2" hidden="1">#REF!</definedName>
    <definedName name="IQRPriceTargetGridO3" hidden="1">#REF!</definedName>
    <definedName name="IQRPriceTargetGridO4" hidden="1">#REF!</definedName>
    <definedName name="IQRPriceTargetGridO5" hidden="1">#REF!</definedName>
    <definedName name="IQRPriceTargetGridO6" hidden="1">#REF!</definedName>
    <definedName name="IQRPriceTargetGridP10" hidden="1">#REF!</definedName>
    <definedName name="IQRPriceTargetGridP100" hidden="1">#REF!</definedName>
    <definedName name="IQRPriceTargetGridP101" hidden="1">#REF!</definedName>
    <definedName name="IQRPriceTargetGridP103" hidden="1">#REF!</definedName>
    <definedName name="IQRPriceTargetGridP104" hidden="1">#REF!</definedName>
    <definedName name="IQRPriceTargetGridP106" hidden="1">#REF!</definedName>
    <definedName name="IQRPriceTargetGridP107" hidden="1">#REF!</definedName>
    <definedName name="IQRPriceTargetGridP108" hidden="1">#REF!</definedName>
    <definedName name="IQRPriceTargetGridP109" hidden="1">#REF!</definedName>
    <definedName name="IQRPriceTargetGridP11" hidden="1">#REF!</definedName>
    <definedName name="IQRPriceTargetGridP110" hidden="1">#REF!</definedName>
    <definedName name="IQRPriceTargetGridP112" hidden="1">#REF!</definedName>
    <definedName name="IQRPriceTargetGridP113" hidden="1">#REF!</definedName>
    <definedName name="IQRPriceTargetGridP114" hidden="1">#REF!</definedName>
    <definedName name="IQRPriceTargetGridP115" hidden="1">#REF!</definedName>
    <definedName name="IQRPriceTargetGridP116" hidden="1">#REF!</definedName>
    <definedName name="IQRPriceTargetGridP117" hidden="1">#REF!</definedName>
    <definedName name="IQRPriceTargetGridP118" hidden="1">#REF!</definedName>
    <definedName name="IQRPriceTargetGridP119" hidden="1">#REF!</definedName>
    <definedName name="IQRPriceTargetGridP12" hidden="1">#REF!</definedName>
    <definedName name="IQRPriceTargetGridP120" hidden="1">#REF!</definedName>
    <definedName name="IQRPriceTargetGridP121" hidden="1">#REF!</definedName>
    <definedName name="IQRPriceTargetGridP122" hidden="1">#REF!</definedName>
    <definedName name="IQRPriceTargetGridP123" hidden="1">#REF!</definedName>
    <definedName name="IQRPriceTargetGridP124" hidden="1">#REF!</definedName>
    <definedName name="IQRPriceTargetGridP13" hidden="1">#REF!</definedName>
    <definedName name="IQRPriceTargetGridP14" hidden="1">#REF!</definedName>
    <definedName name="IQRPriceTargetGridP15" hidden="1">#REF!</definedName>
    <definedName name="IQRPriceTargetGridP18" hidden="1">#REF!</definedName>
    <definedName name="IQRPriceTargetGridP2" hidden="1">#REF!</definedName>
    <definedName name="IQRPriceTargetGridP20" hidden="1">#REF!</definedName>
    <definedName name="IQRPriceTargetGridP21" hidden="1">#REF!</definedName>
    <definedName name="IQRPriceTargetGridP25" hidden="1">#REF!</definedName>
    <definedName name="IQRPriceTargetGridP26" hidden="1">#REF!</definedName>
    <definedName name="IQRPriceTargetGridP27" hidden="1">#REF!</definedName>
    <definedName name="IQRPriceTargetGridP28" hidden="1">#REF!</definedName>
    <definedName name="IQRPriceTargetGridP29" hidden="1">#REF!</definedName>
    <definedName name="IQRPriceTargetGridP3" hidden="1">#REF!</definedName>
    <definedName name="IQRPriceTargetGridP30" hidden="1">#REF!</definedName>
    <definedName name="IQRPriceTargetGridP31" hidden="1">#REF!</definedName>
    <definedName name="IQRPriceTargetGridP32" hidden="1">#REF!</definedName>
    <definedName name="IQRPriceTargetGridP33" hidden="1">#REF!</definedName>
    <definedName name="IQRPriceTargetGridP34" hidden="1">#REF!</definedName>
    <definedName name="IQRPriceTargetGridP35" hidden="1">#REF!</definedName>
    <definedName name="IQRPriceTargetGridP36" hidden="1">#REF!</definedName>
    <definedName name="IQRPriceTargetGridP37" hidden="1">#REF!</definedName>
    <definedName name="IQRPriceTargetGridP38" hidden="1">#REF!</definedName>
    <definedName name="IQRPriceTargetGridP4" hidden="1">#REF!</definedName>
    <definedName name="IQRPriceTargetGridP42" hidden="1">#REF!</definedName>
    <definedName name="IQRPriceTargetGridP43" hidden="1">#REF!</definedName>
    <definedName name="IQRPriceTargetGridP44" hidden="1">#REF!</definedName>
    <definedName name="IQRPriceTargetGridP45" hidden="1">#REF!</definedName>
    <definedName name="IQRPriceTargetGridP46" hidden="1">#REF!</definedName>
    <definedName name="IQRPriceTargetGridP47" hidden="1">#REF!</definedName>
    <definedName name="IQRPriceTargetGridP48" hidden="1">#REF!</definedName>
    <definedName name="IQRPriceTargetGridP49" hidden="1">#REF!</definedName>
    <definedName name="IQRPriceTargetGridP5" hidden="1">#REF!</definedName>
    <definedName name="IQRPriceTargetGridP51" hidden="1">#REF!</definedName>
    <definedName name="IQRPriceTargetGridP52" hidden="1">#REF!</definedName>
    <definedName name="IQRPriceTargetGridP53" hidden="1">#REF!</definedName>
    <definedName name="IQRPriceTargetGridP55" hidden="1">#REF!</definedName>
    <definedName name="IQRPriceTargetGridP57" hidden="1">#REF!</definedName>
    <definedName name="IQRPriceTargetGridP59" hidden="1">#REF!</definedName>
    <definedName name="IQRPriceTargetGridP6" hidden="1">#REF!</definedName>
    <definedName name="IQRPriceTargetGridP60" hidden="1">#REF!</definedName>
    <definedName name="IQRPriceTargetGridP61" hidden="1">#REF!</definedName>
    <definedName name="IQRPriceTargetGridP62" hidden="1">#REF!</definedName>
    <definedName name="IQRPriceTargetGridP63" hidden="1">#REF!</definedName>
    <definedName name="IQRPriceTargetGridP64" hidden="1">#REF!</definedName>
    <definedName name="IQRPriceTargetGridP65" hidden="1">#REF!</definedName>
    <definedName name="IQRPriceTargetGridP66" hidden="1">#REF!</definedName>
    <definedName name="IQRPriceTargetGridP67" hidden="1">#REF!</definedName>
    <definedName name="IQRPriceTargetGridP68" hidden="1">#REF!</definedName>
    <definedName name="IQRPriceTargetGridP69" hidden="1">#REF!</definedName>
    <definedName name="IQRPriceTargetGridP7" hidden="1">#REF!</definedName>
    <definedName name="IQRPriceTargetGridP70" hidden="1">#REF!</definedName>
    <definedName name="IQRPriceTargetGridP71" hidden="1">#REF!</definedName>
    <definedName name="IQRPriceTargetGridP72" hidden="1">#REF!</definedName>
    <definedName name="IQRPriceTargetGridP73" hidden="1">#REF!</definedName>
    <definedName name="IQRPriceTargetGridP74" hidden="1">#REF!</definedName>
    <definedName name="IQRPriceTargetGridP75" hidden="1">#REF!</definedName>
    <definedName name="IQRPriceTargetGridP76" hidden="1">#REF!</definedName>
    <definedName name="IQRPriceTargetGridP77" hidden="1">#REF!</definedName>
    <definedName name="IQRPriceTargetGridP78" hidden="1">#REF!</definedName>
    <definedName name="IQRPriceTargetGridP79" hidden="1">#REF!</definedName>
    <definedName name="IQRPriceTargetGridP8" hidden="1">#REF!</definedName>
    <definedName name="IQRPriceTargetGridP80" hidden="1">#REF!</definedName>
    <definedName name="IQRPriceTargetGridP81" hidden="1">#REF!</definedName>
    <definedName name="IQRPriceTargetGridP82" hidden="1">#REF!</definedName>
    <definedName name="IQRPriceTargetGridP84" hidden="1">#REF!</definedName>
    <definedName name="IQRPriceTargetGridP85" hidden="1">#REF!</definedName>
    <definedName name="IQRPriceTargetGridP86" hidden="1">#REF!</definedName>
    <definedName name="IQRPriceTargetGridP87" hidden="1">#REF!</definedName>
    <definedName name="IQRPriceTargetGridP88" hidden="1">#REF!</definedName>
    <definedName name="IQRPriceTargetGridP89" hidden="1">#REF!</definedName>
    <definedName name="IQRPriceTargetGridP9" hidden="1">#REF!</definedName>
    <definedName name="IQRPriceTargetGridP90" hidden="1">#REF!</definedName>
    <definedName name="IQRPriceTargetGridP91" hidden="1">#REF!</definedName>
    <definedName name="IQRPriceTargetGridP92" hidden="1">#REF!</definedName>
    <definedName name="IQRPriceTargetGridP93" hidden="1">#REF!</definedName>
    <definedName name="IQRPriceTargetGridP94" hidden="1">#REF!</definedName>
    <definedName name="IQRPriceTargetGridP95" hidden="1">#REF!</definedName>
    <definedName name="IQRPriceTargetGridP96" hidden="1">#REF!</definedName>
    <definedName name="IQRPriceTargetGridP97" hidden="1">#REF!</definedName>
    <definedName name="IQRPriceTargetGridP98" hidden="1">#REF!</definedName>
    <definedName name="IQRPriceTargetGridP99" hidden="1">#REF!</definedName>
    <definedName name="IQRSheet1H10" hidden="1">#REF!</definedName>
    <definedName name="IQRSheet1H100" hidden="1">#REF!</definedName>
    <definedName name="IQRSheet1H101" hidden="1">#REF!</definedName>
    <definedName name="IQRSheet1H102" hidden="1">#REF!</definedName>
    <definedName name="IQRSheet1H103" hidden="1">#REF!</definedName>
    <definedName name="IQRSheet1H104" hidden="1">#REF!</definedName>
    <definedName name="IQRSheet1H105" hidden="1">#REF!</definedName>
    <definedName name="IQRSheet1H106" hidden="1">#REF!</definedName>
    <definedName name="IQRSheet1H107" hidden="1">#REF!</definedName>
    <definedName name="IQRSheet1H108" hidden="1">#REF!</definedName>
    <definedName name="IQRSheet1H109" hidden="1">#REF!</definedName>
    <definedName name="IQRSheet1H11" hidden="1">#REF!</definedName>
    <definedName name="IQRSheet1H110" hidden="1">#REF!</definedName>
    <definedName name="IQRSheet1H111" hidden="1">#REF!</definedName>
    <definedName name="IQRSheet1H112" hidden="1">#REF!</definedName>
    <definedName name="IQRSheet1H113" hidden="1">#REF!</definedName>
    <definedName name="IQRSheet1H114" hidden="1">#REF!</definedName>
    <definedName name="IQRSheet1H115" hidden="1">#REF!</definedName>
    <definedName name="IQRSheet1H116" hidden="1">#REF!</definedName>
    <definedName name="IQRSheet1H117" hidden="1">#REF!</definedName>
    <definedName name="IQRSheet1H118" hidden="1">#REF!</definedName>
    <definedName name="IQRSheet1H119" hidden="1">#REF!</definedName>
    <definedName name="IQRSheet1H12" hidden="1">#REF!</definedName>
    <definedName name="IQRSheet1H120" hidden="1">#REF!</definedName>
    <definedName name="IQRSheet1H13" hidden="1">#REF!</definedName>
    <definedName name="IQRSheet1H14" hidden="1">#REF!</definedName>
    <definedName name="IQRSheet1H15" hidden="1">#REF!</definedName>
    <definedName name="IQRSheet1H16" hidden="1">#REF!</definedName>
    <definedName name="IQRSheet1H17" hidden="1">#REF!</definedName>
    <definedName name="IQRSheet1H18" hidden="1">#REF!</definedName>
    <definedName name="IQRSheet1H19" hidden="1">#REF!</definedName>
    <definedName name="IQRSheet1H20" hidden="1">#REF!</definedName>
    <definedName name="IQRSheet1H21" hidden="1">#REF!</definedName>
    <definedName name="IQRSheet1H22" hidden="1">#REF!</definedName>
    <definedName name="IQRSheet1H23" hidden="1">#REF!</definedName>
    <definedName name="IQRSheet1H24" hidden="1">#REF!</definedName>
    <definedName name="IQRSheet1H25" hidden="1">#REF!</definedName>
    <definedName name="IQRSheet1H26" hidden="1">#REF!</definedName>
    <definedName name="IQRSheet1H27" hidden="1">#REF!</definedName>
    <definedName name="IQRSheet1H28" hidden="1">#REF!</definedName>
    <definedName name="IQRSheet1H29" hidden="1">#REF!</definedName>
    <definedName name="IQRSheet1H30" hidden="1">#REF!</definedName>
    <definedName name="IQRSheet1H31" hidden="1">#REF!</definedName>
    <definedName name="IQRSheet1H32" hidden="1">#REF!</definedName>
    <definedName name="IQRSheet1H33" hidden="1">#REF!</definedName>
    <definedName name="IQRSheet1H34" hidden="1">#REF!</definedName>
    <definedName name="IQRSheet1H35" hidden="1">#REF!</definedName>
    <definedName name="IQRSheet1H36" hidden="1">#REF!</definedName>
    <definedName name="IQRSheet1H37" hidden="1">#REF!</definedName>
    <definedName name="IQRSheet1H38" hidden="1">#REF!</definedName>
    <definedName name="IQRSheet1H39" hidden="1">#REF!</definedName>
    <definedName name="IQRSheet1H42" hidden="1">#REF!</definedName>
    <definedName name="IQRSheet1H43" hidden="1">#REF!</definedName>
    <definedName name="IQRSheet1H44" hidden="1">#REF!</definedName>
    <definedName name="IQRSheet1H45" hidden="1">#REF!</definedName>
    <definedName name="IQRSheet1H46" hidden="1">#REF!</definedName>
    <definedName name="IQRSheet1H47" hidden="1">#REF!</definedName>
    <definedName name="IQRSheet1H48" hidden="1">#REF!</definedName>
    <definedName name="IQRSheet1H49" hidden="1">#REF!</definedName>
    <definedName name="IQRSheet1H5" hidden="1">#REF!</definedName>
    <definedName name="IQRSheet1H50" hidden="1">#REF!</definedName>
    <definedName name="IQRSheet1H51" hidden="1">#REF!</definedName>
    <definedName name="IQRSheet1H52" hidden="1">#REF!</definedName>
    <definedName name="IQRSheet1H53" hidden="1">#REF!</definedName>
    <definedName name="IQRSheet1H54" hidden="1">#REF!</definedName>
    <definedName name="IQRSheet1H55" hidden="1">#REF!</definedName>
    <definedName name="IQRSheet1H56" hidden="1">#REF!</definedName>
    <definedName name="IQRSheet1H57" hidden="1">#REF!</definedName>
    <definedName name="IQRSheet1H58" hidden="1">#REF!</definedName>
    <definedName name="IQRSheet1H59" hidden="1">#REF!</definedName>
    <definedName name="IQRSheet1H6" hidden="1">#REF!</definedName>
    <definedName name="IQRSheet1H60" hidden="1">#REF!</definedName>
    <definedName name="IQRSheet1H61" hidden="1">#REF!</definedName>
    <definedName name="IQRSheet1H62" hidden="1">#REF!</definedName>
    <definedName name="IQRSheet1H63" hidden="1">#REF!</definedName>
    <definedName name="IQRSheet1H64" hidden="1">#REF!</definedName>
    <definedName name="IQRSheet1H65" hidden="1">#REF!</definedName>
    <definedName name="IQRSheet1H66" hidden="1">#REF!</definedName>
    <definedName name="IQRSheet1H67" hidden="1">#REF!</definedName>
    <definedName name="IQRSheet1H68" hidden="1">#REF!</definedName>
    <definedName name="IQRSheet1H69" hidden="1">#REF!</definedName>
    <definedName name="IQRSheet1H7" hidden="1">#REF!</definedName>
    <definedName name="IQRSheet1H70" hidden="1">#REF!</definedName>
    <definedName name="IQRSheet1H71" hidden="1">#REF!</definedName>
    <definedName name="IQRSheet1H72" hidden="1">#REF!</definedName>
    <definedName name="IQRSheet1H73" hidden="1">#REF!</definedName>
    <definedName name="IQRSheet1H74" hidden="1">#REF!</definedName>
    <definedName name="IQRSheet1H75" hidden="1">#REF!</definedName>
    <definedName name="IQRSheet1H76" hidden="1">#REF!</definedName>
    <definedName name="IQRSheet1H77" hidden="1">#REF!</definedName>
    <definedName name="IQRSheet1H78" hidden="1">#REF!</definedName>
    <definedName name="IQRSheet1H79" hidden="1">#REF!</definedName>
    <definedName name="IQRSheet1H8" hidden="1">#REF!</definedName>
    <definedName name="IQRSheet1H80" hidden="1">#REF!</definedName>
    <definedName name="IQRSheet1H81" hidden="1">#REF!</definedName>
    <definedName name="IQRSheet1H82" hidden="1">#REF!</definedName>
    <definedName name="IQRSheet1H83" hidden="1">#REF!</definedName>
    <definedName name="IQRSheet1H84" hidden="1">#REF!</definedName>
    <definedName name="IQRSheet1H85" hidden="1">#REF!</definedName>
    <definedName name="IQRSheet1H86" hidden="1">#REF!</definedName>
    <definedName name="IQRSheet1H87" hidden="1">#REF!</definedName>
    <definedName name="IQRSheet1H88" hidden="1">#REF!</definedName>
    <definedName name="IQRSheet1H89" hidden="1">#REF!</definedName>
    <definedName name="IQRSheet1H9" hidden="1">#REF!</definedName>
    <definedName name="IQRSheet1H90" hidden="1">#REF!</definedName>
    <definedName name="IQRSheet1H91" hidden="1">#REF!</definedName>
    <definedName name="IQRSheet1H92" hidden="1">#REF!</definedName>
    <definedName name="IQRSheet1H93" hidden="1">#REF!</definedName>
    <definedName name="IQRSheet1H94" hidden="1">#REF!</definedName>
    <definedName name="IQRSheet1H95" hidden="1">#REF!</definedName>
    <definedName name="IQRSheet1H96" hidden="1">#REF!</definedName>
    <definedName name="IQRSheet1H97" hidden="1">#REF!</definedName>
    <definedName name="IQRSheet1H98" hidden="1">#REF!</definedName>
    <definedName name="IQRSheet1H99" hidden="1">#REF!</definedName>
    <definedName name="IQRSummaryChartsA73" hidden="1">'[7]Summary Charts'!$A$74:$A$78</definedName>
    <definedName name="IQRSummaryChartsC73" hidden="1">'[7]Summary Charts'!$C$74:$C$78</definedName>
    <definedName name="IQRSummaryChartsJ73" hidden="1">'[7]Summary Charts'!$J$74:$J$78</definedName>
    <definedName name="IQRTearsheetT55" hidden="1">[3]Tearsheet!#REF!</definedName>
    <definedName name="IQRTickerConverterH10" hidden="1">#REF!</definedName>
    <definedName name="IQRTickerConverterH100" hidden="1">#REF!</definedName>
    <definedName name="IQRTickerConverterH1000" hidden="1">#REF!</definedName>
    <definedName name="IQRTickerConverterH1002" hidden="1">#REF!</definedName>
    <definedName name="IQRTickerConverterH1003" hidden="1">#REF!</definedName>
    <definedName name="IQRTickerConverterH1004" hidden="1">#REF!</definedName>
    <definedName name="IQRTickerConverterH1005" hidden="1">#REF!</definedName>
    <definedName name="IQRTickerConverterH1006" hidden="1">#REF!</definedName>
    <definedName name="IQRTickerConverterH1007" hidden="1">#REF!</definedName>
    <definedName name="IQRTickerConverterH1008" hidden="1">#REF!</definedName>
    <definedName name="IQRTickerConverterH1009" hidden="1">#REF!</definedName>
    <definedName name="IQRTickerConverterH101" hidden="1">#REF!</definedName>
    <definedName name="IQRTickerConverterH1010" hidden="1">#REF!</definedName>
    <definedName name="IQRTickerConverterH1011" hidden="1">#REF!</definedName>
    <definedName name="IQRTickerConverterH1012" hidden="1">#REF!</definedName>
    <definedName name="IQRTickerConverterH1013" hidden="1">#REF!</definedName>
    <definedName name="IQRTickerConverterH1014" hidden="1">#REF!</definedName>
    <definedName name="IQRTickerConverterH1015" hidden="1">#REF!</definedName>
    <definedName name="IQRTickerConverterH1016" hidden="1">#REF!</definedName>
    <definedName name="IQRTickerConverterH1017" hidden="1">#REF!</definedName>
    <definedName name="IQRTickerConverterH1018" hidden="1">#REF!</definedName>
    <definedName name="IQRTickerConverterH1019" hidden="1">#REF!</definedName>
    <definedName name="IQRTickerConverterH102" hidden="1">#REF!</definedName>
    <definedName name="IQRTickerConverterH1020" hidden="1">#REF!</definedName>
    <definedName name="IQRTickerConverterH1021" hidden="1">#REF!</definedName>
    <definedName name="IQRTickerConverterH1022" hidden="1">#REF!</definedName>
    <definedName name="IQRTickerConverterH1023" hidden="1">#REF!</definedName>
    <definedName name="IQRTickerConverterH1024" hidden="1">#REF!</definedName>
    <definedName name="IQRTickerConverterH1025" hidden="1">#REF!</definedName>
    <definedName name="IQRTickerConverterH1026" hidden="1">#REF!</definedName>
    <definedName name="IQRTickerConverterH1027" hidden="1">#REF!</definedName>
    <definedName name="IQRTickerConverterH1028" hidden="1">#REF!</definedName>
    <definedName name="IQRTickerConverterH1029" hidden="1">#REF!</definedName>
    <definedName name="IQRTickerConverterH103" hidden="1">#REF!</definedName>
    <definedName name="IQRTickerConverterH1030" hidden="1">#REF!</definedName>
    <definedName name="IQRTickerConverterH1031" hidden="1">#REF!</definedName>
    <definedName name="IQRTickerConverterH1032" hidden="1">#REF!</definedName>
    <definedName name="IQRTickerConverterH1033" hidden="1">#REF!</definedName>
    <definedName name="IQRTickerConverterH1034" hidden="1">#REF!</definedName>
    <definedName name="IQRTickerConverterH1035" hidden="1">#REF!</definedName>
    <definedName name="IQRTickerConverterH1036" hidden="1">#REF!</definedName>
    <definedName name="IQRTickerConverterH1037" hidden="1">#REF!</definedName>
    <definedName name="IQRTickerConverterH1038" hidden="1">#REF!</definedName>
    <definedName name="IQRTickerConverterH1039" hidden="1">#REF!</definedName>
    <definedName name="IQRTickerConverterH104" hidden="1">#REF!</definedName>
    <definedName name="IQRTickerConverterH1040" hidden="1">#REF!</definedName>
    <definedName name="IQRTickerConverterH1041" hidden="1">#REF!</definedName>
    <definedName name="IQRTickerConverterH1042" hidden="1">#REF!</definedName>
    <definedName name="IQRTickerConverterH1043" hidden="1">#REF!</definedName>
    <definedName name="IQRTickerConverterH1044" hidden="1">#REF!</definedName>
    <definedName name="IQRTickerConverterH1045" hidden="1">#REF!</definedName>
    <definedName name="IQRTickerConverterH1046" hidden="1">#REF!</definedName>
    <definedName name="IQRTickerConverterH1047" hidden="1">#REF!</definedName>
    <definedName name="IQRTickerConverterH1048" hidden="1">#REF!</definedName>
    <definedName name="IQRTickerConverterH1049" hidden="1">#REF!</definedName>
    <definedName name="IQRTickerConverterH105" hidden="1">#REF!</definedName>
    <definedName name="IQRTickerConverterH1050" hidden="1">#REF!</definedName>
    <definedName name="IQRTickerConverterH1051" hidden="1">#REF!</definedName>
    <definedName name="IQRTickerConverterH1052" hidden="1">#REF!</definedName>
    <definedName name="IQRTickerConverterH1053" hidden="1">#REF!</definedName>
    <definedName name="IQRTickerConverterH1054" hidden="1">#REF!</definedName>
    <definedName name="IQRTickerConverterH1055" hidden="1">#REF!</definedName>
    <definedName name="IQRTickerConverterH1056" hidden="1">#REF!</definedName>
    <definedName name="IQRTickerConverterH1057" hidden="1">#REF!</definedName>
    <definedName name="IQRTickerConverterH1058" hidden="1">#REF!</definedName>
    <definedName name="IQRTickerConverterH1059" hidden="1">#REF!</definedName>
    <definedName name="IQRTickerConverterH106" hidden="1">#REF!</definedName>
    <definedName name="IQRTickerConverterH1061" hidden="1">#REF!</definedName>
    <definedName name="IQRTickerConverterH1062" hidden="1">#REF!</definedName>
    <definedName name="IQRTickerConverterH1063" hidden="1">#REF!</definedName>
    <definedName name="IQRTickerConverterH1064" hidden="1">#REF!</definedName>
    <definedName name="IQRTickerConverterH1065" hidden="1">#REF!</definedName>
    <definedName name="IQRTickerConverterH1066" hidden="1">#REF!</definedName>
    <definedName name="IQRTickerConverterH1067" hidden="1">#REF!</definedName>
    <definedName name="IQRTickerConverterH1068" hidden="1">#REF!</definedName>
    <definedName name="IQRTickerConverterH1069" hidden="1">#REF!</definedName>
    <definedName name="IQRTickerConverterH107" hidden="1">#REF!</definedName>
    <definedName name="IQRTickerConverterH1070" hidden="1">#REF!</definedName>
    <definedName name="IQRTickerConverterH1071" hidden="1">#REF!</definedName>
    <definedName name="IQRTickerConverterH1072" hidden="1">#REF!</definedName>
    <definedName name="IQRTickerConverterH1074" hidden="1">#REF!</definedName>
    <definedName name="IQRTickerConverterH1075" hidden="1">#REF!</definedName>
    <definedName name="IQRTickerConverterH1076" hidden="1">#REF!</definedName>
    <definedName name="IQRTickerConverterH1077" hidden="1">#REF!</definedName>
    <definedName name="IQRTickerConverterH108" hidden="1">#REF!</definedName>
    <definedName name="IQRTickerConverterH1080" hidden="1">#REF!</definedName>
    <definedName name="IQRTickerConverterH1081" hidden="1">#REF!</definedName>
    <definedName name="IQRTickerConverterH1082" hidden="1">#REF!</definedName>
    <definedName name="IQRTickerConverterH1083" hidden="1">#REF!</definedName>
    <definedName name="IQRTickerConverterH1084" hidden="1">#REF!</definedName>
    <definedName name="IQRTickerConverterH1085" hidden="1">#REF!</definedName>
    <definedName name="IQRTickerConverterH1086" hidden="1">#REF!</definedName>
    <definedName name="IQRTickerConverterH1087" hidden="1">#REF!</definedName>
    <definedName name="IQRTickerConverterH1088" hidden="1">#REF!</definedName>
    <definedName name="IQRTickerConverterH1089" hidden="1">#REF!</definedName>
    <definedName name="IQRTickerConverterH109" hidden="1">#REF!</definedName>
    <definedName name="IQRTickerConverterH1090" hidden="1">#REF!</definedName>
    <definedName name="IQRTickerConverterH1091" hidden="1">#REF!</definedName>
    <definedName name="IQRTickerConverterH1093" hidden="1">#REF!</definedName>
    <definedName name="IQRTickerConverterH1094" hidden="1">#REF!</definedName>
    <definedName name="IQRTickerConverterH1095" hidden="1">#REF!</definedName>
    <definedName name="IQRTickerConverterH1097" hidden="1">#REF!</definedName>
    <definedName name="IQRTickerConverterH1098" hidden="1">#REF!</definedName>
    <definedName name="IQRTickerConverterH1099" hidden="1">#REF!</definedName>
    <definedName name="IQRTickerConverterH11" hidden="1">#REF!</definedName>
    <definedName name="IQRTickerConverterH110" hidden="1">#REF!</definedName>
    <definedName name="IQRTickerConverterH1100" hidden="1">#REF!</definedName>
    <definedName name="IQRTickerConverterH1101" hidden="1">#REF!</definedName>
    <definedName name="IQRTickerConverterH1102" hidden="1">#REF!</definedName>
    <definedName name="IQRTickerConverterH1103" hidden="1">#REF!</definedName>
    <definedName name="IQRTickerConverterH1104" hidden="1">#REF!</definedName>
    <definedName name="IQRTickerConverterH1105" hidden="1">#REF!</definedName>
    <definedName name="IQRTickerConverterH1106" hidden="1">#REF!</definedName>
    <definedName name="IQRTickerConverterH1107" hidden="1">#REF!</definedName>
    <definedName name="IQRTickerConverterH1108" hidden="1">#REF!</definedName>
    <definedName name="IQRTickerConverterH1109" hidden="1">#REF!</definedName>
    <definedName name="IQRTickerConverterH111" hidden="1">#REF!</definedName>
    <definedName name="IQRTickerConverterH1110" hidden="1">#REF!</definedName>
    <definedName name="IQRTickerConverterH1111" hidden="1">#REF!</definedName>
    <definedName name="IQRTickerConverterH1112" hidden="1">#REF!</definedName>
    <definedName name="IQRTickerConverterH1113" hidden="1">#REF!</definedName>
    <definedName name="IQRTickerConverterH1114" hidden="1">#REF!</definedName>
    <definedName name="IQRTickerConverterH1115" hidden="1">#REF!</definedName>
    <definedName name="IQRTickerConverterH1116" hidden="1">#REF!</definedName>
    <definedName name="IQRTickerConverterH1117" hidden="1">#REF!</definedName>
    <definedName name="IQRTickerConverterH1118" hidden="1">#REF!</definedName>
    <definedName name="IQRTickerConverterH1119" hidden="1">#REF!</definedName>
    <definedName name="IQRTickerConverterH112" hidden="1">#REF!</definedName>
    <definedName name="IQRTickerConverterH1120" hidden="1">#REF!</definedName>
    <definedName name="IQRTickerConverterH1122" hidden="1">#REF!</definedName>
    <definedName name="IQRTickerConverterH1124" hidden="1">#REF!</definedName>
    <definedName name="IQRTickerConverterH1125" hidden="1">#REF!</definedName>
    <definedName name="IQRTickerConverterH1126" hidden="1">#REF!</definedName>
    <definedName name="IQRTickerConverterH1127" hidden="1">#REF!</definedName>
    <definedName name="IQRTickerConverterH1128" hidden="1">#REF!</definedName>
    <definedName name="IQRTickerConverterH1129" hidden="1">#REF!</definedName>
    <definedName name="IQRTickerConverterH113" hidden="1">#REF!</definedName>
    <definedName name="IQRTickerConverterH1130" hidden="1">#REF!</definedName>
    <definedName name="IQRTickerConverterH1131" hidden="1">#REF!</definedName>
    <definedName name="IQRTickerConverterH1132" hidden="1">#REF!</definedName>
    <definedName name="IQRTickerConverterH1133" hidden="1">#REF!</definedName>
    <definedName name="IQRTickerConverterH1134" hidden="1">#REF!</definedName>
    <definedName name="IQRTickerConverterH1135" hidden="1">#REF!</definedName>
    <definedName name="IQRTickerConverterH1136" hidden="1">#REF!</definedName>
    <definedName name="IQRTickerConverterH1137" hidden="1">#REF!</definedName>
    <definedName name="IQRTickerConverterH1138" hidden="1">#REF!</definedName>
    <definedName name="IQRTickerConverterH1139" hidden="1">#REF!</definedName>
    <definedName name="IQRTickerConverterH1140" hidden="1">#REF!</definedName>
    <definedName name="IQRTickerConverterH1142" hidden="1">#REF!</definedName>
    <definedName name="IQRTickerConverterH1143" hidden="1">#REF!</definedName>
    <definedName name="IQRTickerConverterH1144" hidden="1">#REF!</definedName>
    <definedName name="IQRTickerConverterH1145" hidden="1">#REF!</definedName>
    <definedName name="IQRTickerConverterH1146" hidden="1">#REF!</definedName>
    <definedName name="IQRTickerConverterH1147" hidden="1">#REF!</definedName>
    <definedName name="IQRTickerConverterH1148" hidden="1">#REF!</definedName>
    <definedName name="IQRTickerConverterH1149" hidden="1">#REF!</definedName>
    <definedName name="IQRTickerConverterH115" hidden="1">#REF!</definedName>
    <definedName name="IQRTickerConverterH1150" hidden="1">#REF!</definedName>
    <definedName name="IQRTickerConverterH1151" hidden="1">#REF!</definedName>
    <definedName name="IQRTickerConverterH1152" hidden="1">#REF!</definedName>
    <definedName name="IQRTickerConverterH1153" hidden="1">#REF!</definedName>
    <definedName name="IQRTickerConverterH1154" hidden="1">#REF!</definedName>
    <definedName name="IQRTickerConverterH1156" hidden="1">#REF!</definedName>
    <definedName name="IQRTickerConverterH1157" hidden="1">#REF!</definedName>
    <definedName name="IQRTickerConverterH1158" hidden="1">#REF!</definedName>
    <definedName name="IQRTickerConverterH1159" hidden="1">#REF!</definedName>
    <definedName name="IQRTickerConverterH116" hidden="1">#REF!</definedName>
    <definedName name="IQRTickerConverterH1160" hidden="1">#REF!</definedName>
    <definedName name="IQRTickerConverterH1161" hidden="1">#REF!</definedName>
    <definedName name="IQRTickerConverterH1162" hidden="1">#REF!</definedName>
    <definedName name="IQRTickerConverterH1163" hidden="1">#REF!</definedName>
    <definedName name="IQRTickerConverterH1164" hidden="1">#REF!</definedName>
    <definedName name="IQRTickerConverterH1165" hidden="1">#REF!</definedName>
    <definedName name="IQRTickerConverterH1166" hidden="1">#REF!</definedName>
    <definedName name="IQRTickerConverterH1167" hidden="1">#REF!</definedName>
    <definedName name="IQRTickerConverterH1168" hidden="1">#REF!</definedName>
    <definedName name="IQRTickerConverterH1169" hidden="1">#REF!</definedName>
    <definedName name="IQRTickerConverterH117" hidden="1">#REF!</definedName>
    <definedName name="IQRTickerConverterH1170" hidden="1">#REF!</definedName>
    <definedName name="IQRTickerConverterH1171" hidden="1">#REF!</definedName>
    <definedName name="IQRTickerConverterH1172" hidden="1">#REF!</definedName>
    <definedName name="IQRTickerConverterH1173" hidden="1">#REF!</definedName>
    <definedName name="IQRTickerConverterH1174" hidden="1">#REF!</definedName>
    <definedName name="IQRTickerConverterH1175" hidden="1">#REF!</definedName>
    <definedName name="IQRTickerConverterH1176" hidden="1">#REF!</definedName>
    <definedName name="IQRTickerConverterH1177" hidden="1">#REF!</definedName>
    <definedName name="IQRTickerConverterH1178" hidden="1">#REF!</definedName>
    <definedName name="IQRTickerConverterH1179" hidden="1">#REF!</definedName>
    <definedName name="IQRTickerConverterH118" hidden="1">#REF!</definedName>
    <definedName name="IQRTickerConverterH1180" hidden="1">#REF!</definedName>
    <definedName name="IQRTickerConverterH1181" hidden="1">#REF!</definedName>
    <definedName name="IQRTickerConverterH1182" hidden="1">#REF!</definedName>
    <definedName name="IQRTickerConverterH1183" hidden="1">#REF!</definedName>
    <definedName name="IQRTickerConverterH1184" hidden="1">#REF!</definedName>
    <definedName name="IQRTickerConverterH1185" hidden="1">#REF!</definedName>
    <definedName name="IQRTickerConverterH1186" hidden="1">#REF!</definedName>
    <definedName name="IQRTickerConverterH1188" hidden="1">#REF!</definedName>
    <definedName name="IQRTickerConverterH1189" hidden="1">#REF!</definedName>
    <definedName name="IQRTickerConverterH119" hidden="1">#REF!</definedName>
    <definedName name="IQRTickerConverterH1190" hidden="1">#REF!</definedName>
    <definedName name="IQRTickerConverterH1191" hidden="1">#REF!</definedName>
    <definedName name="IQRTickerConverterH1192" hidden="1">#REF!</definedName>
    <definedName name="IQRTickerConverterH1193" hidden="1">#REF!</definedName>
    <definedName name="IQRTickerConverterH1194" hidden="1">#REF!</definedName>
    <definedName name="IQRTickerConverterH1195" hidden="1">#REF!</definedName>
    <definedName name="IQRTickerConverterH1196" hidden="1">#REF!</definedName>
    <definedName name="IQRTickerConverterH1197" hidden="1">#REF!</definedName>
    <definedName name="IQRTickerConverterH1198" hidden="1">#REF!</definedName>
    <definedName name="IQRTickerConverterH1199" hidden="1">#REF!</definedName>
    <definedName name="IQRTickerConverterH12" hidden="1">#REF!</definedName>
    <definedName name="IQRTickerConverterH120" hidden="1">#REF!</definedName>
    <definedName name="IQRTickerConverterH1200" hidden="1">#REF!</definedName>
    <definedName name="IQRTickerConverterH1201" hidden="1">#REF!</definedName>
    <definedName name="IQRTickerConverterH1202" hidden="1">#REF!</definedName>
    <definedName name="IQRTickerConverterH1203" hidden="1">#REF!</definedName>
    <definedName name="IQRTickerConverterH1204" hidden="1">#REF!</definedName>
    <definedName name="IQRTickerConverterH1205" hidden="1">#REF!</definedName>
    <definedName name="IQRTickerConverterH1206" hidden="1">#REF!</definedName>
    <definedName name="IQRTickerConverterH1207" hidden="1">#REF!</definedName>
    <definedName name="IQRTickerConverterH1208" hidden="1">#REF!</definedName>
    <definedName name="IQRTickerConverterH1209" hidden="1">#REF!</definedName>
    <definedName name="IQRTickerConverterH121" hidden="1">#REF!</definedName>
    <definedName name="IQRTickerConverterH1210" hidden="1">#REF!</definedName>
    <definedName name="IQRTickerConverterH1211" hidden="1">#REF!</definedName>
    <definedName name="IQRTickerConverterH1212" hidden="1">#REF!</definedName>
    <definedName name="IQRTickerConverterH1213" hidden="1">#REF!</definedName>
    <definedName name="IQRTickerConverterH1214" hidden="1">#REF!</definedName>
    <definedName name="IQRTickerConverterH1215" hidden="1">#REF!</definedName>
    <definedName name="IQRTickerConverterH1216" hidden="1">#REF!</definedName>
    <definedName name="IQRTickerConverterH1217" hidden="1">#REF!</definedName>
    <definedName name="IQRTickerConverterH1218" hidden="1">#REF!</definedName>
    <definedName name="IQRTickerConverterH1219" hidden="1">#REF!</definedName>
    <definedName name="IQRTickerConverterH122" hidden="1">#REF!</definedName>
    <definedName name="IQRTickerConverterH1220" hidden="1">#REF!</definedName>
    <definedName name="IQRTickerConverterH1221" hidden="1">#REF!</definedName>
    <definedName name="IQRTickerConverterH1222" hidden="1">#REF!</definedName>
    <definedName name="IQRTickerConverterH1223" hidden="1">#REF!</definedName>
    <definedName name="IQRTickerConverterH1224" hidden="1">#REF!</definedName>
    <definedName name="IQRTickerConverterH1225" hidden="1">#REF!</definedName>
    <definedName name="IQRTickerConverterH1226" hidden="1">#REF!</definedName>
    <definedName name="IQRTickerConverterH1227" hidden="1">#REF!</definedName>
    <definedName name="IQRTickerConverterH1228" hidden="1">#REF!</definedName>
    <definedName name="IQRTickerConverterH1229" hidden="1">#REF!</definedName>
    <definedName name="IQRTickerConverterH123" hidden="1">#REF!</definedName>
    <definedName name="IQRTickerConverterH1230" hidden="1">#REF!</definedName>
    <definedName name="IQRTickerConverterH1231" hidden="1">#REF!</definedName>
    <definedName name="IQRTickerConverterH1232" hidden="1">#REF!</definedName>
    <definedName name="IQRTickerConverterH1233" hidden="1">#REF!</definedName>
    <definedName name="IQRTickerConverterH1234" hidden="1">#REF!</definedName>
    <definedName name="IQRTickerConverterH1235" hidden="1">#REF!</definedName>
    <definedName name="IQRTickerConverterH1236" hidden="1">#REF!</definedName>
    <definedName name="IQRTickerConverterH1237" hidden="1">#REF!</definedName>
    <definedName name="IQRTickerConverterH1238" hidden="1">#REF!</definedName>
    <definedName name="IQRTickerConverterH1239" hidden="1">#REF!</definedName>
    <definedName name="IQRTickerConverterH124" hidden="1">#REF!</definedName>
    <definedName name="IQRTickerConverterH1240" hidden="1">#REF!</definedName>
    <definedName name="IQRTickerConverterH1241" hidden="1">#REF!</definedName>
    <definedName name="IQRTickerConverterH1242" hidden="1">#REF!</definedName>
    <definedName name="IQRTickerConverterH1243" hidden="1">#REF!</definedName>
    <definedName name="IQRTickerConverterH1244" hidden="1">#REF!</definedName>
    <definedName name="IQRTickerConverterH1245" hidden="1">#REF!</definedName>
    <definedName name="IQRTickerConverterH1246" hidden="1">#REF!</definedName>
    <definedName name="IQRTickerConverterH1247" hidden="1">#REF!</definedName>
    <definedName name="IQRTickerConverterH1248" hidden="1">#REF!</definedName>
    <definedName name="IQRTickerConverterH1249" hidden="1">#REF!</definedName>
    <definedName name="IQRTickerConverterH125" hidden="1">#REF!</definedName>
    <definedName name="IQRTickerConverterH1250" hidden="1">#REF!</definedName>
    <definedName name="IQRTickerConverterH1251" hidden="1">#REF!</definedName>
    <definedName name="IQRTickerConverterH1253" hidden="1">#REF!</definedName>
    <definedName name="IQRTickerConverterH1254" hidden="1">#REF!</definedName>
    <definedName name="IQRTickerConverterH1255" hidden="1">#REF!</definedName>
    <definedName name="IQRTickerConverterH1256" hidden="1">#REF!</definedName>
    <definedName name="IQRTickerConverterH1257" hidden="1">#REF!</definedName>
    <definedName name="IQRTickerConverterH1258" hidden="1">#REF!</definedName>
    <definedName name="IQRTickerConverterH1259" hidden="1">#REF!</definedName>
    <definedName name="IQRTickerConverterH126" hidden="1">#REF!</definedName>
    <definedName name="IQRTickerConverterH1260" hidden="1">#REF!</definedName>
    <definedName name="IQRTickerConverterH1261" hidden="1">#REF!</definedName>
    <definedName name="IQRTickerConverterH1262" hidden="1">#REF!</definedName>
    <definedName name="IQRTickerConverterH1264" hidden="1">#REF!</definedName>
    <definedName name="IQRTickerConverterH1265" hidden="1">#REF!</definedName>
    <definedName name="IQRTickerConverterH1266" hidden="1">#REF!</definedName>
    <definedName name="IQRTickerConverterH1267" hidden="1">#REF!</definedName>
    <definedName name="IQRTickerConverterH1268" hidden="1">#REF!</definedName>
    <definedName name="IQRTickerConverterH1269" hidden="1">#REF!</definedName>
    <definedName name="IQRTickerConverterH127" hidden="1">#REF!</definedName>
    <definedName name="IQRTickerConverterH1270" hidden="1">#REF!</definedName>
    <definedName name="IQRTickerConverterH1271" hidden="1">#REF!</definedName>
    <definedName name="IQRTickerConverterH1272" hidden="1">#REF!</definedName>
    <definedName name="IQRTickerConverterH1273" hidden="1">#REF!</definedName>
    <definedName name="IQRTickerConverterH1274" hidden="1">#REF!</definedName>
    <definedName name="IQRTickerConverterH1275" hidden="1">#REF!</definedName>
    <definedName name="IQRTickerConverterH1276" hidden="1">#REF!</definedName>
    <definedName name="IQRTickerConverterH1277" hidden="1">#REF!</definedName>
    <definedName name="IQRTickerConverterH1278" hidden="1">#REF!</definedName>
    <definedName name="IQRTickerConverterH1279" hidden="1">#REF!</definedName>
    <definedName name="IQRTickerConverterH128" hidden="1">#REF!</definedName>
    <definedName name="IQRTickerConverterH1280" hidden="1">#REF!</definedName>
    <definedName name="IQRTickerConverterH1281" hidden="1">#REF!</definedName>
    <definedName name="IQRTickerConverterH1282" hidden="1">#REF!</definedName>
    <definedName name="IQRTickerConverterH1283" hidden="1">#REF!</definedName>
    <definedName name="IQRTickerConverterH1284" hidden="1">#REF!</definedName>
    <definedName name="IQRTickerConverterH1285" hidden="1">#REF!</definedName>
    <definedName name="IQRTickerConverterH1287" hidden="1">#REF!</definedName>
    <definedName name="IQRTickerConverterH1288" hidden="1">#REF!</definedName>
    <definedName name="IQRTickerConverterH1289" hidden="1">#REF!</definedName>
    <definedName name="IQRTickerConverterH129" hidden="1">#REF!</definedName>
    <definedName name="IQRTickerConverterH1290" hidden="1">#REF!</definedName>
    <definedName name="IQRTickerConverterH1292" hidden="1">#REF!</definedName>
    <definedName name="IQRTickerConverterH1293" hidden="1">#REF!</definedName>
    <definedName name="IQRTickerConverterH1294" hidden="1">#REF!</definedName>
    <definedName name="IQRTickerConverterH1295" hidden="1">#REF!</definedName>
    <definedName name="IQRTickerConverterH1296" hidden="1">#REF!</definedName>
    <definedName name="IQRTickerConverterH1297" hidden="1">#REF!</definedName>
    <definedName name="IQRTickerConverterH1298" hidden="1">#REF!</definedName>
    <definedName name="IQRTickerConverterH1299" hidden="1">#REF!</definedName>
    <definedName name="IQRTickerConverterH13" hidden="1">#REF!</definedName>
    <definedName name="IQRTickerConverterH130" hidden="1">#REF!</definedName>
    <definedName name="IQRTickerConverterH1300" hidden="1">#REF!</definedName>
    <definedName name="IQRTickerConverterH1301" hidden="1">#REF!</definedName>
    <definedName name="IQRTickerConverterH1302" hidden="1">#REF!</definedName>
    <definedName name="IQRTickerConverterH1303" hidden="1">#REF!</definedName>
    <definedName name="IQRTickerConverterH1304" hidden="1">#REF!</definedName>
    <definedName name="IQRTickerConverterH1305" hidden="1">#REF!</definedName>
    <definedName name="IQRTickerConverterH1306" hidden="1">#REF!</definedName>
    <definedName name="IQRTickerConverterH1307" hidden="1">#REF!</definedName>
    <definedName name="IQRTickerConverterH1308" hidden="1">#REF!</definedName>
    <definedName name="IQRTickerConverterH1309" hidden="1">#REF!</definedName>
    <definedName name="IQRTickerConverterH131" hidden="1">#REF!</definedName>
    <definedName name="IQRTickerConverterH1310" hidden="1">#REF!</definedName>
    <definedName name="IQRTickerConverterH1311" hidden="1">#REF!</definedName>
    <definedName name="IQRTickerConverterH1312" hidden="1">#REF!</definedName>
    <definedName name="IQRTickerConverterH1313" hidden="1">#REF!</definedName>
    <definedName name="IQRTickerConverterH1314" hidden="1">#REF!</definedName>
    <definedName name="IQRTickerConverterH1315" hidden="1">#REF!</definedName>
    <definedName name="IQRTickerConverterH1316" hidden="1">#REF!</definedName>
    <definedName name="IQRTickerConverterH1317" hidden="1">#REF!</definedName>
    <definedName name="IQRTickerConverterH1318" hidden="1">#REF!</definedName>
    <definedName name="IQRTickerConverterH1319" hidden="1">#REF!</definedName>
    <definedName name="IQRTickerConverterH132" hidden="1">#REF!</definedName>
    <definedName name="IQRTickerConverterH1320" hidden="1">#REF!</definedName>
    <definedName name="IQRTickerConverterH1321" hidden="1">#REF!</definedName>
    <definedName name="IQRTickerConverterH1322" hidden="1">#REF!</definedName>
    <definedName name="IQRTickerConverterH1323" hidden="1">#REF!</definedName>
    <definedName name="IQRTickerConverterH1324" hidden="1">#REF!</definedName>
    <definedName name="IQRTickerConverterH1325" hidden="1">#REF!</definedName>
    <definedName name="IQRTickerConverterH1326" hidden="1">#REF!</definedName>
    <definedName name="IQRTickerConverterH1327" hidden="1">#REF!</definedName>
    <definedName name="IQRTickerConverterH1328" hidden="1">#REF!</definedName>
    <definedName name="IQRTickerConverterH1329" hidden="1">#REF!</definedName>
    <definedName name="IQRTickerConverterH133" hidden="1">#REF!</definedName>
    <definedName name="IQRTickerConverterH1330" hidden="1">#REF!</definedName>
    <definedName name="IQRTickerConverterH1331" hidden="1">#REF!</definedName>
    <definedName name="IQRTickerConverterH1332" hidden="1">#REF!</definedName>
    <definedName name="IQRTickerConverterH1334" hidden="1">#REF!</definedName>
    <definedName name="IQRTickerConverterH1335" hidden="1">#REF!</definedName>
    <definedName name="IQRTickerConverterH1336" hidden="1">#REF!</definedName>
    <definedName name="IQRTickerConverterH1338" hidden="1">#REF!</definedName>
    <definedName name="IQRTickerConverterH134" hidden="1">#REF!</definedName>
    <definedName name="IQRTickerConverterH1340" hidden="1">#REF!</definedName>
    <definedName name="IQRTickerConverterH1342" hidden="1">#REF!</definedName>
    <definedName name="IQRTickerConverterH1343" hidden="1">#REF!</definedName>
    <definedName name="IQRTickerConverterH1344" hidden="1">#REF!</definedName>
    <definedName name="IQRTickerConverterH1345" hidden="1">#REF!</definedName>
    <definedName name="IQRTickerConverterH1346" hidden="1">#REF!</definedName>
    <definedName name="IQRTickerConverterH1347" hidden="1">#REF!</definedName>
    <definedName name="IQRTickerConverterH1348" hidden="1">#REF!</definedName>
    <definedName name="IQRTickerConverterH1349" hidden="1">#REF!</definedName>
    <definedName name="IQRTickerConverterH135" hidden="1">#REF!</definedName>
    <definedName name="IQRTickerConverterH1350" hidden="1">#REF!</definedName>
    <definedName name="IQRTickerConverterH1351" hidden="1">#REF!</definedName>
    <definedName name="IQRTickerConverterH1352" hidden="1">#REF!</definedName>
    <definedName name="IQRTickerConverterH1353" hidden="1">#REF!</definedName>
    <definedName name="IQRTickerConverterH1355" hidden="1">#REF!</definedName>
    <definedName name="IQRTickerConverterH1356" hidden="1">#REF!</definedName>
    <definedName name="IQRTickerConverterH1357" hidden="1">#REF!</definedName>
    <definedName name="IQRTickerConverterH1358" hidden="1">#REF!</definedName>
    <definedName name="IQRTickerConverterH1359" hidden="1">#REF!</definedName>
    <definedName name="IQRTickerConverterH136" hidden="1">#REF!</definedName>
    <definedName name="IQRTickerConverterH1360" hidden="1">#REF!</definedName>
    <definedName name="IQRTickerConverterH1361" hidden="1">#REF!</definedName>
    <definedName name="IQRTickerConverterH1364" hidden="1">#REF!</definedName>
    <definedName name="IQRTickerConverterH1365" hidden="1">#REF!</definedName>
    <definedName name="IQRTickerConverterH1366" hidden="1">#REF!</definedName>
    <definedName name="IQRTickerConverterH1367" hidden="1">#REF!</definedName>
    <definedName name="IQRTickerConverterH1368" hidden="1">#REF!</definedName>
    <definedName name="IQRTickerConverterH1369" hidden="1">#REF!</definedName>
    <definedName name="IQRTickerConverterH137" hidden="1">#REF!</definedName>
    <definedName name="IQRTickerConverterH1370" hidden="1">#REF!</definedName>
    <definedName name="IQRTickerConverterH1371" hidden="1">#REF!</definedName>
    <definedName name="IQRTickerConverterH1372" hidden="1">#REF!</definedName>
    <definedName name="IQRTickerConverterH1373" hidden="1">#REF!</definedName>
    <definedName name="IQRTickerConverterH1374" hidden="1">#REF!</definedName>
    <definedName name="IQRTickerConverterH1375" hidden="1">#REF!</definedName>
    <definedName name="IQRTickerConverterH1376" hidden="1">#REF!</definedName>
    <definedName name="IQRTickerConverterH1377" hidden="1">#REF!</definedName>
    <definedName name="IQRTickerConverterH1378" hidden="1">#REF!</definedName>
    <definedName name="IQRTickerConverterH1379" hidden="1">#REF!</definedName>
    <definedName name="IQRTickerConverterH138" hidden="1">#REF!</definedName>
    <definedName name="IQRTickerConverterH1380" hidden="1">#REF!</definedName>
    <definedName name="IQRTickerConverterH1381" hidden="1">#REF!</definedName>
    <definedName name="IQRTickerConverterH1382" hidden="1">#REF!</definedName>
    <definedName name="IQRTickerConverterH1383" hidden="1">#REF!</definedName>
    <definedName name="IQRTickerConverterH1384" hidden="1">#REF!</definedName>
    <definedName name="IQRTickerConverterH1385" hidden="1">#REF!</definedName>
    <definedName name="IQRTickerConverterH1386" hidden="1">#REF!</definedName>
    <definedName name="IQRTickerConverterH1388" hidden="1">#REF!</definedName>
    <definedName name="IQRTickerConverterH1389" hidden="1">#REF!</definedName>
    <definedName name="IQRTickerConverterH139" hidden="1">#REF!</definedName>
    <definedName name="IQRTickerConverterH1390" hidden="1">#REF!</definedName>
    <definedName name="IQRTickerConverterH1391" hidden="1">#REF!</definedName>
    <definedName name="IQRTickerConverterH1392" hidden="1">#REF!</definedName>
    <definedName name="IQRTickerConverterH1393" hidden="1">#REF!</definedName>
    <definedName name="IQRTickerConverterH1394" hidden="1">#REF!</definedName>
    <definedName name="IQRTickerConverterH1395" hidden="1">#REF!</definedName>
    <definedName name="IQRTickerConverterH1396" hidden="1">#REF!</definedName>
    <definedName name="IQRTickerConverterH1397" hidden="1">#REF!</definedName>
    <definedName name="IQRTickerConverterH1398" hidden="1">#REF!</definedName>
    <definedName name="IQRTickerConverterH1399" hidden="1">#REF!</definedName>
    <definedName name="IQRTickerConverterH14" hidden="1">#REF!</definedName>
    <definedName name="IQRTickerConverterH140" hidden="1">#REF!</definedName>
    <definedName name="IQRTickerConverterH1400" hidden="1">#REF!</definedName>
    <definedName name="IQRTickerConverterH1401" hidden="1">#REF!</definedName>
    <definedName name="IQRTickerConverterH1402" hidden="1">#REF!</definedName>
    <definedName name="IQRTickerConverterH1403" hidden="1">#REF!</definedName>
    <definedName name="IQRTickerConverterH1404" hidden="1">#REF!</definedName>
    <definedName name="IQRTickerConverterH1405" hidden="1">#REF!</definedName>
    <definedName name="IQRTickerConverterH1406" hidden="1">#REF!</definedName>
    <definedName name="IQRTickerConverterH1407" hidden="1">#REF!</definedName>
    <definedName name="IQRTickerConverterH1408" hidden="1">#REF!</definedName>
    <definedName name="IQRTickerConverterH1409" hidden="1">#REF!</definedName>
    <definedName name="IQRTickerConverterH141" hidden="1">#REF!</definedName>
    <definedName name="IQRTickerConverterH1410" hidden="1">#REF!</definedName>
    <definedName name="IQRTickerConverterH1411" hidden="1">#REF!</definedName>
    <definedName name="IQRTickerConverterH1412" hidden="1">#REF!</definedName>
    <definedName name="IQRTickerConverterH1413" hidden="1">#REF!</definedName>
    <definedName name="IQRTickerConverterH1414" hidden="1">#REF!</definedName>
    <definedName name="IQRTickerConverterH1415" hidden="1">#REF!</definedName>
    <definedName name="IQRTickerConverterH1416" hidden="1">#REF!</definedName>
    <definedName name="IQRTickerConverterH1417" hidden="1">#REF!</definedName>
    <definedName name="IQRTickerConverterH1418" hidden="1">#REF!</definedName>
    <definedName name="IQRTickerConverterH1419" hidden="1">#REF!</definedName>
    <definedName name="IQRTickerConverterH142" hidden="1">#REF!</definedName>
    <definedName name="IQRTickerConverterH1420" hidden="1">#REF!</definedName>
    <definedName name="IQRTickerConverterH1421" hidden="1">#REF!</definedName>
    <definedName name="IQRTickerConverterH1422" hidden="1">#REF!</definedName>
    <definedName name="IQRTickerConverterH1423" hidden="1">#REF!</definedName>
    <definedName name="IQRTickerConverterH1425" hidden="1">#REF!</definedName>
    <definedName name="IQRTickerConverterH1426" hidden="1">#REF!</definedName>
    <definedName name="IQRTickerConverterH1427" hidden="1">#REF!</definedName>
    <definedName name="IQRTickerConverterH1428" hidden="1">#REF!</definedName>
    <definedName name="IQRTickerConverterH1429" hidden="1">#REF!</definedName>
    <definedName name="IQRTickerConverterH143" hidden="1">#REF!</definedName>
    <definedName name="IQRTickerConverterH1430" hidden="1">#REF!</definedName>
    <definedName name="IQRTickerConverterH1431" hidden="1">#REF!</definedName>
    <definedName name="IQRTickerConverterH1432" hidden="1">#REF!</definedName>
    <definedName name="IQRTickerConverterH1433" hidden="1">#REF!</definedName>
    <definedName name="IQRTickerConverterH1434" hidden="1">#REF!</definedName>
    <definedName name="IQRTickerConverterH1435" hidden="1">#REF!</definedName>
    <definedName name="IQRTickerConverterH1436" hidden="1">#REF!</definedName>
    <definedName name="IQRTickerConverterH1438" hidden="1">#REF!</definedName>
    <definedName name="IQRTickerConverterH1439" hidden="1">#REF!</definedName>
    <definedName name="IQRTickerConverterH144" hidden="1">#REF!</definedName>
    <definedName name="IQRTickerConverterH1440" hidden="1">#REF!</definedName>
    <definedName name="IQRTickerConverterH1441" hidden="1">#REF!</definedName>
    <definedName name="IQRTickerConverterH1442" hidden="1">#REF!</definedName>
    <definedName name="IQRTickerConverterH1443" hidden="1">#REF!</definedName>
    <definedName name="IQRTickerConverterH1444" hidden="1">#REF!</definedName>
    <definedName name="IQRTickerConverterH1445" hidden="1">#REF!</definedName>
    <definedName name="IQRTickerConverterH1446" hidden="1">#REF!</definedName>
    <definedName name="IQRTickerConverterH1447" hidden="1">#REF!</definedName>
    <definedName name="IQRTickerConverterH1448" hidden="1">#REF!</definedName>
    <definedName name="IQRTickerConverterH1449" hidden="1">#REF!</definedName>
    <definedName name="IQRTickerConverterH145" hidden="1">#REF!</definedName>
    <definedName name="IQRTickerConverterH1450" hidden="1">#REF!</definedName>
    <definedName name="IQRTickerConverterH1451" hidden="1">#REF!</definedName>
    <definedName name="IQRTickerConverterH1452" hidden="1">#REF!</definedName>
    <definedName name="IQRTickerConverterH1453" hidden="1">#REF!</definedName>
    <definedName name="IQRTickerConverterH1454" hidden="1">#REF!</definedName>
    <definedName name="IQRTickerConverterH1455" hidden="1">#REF!</definedName>
    <definedName name="IQRTickerConverterH1456" hidden="1">#REF!</definedName>
    <definedName name="IQRTickerConverterH1457" hidden="1">#REF!</definedName>
    <definedName name="IQRTickerConverterH1458" hidden="1">#REF!</definedName>
    <definedName name="IQRTickerConverterH1459" hidden="1">#REF!</definedName>
    <definedName name="IQRTickerConverterH146" hidden="1">#REF!</definedName>
    <definedName name="IQRTickerConverterH1460" hidden="1">#REF!</definedName>
    <definedName name="IQRTickerConverterH1461" hidden="1">#REF!</definedName>
    <definedName name="IQRTickerConverterH1462" hidden="1">#REF!</definedName>
    <definedName name="IQRTickerConverterH1463" hidden="1">#REF!</definedName>
    <definedName name="IQRTickerConverterH1464" hidden="1">#REF!</definedName>
    <definedName name="IQRTickerConverterH1465" hidden="1">#REF!</definedName>
    <definedName name="IQRTickerConverterH1466" hidden="1">#REF!</definedName>
    <definedName name="IQRTickerConverterH1467" hidden="1">#REF!</definedName>
    <definedName name="IQRTickerConverterH1468" hidden="1">#REF!</definedName>
    <definedName name="IQRTickerConverterH1469" hidden="1">#REF!</definedName>
    <definedName name="IQRTickerConverterH147" hidden="1">#REF!</definedName>
    <definedName name="IQRTickerConverterH1470" hidden="1">#REF!</definedName>
    <definedName name="IQRTickerConverterH1471" hidden="1">#REF!</definedName>
    <definedName name="IQRTickerConverterH1472" hidden="1">#REF!</definedName>
    <definedName name="IQRTickerConverterH1473" hidden="1">#REF!</definedName>
    <definedName name="IQRTickerConverterH1474" hidden="1">#REF!</definedName>
    <definedName name="IQRTickerConverterH1475" hidden="1">#REF!</definedName>
    <definedName name="IQRTickerConverterH1476" hidden="1">#REF!</definedName>
    <definedName name="IQRTickerConverterH1477" hidden="1">#REF!</definedName>
    <definedName name="IQRTickerConverterH1478" hidden="1">#REF!</definedName>
    <definedName name="IQRTickerConverterH1479" hidden="1">#REF!</definedName>
    <definedName name="IQRTickerConverterH148" hidden="1">#REF!</definedName>
    <definedName name="IQRTickerConverterH1480" hidden="1">#REF!</definedName>
    <definedName name="IQRTickerConverterH1481" hidden="1">#REF!</definedName>
    <definedName name="IQRTickerConverterH1482" hidden="1">#REF!</definedName>
    <definedName name="IQRTickerConverterH1483" hidden="1">#REF!</definedName>
    <definedName name="IQRTickerConverterH1484" hidden="1">#REF!</definedName>
    <definedName name="IQRTickerConverterH1485" hidden="1">#REF!</definedName>
    <definedName name="IQRTickerConverterH1486" hidden="1">#REF!</definedName>
    <definedName name="IQRTickerConverterH1488" hidden="1">#REF!</definedName>
    <definedName name="IQRTickerConverterH1489" hidden="1">#REF!</definedName>
    <definedName name="IQRTickerConverterH149" hidden="1">#REF!</definedName>
    <definedName name="IQRTickerConverterH1490" hidden="1">#REF!</definedName>
    <definedName name="IQRTickerConverterH1491" hidden="1">#REF!</definedName>
    <definedName name="IQRTickerConverterH1492" hidden="1">#REF!</definedName>
    <definedName name="IQRTickerConverterH1493" hidden="1">#REF!</definedName>
    <definedName name="IQRTickerConverterH1495" hidden="1">#REF!</definedName>
    <definedName name="IQRTickerConverterH1496" hidden="1">#REF!</definedName>
    <definedName name="IQRTickerConverterH1497" hidden="1">#REF!</definedName>
    <definedName name="IQRTickerConverterH1498" hidden="1">#REF!</definedName>
    <definedName name="IQRTickerConverterH1499" hidden="1">#REF!</definedName>
    <definedName name="IQRTickerConverterH15" hidden="1">#REF!</definedName>
    <definedName name="IQRTickerConverterH150" hidden="1">#REF!</definedName>
    <definedName name="IQRTickerConverterH1502" hidden="1">#REF!</definedName>
    <definedName name="IQRTickerConverterH1503" hidden="1">#REF!</definedName>
    <definedName name="IQRTickerConverterH1504" hidden="1">#REF!</definedName>
    <definedName name="IQRTickerConverterH1505" hidden="1">#REF!</definedName>
    <definedName name="IQRTickerConverterH1506" hidden="1">#REF!</definedName>
    <definedName name="IQRTickerConverterH1507" hidden="1">#REF!</definedName>
    <definedName name="IQRTickerConverterH1508" hidden="1">#REF!</definedName>
    <definedName name="IQRTickerConverterH1509" hidden="1">#REF!</definedName>
    <definedName name="IQRTickerConverterH151" hidden="1">#REF!</definedName>
    <definedName name="IQRTickerConverterH1510" hidden="1">#REF!</definedName>
    <definedName name="IQRTickerConverterH1511" hidden="1">#REF!</definedName>
    <definedName name="IQRTickerConverterH1512" hidden="1">#REF!</definedName>
    <definedName name="IQRTickerConverterH1513" hidden="1">#REF!</definedName>
    <definedName name="IQRTickerConverterH1514" hidden="1">#REF!</definedName>
    <definedName name="IQRTickerConverterH1515" hidden="1">#REF!</definedName>
    <definedName name="IQRTickerConverterH1516" hidden="1">#REF!</definedName>
    <definedName name="IQRTickerConverterH1517" hidden="1">#REF!</definedName>
    <definedName name="IQRTickerConverterH1518" hidden="1">#REF!</definedName>
    <definedName name="IQRTickerConverterH1519" hidden="1">#REF!</definedName>
    <definedName name="IQRTickerConverterH152" hidden="1">#REF!</definedName>
    <definedName name="IQRTickerConverterH1520" hidden="1">#REF!</definedName>
    <definedName name="IQRTickerConverterH1521" hidden="1">#REF!</definedName>
    <definedName name="IQRTickerConverterH1522" hidden="1">#REF!</definedName>
    <definedName name="IQRTickerConverterH1523" hidden="1">#REF!</definedName>
    <definedName name="IQRTickerConverterH1524" hidden="1">#REF!</definedName>
    <definedName name="IQRTickerConverterH1526" hidden="1">#REF!</definedName>
    <definedName name="IQRTickerConverterH1527" hidden="1">#REF!</definedName>
    <definedName name="IQRTickerConverterH1528" hidden="1">#REF!</definedName>
    <definedName name="IQRTickerConverterH1529" hidden="1">#REF!</definedName>
    <definedName name="IQRTickerConverterH153" hidden="1">#REF!</definedName>
    <definedName name="IQRTickerConverterH1530" hidden="1">#REF!</definedName>
    <definedName name="IQRTickerConverterH1531" hidden="1">#REF!</definedName>
    <definedName name="IQRTickerConverterH1532" hidden="1">#REF!</definedName>
    <definedName name="IQRTickerConverterH1533" hidden="1">#REF!</definedName>
    <definedName name="IQRTickerConverterH1534" hidden="1">#REF!</definedName>
    <definedName name="IQRTickerConverterH1536" hidden="1">#REF!</definedName>
    <definedName name="IQRTickerConverterH1537" hidden="1">#REF!</definedName>
    <definedName name="IQRTickerConverterH1538" hidden="1">#REF!</definedName>
    <definedName name="IQRTickerConverterH1539" hidden="1">#REF!</definedName>
    <definedName name="IQRTickerConverterH154" hidden="1">#REF!</definedName>
    <definedName name="IQRTickerConverterH1540" hidden="1">#REF!</definedName>
    <definedName name="IQRTickerConverterH1541" hidden="1">#REF!</definedName>
    <definedName name="IQRTickerConverterH1542" hidden="1">#REF!</definedName>
    <definedName name="IQRTickerConverterH1543" hidden="1">#REF!</definedName>
    <definedName name="IQRTickerConverterH1544" hidden="1">#REF!</definedName>
    <definedName name="IQRTickerConverterH1545" hidden="1">#REF!</definedName>
    <definedName name="IQRTickerConverterH1546" hidden="1">#REF!</definedName>
    <definedName name="IQRTickerConverterH1547" hidden="1">#REF!</definedName>
    <definedName name="IQRTickerConverterH1548" hidden="1">#REF!</definedName>
    <definedName name="IQRTickerConverterH1549" hidden="1">#REF!</definedName>
    <definedName name="IQRTickerConverterH155" hidden="1">#REF!</definedName>
    <definedName name="IQRTickerConverterH1551" hidden="1">#REF!</definedName>
    <definedName name="IQRTickerConverterH1552" hidden="1">#REF!</definedName>
    <definedName name="IQRTickerConverterH1553" hidden="1">#REF!</definedName>
    <definedName name="IQRTickerConverterH1554" hidden="1">#REF!</definedName>
    <definedName name="IQRTickerConverterH1555" hidden="1">#REF!</definedName>
    <definedName name="IQRTickerConverterH1556" hidden="1">#REF!</definedName>
    <definedName name="IQRTickerConverterH1557" hidden="1">#REF!</definedName>
    <definedName name="IQRTickerConverterH1558" hidden="1">#REF!</definedName>
    <definedName name="IQRTickerConverterH1559" hidden="1">#REF!</definedName>
    <definedName name="IQRTickerConverterH156" hidden="1">#REF!</definedName>
    <definedName name="IQRTickerConverterH1560" hidden="1">#REF!</definedName>
    <definedName name="IQRTickerConverterH1562" hidden="1">#REF!</definedName>
    <definedName name="IQRTickerConverterH1563" hidden="1">#REF!</definedName>
    <definedName name="IQRTickerConverterH1564" hidden="1">#REF!</definedName>
    <definedName name="IQRTickerConverterH1565" hidden="1">#REF!</definedName>
    <definedName name="IQRTickerConverterH1566" hidden="1">#REF!</definedName>
    <definedName name="IQRTickerConverterH1567" hidden="1">#REF!</definedName>
    <definedName name="IQRTickerConverterH1568" hidden="1">#REF!</definedName>
    <definedName name="IQRTickerConverterH1569" hidden="1">#REF!</definedName>
    <definedName name="IQRTickerConverterH157" hidden="1">#REF!</definedName>
    <definedName name="IQRTickerConverterH1570" hidden="1">#REF!</definedName>
    <definedName name="IQRTickerConverterH1571" hidden="1">#REF!</definedName>
    <definedName name="IQRTickerConverterH1572" hidden="1">#REF!</definedName>
    <definedName name="IQRTickerConverterH1573" hidden="1">#REF!</definedName>
    <definedName name="IQRTickerConverterH1574" hidden="1">#REF!</definedName>
    <definedName name="IQRTickerConverterH1575" hidden="1">#REF!</definedName>
    <definedName name="IQRTickerConverterH1576" hidden="1">#REF!</definedName>
    <definedName name="IQRTickerConverterH1577" hidden="1">#REF!</definedName>
    <definedName name="IQRTickerConverterH1578" hidden="1">#REF!</definedName>
    <definedName name="IQRTickerConverterH1579" hidden="1">#REF!</definedName>
    <definedName name="IQRTickerConverterH158" hidden="1">#REF!</definedName>
    <definedName name="IQRTickerConverterH1580" hidden="1">#REF!</definedName>
    <definedName name="IQRTickerConverterH1581" hidden="1">#REF!</definedName>
    <definedName name="IQRTickerConverterH1582" hidden="1">#REF!</definedName>
    <definedName name="IQRTickerConverterH1584" hidden="1">#REF!</definedName>
    <definedName name="IQRTickerConverterH1585" hidden="1">#REF!</definedName>
    <definedName name="IQRTickerConverterH1586" hidden="1">#REF!</definedName>
    <definedName name="IQRTickerConverterH1588" hidden="1">#REF!</definedName>
    <definedName name="IQRTickerConverterH1589" hidden="1">#REF!</definedName>
    <definedName name="IQRTickerConverterH159" hidden="1">#REF!</definedName>
    <definedName name="IQRTickerConverterH1590" hidden="1">#REF!</definedName>
    <definedName name="IQRTickerConverterH1591" hidden="1">#REF!</definedName>
    <definedName name="IQRTickerConverterH1592" hidden="1">#REF!</definedName>
    <definedName name="IQRTickerConverterH1593" hidden="1">#REF!</definedName>
    <definedName name="IQRTickerConverterH1594" hidden="1">#REF!</definedName>
    <definedName name="IQRTickerConverterH1595" hidden="1">#REF!</definedName>
    <definedName name="IQRTickerConverterH1596" hidden="1">#REF!</definedName>
    <definedName name="IQRTickerConverterH1597" hidden="1">#REF!</definedName>
    <definedName name="IQRTickerConverterH1598" hidden="1">#REF!</definedName>
    <definedName name="IQRTickerConverterH1599" hidden="1">#REF!</definedName>
    <definedName name="IQRTickerConverterH16" hidden="1">#REF!</definedName>
    <definedName name="IQRTickerConverterH160" hidden="1">#REF!</definedName>
    <definedName name="IQRTickerConverterH1600" hidden="1">#REF!</definedName>
    <definedName name="IQRTickerConverterH1602" hidden="1">#REF!</definedName>
    <definedName name="IQRTickerConverterH1603" hidden="1">#REF!</definedName>
    <definedName name="IQRTickerConverterH1604" hidden="1">#REF!</definedName>
    <definedName name="IQRTickerConverterH1605" hidden="1">#REF!</definedName>
    <definedName name="IQRTickerConverterH1606" hidden="1">#REF!</definedName>
    <definedName name="IQRTickerConverterH1607" hidden="1">#REF!</definedName>
    <definedName name="IQRTickerConverterH1608" hidden="1">#REF!</definedName>
    <definedName name="IQRTickerConverterH1609" hidden="1">#REF!</definedName>
    <definedName name="IQRTickerConverterH161" hidden="1">#REF!</definedName>
    <definedName name="IQRTickerConverterH1610" hidden="1">#REF!</definedName>
    <definedName name="IQRTickerConverterH1611" hidden="1">#REF!</definedName>
    <definedName name="IQRTickerConverterH1612" hidden="1">#REF!</definedName>
    <definedName name="IQRTickerConverterH1613" hidden="1">#REF!</definedName>
    <definedName name="IQRTickerConverterH1614" hidden="1">#REF!</definedName>
    <definedName name="IQRTickerConverterH1615" hidden="1">#REF!</definedName>
    <definedName name="IQRTickerConverterH1616" hidden="1">#REF!</definedName>
    <definedName name="IQRTickerConverterH1617" hidden="1">#REF!</definedName>
    <definedName name="IQRTickerConverterH1618" hidden="1">#REF!</definedName>
    <definedName name="IQRTickerConverterH1619" hidden="1">#REF!</definedName>
    <definedName name="IQRTickerConverterH162" hidden="1">#REF!</definedName>
    <definedName name="IQRTickerConverterH1620" hidden="1">#REF!</definedName>
    <definedName name="IQRTickerConverterH1621" hidden="1">#REF!</definedName>
    <definedName name="IQRTickerConverterH1622" hidden="1">#REF!</definedName>
    <definedName name="IQRTickerConverterH1623" hidden="1">#REF!</definedName>
    <definedName name="IQRTickerConverterH1624" hidden="1">#REF!</definedName>
    <definedName name="IQRTickerConverterH1625" hidden="1">#REF!</definedName>
    <definedName name="IQRTickerConverterH1626" hidden="1">#REF!</definedName>
    <definedName name="IQRTickerConverterH1627" hidden="1">#REF!</definedName>
    <definedName name="IQRTickerConverterH1628" hidden="1">#REF!</definedName>
    <definedName name="IQRTickerConverterH1629" hidden="1">#REF!</definedName>
    <definedName name="IQRTickerConverterH163" hidden="1">#REF!</definedName>
    <definedName name="IQRTickerConverterH1630" hidden="1">#REF!</definedName>
    <definedName name="IQRTickerConverterH1631" hidden="1">#REF!</definedName>
    <definedName name="IQRTickerConverterH1632" hidden="1">#REF!</definedName>
    <definedName name="IQRTickerConverterH1633" hidden="1">#REF!</definedName>
    <definedName name="IQRTickerConverterH1634" hidden="1">#REF!</definedName>
    <definedName name="IQRTickerConverterH1635" hidden="1">#REF!</definedName>
    <definedName name="IQRTickerConverterH1636" hidden="1">#REF!</definedName>
    <definedName name="IQRTickerConverterH1637" hidden="1">#REF!</definedName>
    <definedName name="IQRTickerConverterH1638" hidden="1">#REF!</definedName>
    <definedName name="IQRTickerConverterH1639" hidden="1">#REF!</definedName>
    <definedName name="IQRTickerConverterH164" hidden="1">#REF!</definedName>
    <definedName name="IQRTickerConverterH1640" hidden="1">#REF!</definedName>
    <definedName name="IQRTickerConverterH1641" hidden="1">#REF!</definedName>
    <definedName name="IQRTickerConverterH1642" hidden="1">#REF!</definedName>
    <definedName name="IQRTickerConverterH1643" hidden="1">#REF!</definedName>
    <definedName name="IQRTickerConverterH1644" hidden="1">#REF!</definedName>
    <definedName name="IQRTickerConverterH1645" hidden="1">#REF!</definedName>
    <definedName name="IQRTickerConverterH1646" hidden="1">#REF!</definedName>
    <definedName name="IQRTickerConverterH1647" hidden="1">#REF!</definedName>
    <definedName name="IQRTickerConverterH1648" hidden="1">#REF!</definedName>
    <definedName name="IQRTickerConverterH1649" hidden="1">#REF!</definedName>
    <definedName name="IQRTickerConverterH165" hidden="1">#REF!</definedName>
    <definedName name="IQRTickerConverterH1650" hidden="1">#REF!</definedName>
    <definedName name="IQRTickerConverterH1651" hidden="1">#REF!</definedName>
    <definedName name="IQRTickerConverterH1652" hidden="1">#REF!</definedName>
    <definedName name="IQRTickerConverterH1653" hidden="1">#REF!</definedName>
    <definedName name="IQRTickerConverterH1654" hidden="1">#REF!</definedName>
    <definedName name="IQRTickerConverterH1655" hidden="1">#REF!</definedName>
    <definedName name="IQRTickerConverterH1657" hidden="1">#REF!</definedName>
    <definedName name="IQRTickerConverterH1658" hidden="1">#REF!</definedName>
    <definedName name="IQRTickerConverterH1659" hidden="1">#REF!</definedName>
    <definedName name="IQRTickerConverterH166" hidden="1">#REF!</definedName>
    <definedName name="IQRTickerConverterH1660" hidden="1">#REF!</definedName>
    <definedName name="IQRTickerConverterH1661" hidden="1">#REF!</definedName>
    <definedName name="IQRTickerConverterH1662" hidden="1">#REF!</definedName>
    <definedName name="IQRTickerConverterH1663" hidden="1">#REF!</definedName>
    <definedName name="IQRTickerConverterH1664" hidden="1">#REF!</definedName>
    <definedName name="IQRTickerConverterH1665" hidden="1">#REF!</definedName>
    <definedName name="IQRTickerConverterH1667" hidden="1">#REF!</definedName>
    <definedName name="IQRTickerConverterH1669" hidden="1">#REF!</definedName>
    <definedName name="IQRTickerConverterH167" hidden="1">#REF!</definedName>
    <definedName name="IQRTickerConverterH1670" hidden="1">#REF!</definedName>
    <definedName name="IQRTickerConverterH1671" hidden="1">#REF!</definedName>
    <definedName name="IQRTickerConverterH1672" hidden="1">#REF!</definedName>
    <definedName name="IQRTickerConverterH1673" hidden="1">#REF!</definedName>
    <definedName name="IQRTickerConverterH1674" hidden="1">#REF!</definedName>
    <definedName name="IQRTickerConverterH1675" hidden="1">#REF!</definedName>
    <definedName name="IQRTickerConverterH1676" hidden="1">#REF!</definedName>
    <definedName name="IQRTickerConverterH1677" hidden="1">#REF!</definedName>
    <definedName name="IQRTickerConverterH1678" hidden="1">#REF!</definedName>
    <definedName name="IQRTickerConverterH1679" hidden="1">#REF!</definedName>
    <definedName name="IQRTickerConverterH168" hidden="1">#REF!</definedName>
    <definedName name="IQRTickerConverterH1680" hidden="1">#REF!</definedName>
    <definedName name="IQRTickerConverterH1681" hidden="1">#REF!</definedName>
    <definedName name="IQRTickerConverterH1682" hidden="1">#REF!</definedName>
    <definedName name="IQRTickerConverterH1683" hidden="1">#REF!</definedName>
    <definedName name="IQRTickerConverterH1684" hidden="1">#REF!</definedName>
    <definedName name="IQRTickerConverterH1685" hidden="1">#REF!</definedName>
    <definedName name="IQRTickerConverterH1686" hidden="1">#REF!</definedName>
    <definedName name="IQRTickerConverterH1687" hidden="1">#REF!</definedName>
    <definedName name="IQRTickerConverterH1688" hidden="1">#REF!</definedName>
    <definedName name="IQRTickerConverterH1689" hidden="1">#REF!</definedName>
    <definedName name="IQRTickerConverterH169" hidden="1">#REF!</definedName>
    <definedName name="IQRTickerConverterH1690" hidden="1">#REF!</definedName>
    <definedName name="IQRTickerConverterH1691" hidden="1">#REF!</definedName>
    <definedName name="IQRTickerConverterH1692" hidden="1">#REF!</definedName>
    <definedName name="IQRTickerConverterH1693" hidden="1">#REF!</definedName>
    <definedName name="IQRTickerConverterH1694" hidden="1">#REF!</definedName>
    <definedName name="IQRTickerConverterH1695" hidden="1">#REF!</definedName>
    <definedName name="IQRTickerConverterH1696" hidden="1">#REF!</definedName>
    <definedName name="IQRTickerConverterH1697" hidden="1">#REF!</definedName>
    <definedName name="IQRTickerConverterH1698" hidden="1">#REF!</definedName>
    <definedName name="IQRTickerConverterH1699" hidden="1">#REF!</definedName>
    <definedName name="IQRTickerConverterH17" hidden="1">#REF!</definedName>
    <definedName name="IQRTickerConverterH170" hidden="1">#REF!</definedName>
    <definedName name="IQRTickerConverterH1702" hidden="1">#REF!</definedName>
    <definedName name="IQRTickerConverterH1703" hidden="1">#REF!</definedName>
    <definedName name="IQRTickerConverterH1705" hidden="1">#REF!</definedName>
    <definedName name="IQRTickerConverterH1706" hidden="1">#REF!</definedName>
    <definedName name="IQRTickerConverterH1707" hidden="1">#REF!</definedName>
    <definedName name="IQRTickerConverterH1709" hidden="1">#REF!</definedName>
    <definedName name="IQRTickerConverterH171" hidden="1">#REF!</definedName>
    <definedName name="IQRTickerConverterH1710" hidden="1">#REF!</definedName>
    <definedName name="IQRTickerConverterH1711" hidden="1">#REF!</definedName>
    <definedName name="IQRTickerConverterH1712" hidden="1">#REF!</definedName>
    <definedName name="IQRTickerConverterH1713" hidden="1">#REF!</definedName>
    <definedName name="IQRTickerConverterH1714" hidden="1">#REF!</definedName>
    <definedName name="IQRTickerConverterH1715" hidden="1">#REF!</definedName>
    <definedName name="IQRTickerConverterH1716" hidden="1">#REF!</definedName>
    <definedName name="IQRTickerConverterH1717" hidden="1">#REF!</definedName>
    <definedName name="IQRTickerConverterH1718" hidden="1">#REF!</definedName>
    <definedName name="IQRTickerConverterH1719" hidden="1">#REF!</definedName>
    <definedName name="IQRTickerConverterH172" hidden="1">#REF!</definedName>
    <definedName name="IQRTickerConverterH1720" hidden="1">#REF!</definedName>
    <definedName name="IQRTickerConverterH1721" hidden="1">#REF!</definedName>
    <definedName name="IQRTickerConverterH1722" hidden="1">#REF!</definedName>
    <definedName name="IQRTickerConverterH1723" hidden="1">#REF!</definedName>
    <definedName name="IQRTickerConverterH1724" hidden="1">#REF!</definedName>
    <definedName name="IQRTickerConverterH1725" hidden="1">#REF!</definedName>
    <definedName name="IQRTickerConverterH1726" hidden="1">#REF!</definedName>
    <definedName name="IQRTickerConverterH1727" hidden="1">#REF!</definedName>
    <definedName name="IQRTickerConverterH1728" hidden="1">#REF!</definedName>
    <definedName name="IQRTickerConverterH1729" hidden="1">#REF!</definedName>
    <definedName name="IQRTickerConverterH173" hidden="1">#REF!</definedName>
    <definedName name="IQRTickerConverterH1730" hidden="1">#REF!</definedName>
    <definedName name="IQRTickerConverterH1731" hidden="1">#REF!</definedName>
    <definedName name="IQRTickerConverterH1732" hidden="1">#REF!</definedName>
    <definedName name="IQRTickerConverterH1735" hidden="1">#REF!</definedName>
    <definedName name="IQRTickerConverterH1736" hidden="1">#REF!</definedName>
    <definedName name="IQRTickerConverterH1737" hidden="1">#REF!</definedName>
    <definedName name="IQRTickerConverterH1738" hidden="1">#REF!</definedName>
    <definedName name="IQRTickerConverterH1739" hidden="1">#REF!</definedName>
    <definedName name="IQRTickerConverterH174" hidden="1">#REF!</definedName>
    <definedName name="IQRTickerConverterH1740" hidden="1">#REF!</definedName>
    <definedName name="IQRTickerConverterH1741" hidden="1">#REF!</definedName>
    <definedName name="IQRTickerConverterH1742" hidden="1">#REF!</definedName>
    <definedName name="IQRTickerConverterH1743" hidden="1">#REF!</definedName>
    <definedName name="IQRTickerConverterH1744" hidden="1">#REF!</definedName>
    <definedName name="IQRTickerConverterH1745" hidden="1">#REF!</definedName>
    <definedName name="IQRTickerConverterH1746" hidden="1">#REF!</definedName>
    <definedName name="IQRTickerConverterH1747" hidden="1">#REF!</definedName>
    <definedName name="IQRTickerConverterH1749" hidden="1">#REF!</definedName>
    <definedName name="IQRTickerConverterH175" hidden="1">#REF!</definedName>
    <definedName name="IQRTickerConverterH1750" hidden="1">#REF!</definedName>
    <definedName name="IQRTickerConverterH1752" hidden="1">#REF!</definedName>
    <definedName name="IQRTickerConverterH1753" hidden="1">#REF!</definedName>
    <definedName name="IQRTickerConverterH1754" hidden="1">#REF!</definedName>
    <definedName name="IQRTickerConverterH1755" hidden="1">#REF!</definedName>
    <definedName name="IQRTickerConverterH1756" hidden="1">#REF!</definedName>
    <definedName name="IQRTickerConverterH1757" hidden="1">#REF!</definedName>
    <definedName name="IQRTickerConverterH1758" hidden="1">#REF!</definedName>
    <definedName name="IQRTickerConverterH1759" hidden="1">#REF!</definedName>
    <definedName name="IQRTickerConverterH176" hidden="1">#REF!</definedName>
    <definedName name="IQRTickerConverterH1760" hidden="1">#REF!</definedName>
    <definedName name="IQRTickerConverterH1761" hidden="1">#REF!</definedName>
    <definedName name="IQRTickerConverterH1762" hidden="1">#REF!</definedName>
    <definedName name="IQRTickerConverterH1763" hidden="1">#REF!</definedName>
    <definedName name="IQRTickerConverterH1764" hidden="1">#REF!</definedName>
    <definedName name="IQRTickerConverterH1765" hidden="1">#REF!</definedName>
    <definedName name="IQRTickerConverterH1766" hidden="1">#REF!</definedName>
    <definedName name="IQRTickerConverterH1767" hidden="1">#REF!</definedName>
    <definedName name="IQRTickerConverterH1768" hidden="1">#REF!</definedName>
    <definedName name="IQRTickerConverterH177" hidden="1">#REF!</definedName>
    <definedName name="IQRTickerConverterH1771" hidden="1">#REF!</definedName>
    <definedName name="IQRTickerConverterH1772" hidden="1">#REF!</definedName>
    <definedName name="IQRTickerConverterH1773" hidden="1">#REF!</definedName>
    <definedName name="IQRTickerConverterH1774" hidden="1">#REF!</definedName>
    <definedName name="IQRTickerConverterH1775" hidden="1">#REF!</definedName>
    <definedName name="IQRTickerConverterH1776" hidden="1">#REF!</definedName>
    <definedName name="IQRTickerConverterH1777" hidden="1">#REF!</definedName>
    <definedName name="IQRTickerConverterH1779" hidden="1">#REF!</definedName>
    <definedName name="IQRTickerConverterH178" hidden="1">#REF!</definedName>
    <definedName name="IQRTickerConverterH1780" hidden="1">#REF!</definedName>
    <definedName name="IQRTickerConverterH1781" hidden="1">#REF!</definedName>
    <definedName name="IQRTickerConverterH1782" hidden="1">#REF!</definedName>
    <definedName name="IQRTickerConverterH1783" hidden="1">#REF!</definedName>
    <definedName name="IQRTickerConverterH1784" hidden="1">#REF!</definedName>
    <definedName name="IQRTickerConverterH1785" hidden="1">#REF!</definedName>
    <definedName name="IQRTickerConverterH1786" hidden="1">#REF!</definedName>
    <definedName name="IQRTickerConverterH1787" hidden="1">#REF!</definedName>
    <definedName name="IQRTickerConverterH1788" hidden="1">#REF!</definedName>
    <definedName name="IQRTickerConverterH1789" hidden="1">#REF!</definedName>
    <definedName name="IQRTickerConverterH179" hidden="1">#REF!</definedName>
    <definedName name="IQRTickerConverterH1790" hidden="1">#REF!</definedName>
    <definedName name="IQRTickerConverterH1791" hidden="1">#REF!</definedName>
    <definedName name="IQRTickerConverterH1792" hidden="1">#REF!</definedName>
    <definedName name="IQRTickerConverterH1793" hidden="1">#REF!</definedName>
    <definedName name="IQRTickerConverterH1794" hidden="1">#REF!</definedName>
    <definedName name="IQRTickerConverterH1795" hidden="1">#REF!</definedName>
    <definedName name="IQRTickerConverterH1796" hidden="1">#REF!</definedName>
    <definedName name="IQRTickerConverterH1797" hidden="1">#REF!</definedName>
    <definedName name="IQRTickerConverterH1798" hidden="1">#REF!</definedName>
    <definedName name="IQRTickerConverterH1799" hidden="1">#REF!</definedName>
    <definedName name="IQRTickerConverterH18" hidden="1">#REF!</definedName>
    <definedName name="IQRTickerConverterH180" hidden="1">#REF!</definedName>
    <definedName name="IQRTickerConverterH1800" hidden="1">#REF!</definedName>
    <definedName name="IQRTickerConverterH1801" hidden="1">#REF!</definedName>
    <definedName name="IQRTickerConverterH1802" hidden="1">#REF!</definedName>
    <definedName name="IQRTickerConverterH1803" hidden="1">#REF!</definedName>
    <definedName name="IQRTickerConverterH1804" hidden="1">#REF!</definedName>
    <definedName name="IQRTickerConverterH1805" hidden="1">#REF!</definedName>
    <definedName name="IQRTickerConverterH1806" hidden="1">#REF!</definedName>
    <definedName name="IQRTickerConverterH1807" hidden="1">#REF!</definedName>
    <definedName name="IQRTickerConverterH1808" hidden="1">#REF!</definedName>
    <definedName name="IQRTickerConverterH1809" hidden="1">#REF!</definedName>
    <definedName name="IQRTickerConverterH181" hidden="1">#REF!</definedName>
    <definedName name="IQRTickerConverterH1811" hidden="1">#REF!</definedName>
    <definedName name="IQRTickerConverterH1812" hidden="1">#REF!</definedName>
    <definedName name="IQRTickerConverterH1813" hidden="1">#REF!</definedName>
    <definedName name="IQRTickerConverterH1814" hidden="1">#REF!</definedName>
    <definedName name="IQRTickerConverterH1815" hidden="1">#REF!</definedName>
    <definedName name="IQRTickerConverterH1816" hidden="1">#REF!</definedName>
    <definedName name="IQRTickerConverterH1817" hidden="1">#REF!</definedName>
    <definedName name="IQRTickerConverterH1818" hidden="1">#REF!</definedName>
    <definedName name="IQRTickerConverterH1819" hidden="1">#REF!</definedName>
    <definedName name="IQRTickerConverterH182" hidden="1">#REF!</definedName>
    <definedName name="IQRTickerConverterH1820" hidden="1">#REF!</definedName>
    <definedName name="IQRTickerConverterH1821" hidden="1">#REF!</definedName>
    <definedName name="IQRTickerConverterH1822" hidden="1">#REF!</definedName>
    <definedName name="IQRTickerConverterH1823" hidden="1">#REF!</definedName>
    <definedName name="IQRTickerConverterH1824" hidden="1">#REF!</definedName>
    <definedName name="IQRTickerConverterH1825" hidden="1">#REF!</definedName>
    <definedName name="IQRTickerConverterH1826" hidden="1">#REF!</definedName>
    <definedName name="IQRTickerConverterH1827" hidden="1">#REF!</definedName>
    <definedName name="IQRTickerConverterH1828" hidden="1">#REF!</definedName>
    <definedName name="IQRTickerConverterH183" hidden="1">#REF!</definedName>
    <definedName name="IQRTickerConverterH1830" hidden="1">#REF!</definedName>
    <definedName name="IQRTickerConverterH1831" hidden="1">#REF!</definedName>
    <definedName name="IQRTickerConverterH1832" hidden="1">#REF!</definedName>
    <definedName name="IQRTickerConverterH1833" hidden="1">#REF!</definedName>
    <definedName name="IQRTickerConverterH1834" hidden="1">#REF!</definedName>
    <definedName name="IQRTickerConverterH1835" hidden="1">#REF!</definedName>
    <definedName name="IQRTickerConverterH1836" hidden="1">#REF!</definedName>
    <definedName name="IQRTickerConverterH1837" hidden="1">#REF!</definedName>
    <definedName name="IQRTickerConverterH1838" hidden="1">#REF!</definedName>
    <definedName name="IQRTickerConverterH1839" hidden="1">#REF!</definedName>
    <definedName name="IQRTickerConverterH184" hidden="1">#REF!</definedName>
    <definedName name="IQRTickerConverterH1840" hidden="1">#REF!</definedName>
    <definedName name="IQRTickerConverterH1841" hidden="1">#REF!</definedName>
    <definedName name="IQRTickerConverterH1842" hidden="1">#REF!</definedName>
    <definedName name="IQRTickerConverterH1843" hidden="1">#REF!</definedName>
    <definedName name="IQRTickerConverterH1844" hidden="1">#REF!</definedName>
    <definedName name="IQRTickerConverterH1846" hidden="1">#REF!</definedName>
    <definedName name="IQRTickerConverterH1847" hidden="1">#REF!</definedName>
    <definedName name="IQRTickerConverterH1848" hidden="1">#REF!</definedName>
    <definedName name="IQRTickerConverterH1849" hidden="1">#REF!</definedName>
    <definedName name="IQRTickerConverterH185" hidden="1">#REF!</definedName>
    <definedName name="IQRTickerConverterH1850" hidden="1">#REF!</definedName>
    <definedName name="IQRTickerConverterH1851" hidden="1">#REF!</definedName>
    <definedName name="IQRTickerConverterH1852" hidden="1">#REF!</definedName>
    <definedName name="IQRTickerConverterH1853" hidden="1">#REF!</definedName>
    <definedName name="IQRTickerConverterH1854" hidden="1">#REF!</definedName>
    <definedName name="IQRTickerConverterH1855" hidden="1">#REF!</definedName>
    <definedName name="IQRTickerConverterH1856" hidden="1">#REF!</definedName>
    <definedName name="IQRTickerConverterH1857" hidden="1">#REF!</definedName>
    <definedName name="IQRTickerConverterH1858" hidden="1">#REF!</definedName>
    <definedName name="IQRTickerConverterH1859" hidden="1">#REF!</definedName>
    <definedName name="IQRTickerConverterH186" hidden="1">#REF!</definedName>
    <definedName name="IQRTickerConverterH1860" hidden="1">#REF!</definedName>
    <definedName name="IQRTickerConverterH1861" hidden="1">#REF!</definedName>
    <definedName name="IQRTickerConverterH1862" hidden="1">#REF!</definedName>
    <definedName name="IQRTickerConverterH1863" hidden="1">#REF!</definedName>
    <definedName name="IQRTickerConverterH1864" hidden="1">#REF!</definedName>
    <definedName name="IQRTickerConverterH1865" hidden="1">#REF!</definedName>
    <definedName name="IQRTickerConverterH1866" hidden="1">#REF!</definedName>
    <definedName name="IQRTickerConverterH1867" hidden="1">#REF!</definedName>
    <definedName name="IQRTickerConverterH1868" hidden="1">#REF!</definedName>
    <definedName name="IQRTickerConverterH187" hidden="1">#REF!</definedName>
    <definedName name="IQRTickerConverterH1870" hidden="1">#REF!</definedName>
    <definedName name="IQRTickerConverterH1871" hidden="1">#REF!</definedName>
    <definedName name="IQRTickerConverterH1872" hidden="1">#REF!</definedName>
    <definedName name="IQRTickerConverterH1873" hidden="1">#REF!</definedName>
    <definedName name="IQRTickerConverterH1874" hidden="1">#REF!</definedName>
    <definedName name="IQRTickerConverterH1875" hidden="1">#REF!</definedName>
    <definedName name="IQRTickerConverterH1876" hidden="1">#REF!</definedName>
    <definedName name="IQRTickerConverterH1877" hidden="1">#REF!</definedName>
    <definedName name="IQRTickerConverterH1878" hidden="1">#REF!</definedName>
    <definedName name="IQRTickerConverterH1879" hidden="1">#REF!</definedName>
    <definedName name="IQRTickerConverterH1880" hidden="1">#REF!</definedName>
    <definedName name="IQRTickerConverterH1881" hidden="1">#REF!</definedName>
    <definedName name="IQRTickerConverterH1882" hidden="1">#REF!</definedName>
    <definedName name="IQRTickerConverterH1883" hidden="1">#REF!</definedName>
    <definedName name="IQRTickerConverterH1884" hidden="1">#REF!</definedName>
    <definedName name="IQRTickerConverterH1885" hidden="1">#REF!</definedName>
    <definedName name="IQRTickerConverterH1886" hidden="1">#REF!</definedName>
    <definedName name="IQRTickerConverterH1887" hidden="1">#REF!</definedName>
    <definedName name="IQRTickerConverterH1888" hidden="1">#REF!</definedName>
    <definedName name="IQRTickerConverterH1889" hidden="1">#REF!</definedName>
    <definedName name="IQRTickerConverterH189" hidden="1">#REF!</definedName>
    <definedName name="IQRTickerConverterH1892" hidden="1">#REF!</definedName>
    <definedName name="IQRTickerConverterH1893" hidden="1">#REF!</definedName>
    <definedName name="IQRTickerConverterH1894" hidden="1">#REF!</definedName>
    <definedName name="IQRTickerConverterH1895" hidden="1">#REF!</definedName>
    <definedName name="IQRTickerConverterH1896" hidden="1">#REF!</definedName>
    <definedName name="IQRTickerConverterH1897" hidden="1">#REF!</definedName>
    <definedName name="IQRTickerConverterH1898" hidden="1">#REF!</definedName>
    <definedName name="IQRTickerConverterH1899" hidden="1">#REF!</definedName>
    <definedName name="IQRTickerConverterH19" hidden="1">#REF!</definedName>
    <definedName name="IQRTickerConverterH190" hidden="1">#REF!</definedName>
    <definedName name="IQRTickerConverterH1900" hidden="1">#REF!</definedName>
    <definedName name="IQRTickerConverterH1901" hidden="1">#REF!</definedName>
    <definedName name="IQRTickerConverterH1902" hidden="1">#REF!</definedName>
    <definedName name="IQRTickerConverterH1903" hidden="1">#REF!</definedName>
    <definedName name="IQRTickerConverterH191" hidden="1">#REF!</definedName>
    <definedName name="IQRTickerConverterH192" hidden="1">#REF!</definedName>
    <definedName name="IQRTickerConverterH193" hidden="1">#REF!</definedName>
    <definedName name="IQRTickerConverterH194" hidden="1">#REF!</definedName>
    <definedName name="IQRTickerConverterH195" hidden="1">#REF!</definedName>
    <definedName name="IQRTickerConverterH196" hidden="1">#REF!</definedName>
    <definedName name="IQRTickerConverterH197" hidden="1">#REF!</definedName>
    <definedName name="IQRTickerConverterH198" hidden="1">#REF!</definedName>
    <definedName name="IQRTickerConverterH199" hidden="1">#REF!</definedName>
    <definedName name="IQRTickerConverterH20" hidden="1">#REF!</definedName>
    <definedName name="IQRTickerConverterH201" hidden="1">#REF!</definedName>
    <definedName name="IQRTickerConverterH203" hidden="1">#REF!</definedName>
    <definedName name="IQRTickerConverterH204" hidden="1">#REF!</definedName>
    <definedName name="IQRTickerConverterH205" hidden="1">#REF!</definedName>
    <definedName name="IQRTickerConverterH206" hidden="1">#REF!</definedName>
    <definedName name="IQRTickerConverterH208" hidden="1">#REF!</definedName>
    <definedName name="IQRTickerConverterH209" hidden="1">#REF!</definedName>
    <definedName name="IQRTickerConverterH21" hidden="1">#REF!</definedName>
    <definedName name="IQRTickerConverterH210" hidden="1">#REF!</definedName>
    <definedName name="IQRTickerConverterH211" hidden="1">#REF!</definedName>
    <definedName name="IQRTickerConverterH212" hidden="1">#REF!</definedName>
    <definedName name="IQRTickerConverterH213" hidden="1">#REF!</definedName>
    <definedName name="IQRTickerConverterH215" hidden="1">#REF!</definedName>
    <definedName name="IQRTickerConverterH216" hidden="1">#REF!</definedName>
    <definedName name="IQRTickerConverterH217" hidden="1">#REF!</definedName>
    <definedName name="IQRTickerConverterH218" hidden="1">#REF!</definedName>
    <definedName name="IQRTickerConverterH219" hidden="1">#REF!</definedName>
    <definedName name="IQRTickerConverterH22" hidden="1">#REF!</definedName>
    <definedName name="IQRTickerConverterH220" hidden="1">#REF!</definedName>
    <definedName name="IQRTickerConverterH221" hidden="1">#REF!</definedName>
    <definedName name="IQRTickerConverterH222" hidden="1">#REF!</definedName>
    <definedName name="IQRTickerConverterH223" hidden="1">#REF!</definedName>
    <definedName name="IQRTickerConverterH224" hidden="1">#REF!</definedName>
    <definedName name="IQRTickerConverterH225" hidden="1">#REF!</definedName>
    <definedName name="IQRTickerConverterH226" hidden="1">#REF!</definedName>
    <definedName name="IQRTickerConverterH227" hidden="1">#REF!</definedName>
    <definedName name="IQRTickerConverterH228" hidden="1">#REF!</definedName>
    <definedName name="IQRTickerConverterH229" hidden="1">#REF!</definedName>
    <definedName name="IQRTickerConverterH23" hidden="1">#REF!</definedName>
    <definedName name="IQRTickerConverterH230" hidden="1">#REF!</definedName>
    <definedName name="IQRTickerConverterH231" hidden="1">#REF!</definedName>
    <definedName name="IQRTickerConverterH232" hidden="1">#REF!</definedName>
    <definedName name="IQRTickerConverterH233" hidden="1">#REF!</definedName>
    <definedName name="IQRTickerConverterH234" hidden="1">#REF!</definedName>
    <definedName name="IQRTickerConverterH235" hidden="1">#REF!</definedName>
    <definedName name="IQRTickerConverterH238" hidden="1">#REF!</definedName>
    <definedName name="IQRTickerConverterH239" hidden="1">#REF!</definedName>
    <definedName name="IQRTickerConverterH24" hidden="1">#REF!</definedName>
    <definedName name="IQRTickerConverterH240" hidden="1">#REF!</definedName>
    <definedName name="IQRTickerConverterH241" hidden="1">#REF!</definedName>
    <definedName name="IQRTickerConverterH242" hidden="1">#REF!</definedName>
    <definedName name="IQRTickerConverterH243" hidden="1">#REF!</definedName>
    <definedName name="IQRTickerConverterH244" hidden="1">#REF!</definedName>
    <definedName name="IQRTickerConverterH245" hidden="1">#REF!</definedName>
    <definedName name="IQRTickerConverterH246" hidden="1">#REF!</definedName>
    <definedName name="IQRTickerConverterH247" hidden="1">#REF!</definedName>
    <definedName name="IQRTickerConverterH248" hidden="1">#REF!</definedName>
    <definedName name="IQRTickerConverterH249" hidden="1">#REF!</definedName>
    <definedName name="IQRTickerConverterH25" hidden="1">#REF!</definedName>
    <definedName name="IQRTickerConverterH250" hidden="1">#REF!</definedName>
    <definedName name="IQRTickerConverterH251" hidden="1">#REF!</definedName>
    <definedName name="IQRTickerConverterH252" hidden="1">#REF!</definedName>
    <definedName name="IQRTickerConverterH253" hidden="1">#REF!</definedName>
    <definedName name="IQRTickerConverterH255" hidden="1">#REF!</definedName>
    <definedName name="IQRTickerConverterH256" hidden="1">#REF!</definedName>
    <definedName name="IQRTickerConverterH257" hidden="1">#REF!</definedName>
    <definedName name="IQRTickerConverterH259" hidden="1">#REF!</definedName>
    <definedName name="IQRTickerConverterH26" hidden="1">#REF!</definedName>
    <definedName name="IQRTickerConverterH261" hidden="1">#REF!</definedName>
    <definedName name="IQRTickerConverterH262" hidden="1">#REF!</definedName>
    <definedName name="IQRTickerConverterH263" hidden="1">#REF!</definedName>
    <definedName name="IQRTickerConverterH264" hidden="1">#REF!</definedName>
    <definedName name="IQRTickerConverterH265" hidden="1">#REF!</definedName>
    <definedName name="IQRTickerConverterH266" hidden="1">#REF!</definedName>
    <definedName name="IQRTickerConverterH267" hidden="1">#REF!</definedName>
    <definedName name="IQRTickerConverterH268" hidden="1">#REF!</definedName>
    <definedName name="IQRTickerConverterH269" hidden="1">#REF!</definedName>
    <definedName name="IQRTickerConverterH27" hidden="1">#REF!</definedName>
    <definedName name="IQRTickerConverterH270" hidden="1">#REF!</definedName>
    <definedName name="IQRTickerConverterH271" hidden="1">#REF!</definedName>
    <definedName name="IQRTickerConverterH272" hidden="1">#REF!</definedName>
    <definedName name="IQRTickerConverterH273" hidden="1">#REF!</definedName>
    <definedName name="IQRTickerConverterH274" hidden="1">#REF!</definedName>
    <definedName name="IQRTickerConverterH275" hidden="1">#REF!</definedName>
    <definedName name="IQRTickerConverterH276" hidden="1">#REF!</definedName>
    <definedName name="IQRTickerConverterH277" hidden="1">#REF!</definedName>
    <definedName name="IQRTickerConverterH278" hidden="1">#REF!</definedName>
    <definedName name="IQRTickerConverterH279" hidden="1">#REF!</definedName>
    <definedName name="IQRTickerConverterH28" hidden="1">#REF!</definedName>
    <definedName name="IQRTickerConverterH280" hidden="1">#REF!</definedName>
    <definedName name="IQRTickerConverterH281" hidden="1">#REF!</definedName>
    <definedName name="IQRTickerConverterH282" hidden="1">#REF!</definedName>
    <definedName name="IQRTickerConverterH283" hidden="1">#REF!</definedName>
    <definedName name="IQRTickerConverterH284" hidden="1">#REF!</definedName>
    <definedName name="IQRTickerConverterH286" hidden="1">#REF!</definedName>
    <definedName name="IQRTickerConverterH287" hidden="1">#REF!</definedName>
    <definedName name="IQRTickerConverterH288" hidden="1">#REF!</definedName>
    <definedName name="IQRTickerConverterH289" hidden="1">#REF!</definedName>
    <definedName name="IQRTickerConverterH29" hidden="1">#REF!</definedName>
    <definedName name="IQRTickerConverterH290" hidden="1">#REF!</definedName>
    <definedName name="IQRTickerConverterH291" hidden="1">#REF!</definedName>
    <definedName name="IQRTickerConverterH292" hidden="1">#REF!</definedName>
    <definedName name="IQRTickerConverterH293" hidden="1">#REF!</definedName>
    <definedName name="IQRTickerConverterH294" hidden="1">#REF!</definedName>
    <definedName name="IQRTickerConverterH295" hidden="1">#REF!</definedName>
    <definedName name="IQRTickerConverterH296" hidden="1">#REF!</definedName>
    <definedName name="IQRTickerConverterH298" hidden="1">#REF!</definedName>
    <definedName name="IQRTickerConverterH299" hidden="1">#REF!</definedName>
    <definedName name="IQRTickerConverterH30" hidden="1">#REF!</definedName>
    <definedName name="IQRTickerConverterH300" hidden="1">#REF!</definedName>
    <definedName name="IQRTickerConverterH301" hidden="1">#REF!</definedName>
    <definedName name="IQRTickerConverterH303" hidden="1">#REF!</definedName>
    <definedName name="IQRTickerConverterH304" hidden="1">#REF!</definedName>
    <definedName name="IQRTickerConverterH305" hidden="1">#REF!</definedName>
    <definedName name="IQRTickerConverterH306" hidden="1">#REF!</definedName>
    <definedName name="IQRTickerConverterH307" hidden="1">#REF!</definedName>
    <definedName name="IQRTickerConverterH309" hidden="1">#REF!</definedName>
    <definedName name="IQRTickerConverterH31" hidden="1">#REF!</definedName>
    <definedName name="IQRTickerConverterH310" hidden="1">#REF!</definedName>
    <definedName name="IQRTickerConverterH312" hidden="1">#REF!</definedName>
    <definedName name="IQRTickerConverterH314" hidden="1">#REF!</definedName>
    <definedName name="IQRTickerConverterH315" hidden="1">#REF!</definedName>
    <definedName name="IQRTickerConverterH316" hidden="1">#REF!</definedName>
    <definedName name="IQRTickerConverterH317" hidden="1">#REF!</definedName>
    <definedName name="IQRTickerConverterH318" hidden="1">#REF!</definedName>
    <definedName name="IQRTickerConverterH319" hidden="1">#REF!</definedName>
    <definedName name="IQRTickerConverterH32" hidden="1">#REF!</definedName>
    <definedName name="IQRTickerConverterH320" hidden="1">#REF!</definedName>
    <definedName name="IQRTickerConverterH321" hidden="1">#REF!</definedName>
    <definedName name="IQRTickerConverterH322" hidden="1">#REF!</definedName>
    <definedName name="IQRTickerConverterH323" hidden="1">#REF!</definedName>
    <definedName name="IQRTickerConverterH324" hidden="1">#REF!</definedName>
    <definedName name="IQRTickerConverterH325" hidden="1">#REF!</definedName>
    <definedName name="IQRTickerConverterH326" hidden="1">#REF!</definedName>
    <definedName name="IQRTickerConverterH327" hidden="1">#REF!</definedName>
    <definedName name="IQRTickerConverterH328" hidden="1">#REF!</definedName>
    <definedName name="IQRTickerConverterH329" hidden="1">#REF!</definedName>
    <definedName name="IQRTickerConverterH33" hidden="1">#REF!</definedName>
    <definedName name="IQRTickerConverterH330" hidden="1">#REF!</definedName>
    <definedName name="IQRTickerConverterH331" hidden="1">#REF!</definedName>
    <definedName name="IQRTickerConverterH332" hidden="1">#REF!</definedName>
    <definedName name="IQRTickerConverterH333" hidden="1">#REF!</definedName>
    <definedName name="IQRTickerConverterH334" hidden="1">#REF!</definedName>
    <definedName name="IQRTickerConverterH335" hidden="1">#REF!</definedName>
    <definedName name="IQRTickerConverterH336" hidden="1">#REF!</definedName>
    <definedName name="IQRTickerConverterH337" hidden="1">#REF!</definedName>
    <definedName name="IQRTickerConverterH338" hidden="1">#REF!</definedName>
    <definedName name="IQRTickerConverterH339" hidden="1">#REF!</definedName>
    <definedName name="IQRTickerConverterH341" hidden="1">#REF!</definedName>
    <definedName name="IQRTickerConverterH342" hidden="1">#REF!</definedName>
    <definedName name="IQRTickerConverterH343" hidden="1">#REF!</definedName>
    <definedName name="IQRTickerConverterH344" hidden="1">#REF!</definedName>
    <definedName name="IQRTickerConverterH345" hidden="1">#REF!</definedName>
    <definedName name="IQRTickerConverterH346" hidden="1">#REF!</definedName>
    <definedName name="IQRTickerConverterH347" hidden="1">#REF!</definedName>
    <definedName name="IQRTickerConverterH348" hidden="1">#REF!</definedName>
    <definedName name="IQRTickerConverterH349" hidden="1">#REF!</definedName>
    <definedName name="IQRTickerConverterH35" hidden="1">#REF!</definedName>
    <definedName name="IQRTickerConverterH350" hidden="1">#REF!</definedName>
    <definedName name="IQRTickerConverterH351" hidden="1">#REF!</definedName>
    <definedName name="IQRTickerConverterH352" hidden="1">#REF!</definedName>
    <definedName name="IQRTickerConverterH353" hidden="1">#REF!</definedName>
    <definedName name="IQRTickerConverterH354" hidden="1">#REF!</definedName>
    <definedName name="IQRTickerConverterH355" hidden="1">#REF!</definedName>
    <definedName name="IQRTickerConverterH356" hidden="1">#REF!</definedName>
    <definedName name="IQRTickerConverterH357" hidden="1">#REF!</definedName>
    <definedName name="IQRTickerConverterH358" hidden="1">#REF!</definedName>
    <definedName name="IQRTickerConverterH359" hidden="1">#REF!</definedName>
    <definedName name="IQRTickerConverterH36" hidden="1">#REF!</definedName>
    <definedName name="IQRTickerConverterH360" hidden="1">#REF!</definedName>
    <definedName name="IQRTickerConverterH361" hidden="1">#REF!</definedName>
    <definedName name="IQRTickerConverterH363" hidden="1">#REF!</definedName>
    <definedName name="IQRTickerConverterH364" hidden="1">#REF!</definedName>
    <definedName name="IQRTickerConverterH365" hidden="1">#REF!</definedName>
    <definedName name="IQRTickerConverterH366" hidden="1">#REF!</definedName>
    <definedName name="IQRTickerConverterH367" hidden="1">#REF!</definedName>
    <definedName name="IQRTickerConverterH368" hidden="1">#REF!</definedName>
    <definedName name="IQRTickerConverterH369" hidden="1">#REF!</definedName>
    <definedName name="IQRTickerConverterH37" hidden="1">#REF!</definedName>
    <definedName name="IQRTickerConverterH370" hidden="1">#REF!</definedName>
    <definedName name="IQRTickerConverterH371" hidden="1">#REF!</definedName>
    <definedName name="IQRTickerConverterH372" hidden="1">#REF!</definedName>
    <definedName name="IQRTickerConverterH373" hidden="1">#REF!</definedName>
    <definedName name="IQRTickerConverterH374" hidden="1">#REF!</definedName>
    <definedName name="IQRTickerConverterH376" hidden="1">#REF!</definedName>
    <definedName name="IQRTickerConverterH377" hidden="1">#REF!</definedName>
    <definedName name="IQRTickerConverterH378" hidden="1">#REF!</definedName>
    <definedName name="IQRTickerConverterH379" hidden="1">#REF!</definedName>
    <definedName name="IQRTickerConverterH38" hidden="1">#REF!</definedName>
    <definedName name="IQRTickerConverterH380" hidden="1">#REF!</definedName>
    <definedName name="IQRTickerConverterH381" hidden="1">#REF!</definedName>
    <definedName name="IQRTickerConverterH383" hidden="1">#REF!</definedName>
    <definedName name="IQRTickerConverterH384" hidden="1">#REF!</definedName>
    <definedName name="IQRTickerConverterH385" hidden="1">#REF!</definedName>
    <definedName name="IQRTickerConverterH386" hidden="1">#REF!</definedName>
    <definedName name="IQRTickerConverterH387" hidden="1">#REF!</definedName>
    <definedName name="IQRTickerConverterH388" hidden="1">#REF!</definedName>
    <definedName name="IQRTickerConverterH389" hidden="1">#REF!</definedName>
    <definedName name="IQRTickerConverterH39" hidden="1">#REF!</definedName>
    <definedName name="IQRTickerConverterH390" hidden="1">#REF!</definedName>
    <definedName name="IQRTickerConverterH391" hidden="1">#REF!</definedName>
    <definedName name="IQRTickerConverterH392" hidden="1">#REF!</definedName>
    <definedName name="IQRTickerConverterH393" hidden="1">#REF!</definedName>
    <definedName name="IQRTickerConverterH394" hidden="1">#REF!</definedName>
    <definedName name="IQRTickerConverterH395" hidden="1">#REF!</definedName>
    <definedName name="IQRTickerConverterH397" hidden="1">#REF!</definedName>
    <definedName name="IQRTickerConverterH398" hidden="1">#REF!</definedName>
    <definedName name="IQRTickerConverterH399" hidden="1">#REF!</definedName>
    <definedName name="IQRTickerConverterH40" hidden="1">#REF!</definedName>
    <definedName name="IQRTickerConverterH400" hidden="1">#REF!</definedName>
    <definedName name="IQRTickerConverterH401" hidden="1">#REF!</definedName>
    <definedName name="IQRTickerConverterH402" hidden="1">#REF!</definedName>
    <definedName name="IQRTickerConverterH403" hidden="1">#REF!</definedName>
    <definedName name="IQRTickerConverterH404" hidden="1">#REF!</definedName>
    <definedName name="IQRTickerConverterH405" hidden="1">#REF!</definedName>
    <definedName name="IQRTickerConverterH406" hidden="1">#REF!</definedName>
    <definedName name="IQRTickerConverterH407" hidden="1">#REF!</definedName>
    <definedName name="IQRTickerConverterH408" hidden="1">#REF!</definedName>
    <definedName name="IQRTickerConverterH409" hidden="1">#REF!</definedName>
    <definedName name="IQRTickerConverterH41" hidden="1">#REF!</definedName>
    <definedName name="IQRTickerConverterH410" hidden="1">#REF!</definedName>
    <definedName name="IQRTickerConverterH411" hidden="1">#REF!</definedName>
    <definedName name="IQRTickerConverterH413" hidden="1">#REF!</definedName>
    <definedName name="IQRTickerConverterH414" hidden="1">#REF!</definedName>
    <definedName name="IQRTickerConverterH415" hidden="1">#REF!</definedName>
    <definedName name="IQRTickerConverterH417" hidden="1">#REF!</definedName>
    <definedName name="IQRTickerConverterH418" hidden="1">#REF!</definedName>
    <definedName name="IQRTickerConverterH419" hidden="1">#REF!</definedName>
    <definedName name="IQRTickerConverterH42" hidden="1">#REF!</definedName>
    <definedName name="IQRTickerConverterH420" hidden="1">#REF!</definedName>
    <definedName name="IQRTickerConverterH421" hidden="1">#REF!</definedName>
    <definedName name="IQRTickerConverterH422" hidden="1">#REF!</definedName>
    <definedName name="IQRTickerConverterH423" hidden="1">#REF!</definedName>
    <definedName name="IQRTickerConverterH424" hidden="1">#REF!</definedName>
    <definedName name="IQRTickerConverterH425" hidden="1">#REF!</definedName>
    <definedName name="IQRTickerConverterH426" hidden="1">#REF!</definedName>
    <definedName name="IQRTickerConverterH427" hidden="1">#REF!</definedName>
    <definedName name="IQRTickerConverterH428" hidden="1">#REF!</definedName>
    <definedName name="IQRTickerConverterH429" hidden="1">#REF!</definedName>
    <definedName name="IQRTickerConverterH43" hidden="1">#REF!</definedName>
    <definedName name="IQRTickerConverterH431" hidden="1">#REF!</definedName>
    <definedName name="IQRTickerConverterH432" hidden="1">#REF!</definedName>
    <definedName name="IQRTickerConverterH433" hidden="1">#REF!</definedName>
    <definedName name="IQRTickerConverterH434" hidden="1">#REF!</definedName>
    <definedName name="IQRTickerConverterH435" hidden="1">#REF!</definedName>
    <definedName name="IQRTickerConverterH436" hidden="1">#REF!</definedName>
    <definedName name="IQRTickerConverterH437" hidden="1">#REF!</definedName>
    <definedName name="IQRTickerConverterH438" hidden="1">#REF!</definedName>
    <definedName name="IQRTickerConverterH439" hidden="1">#REF!</definedName>
    <definedName name="IQRTickerConverterH44" hidden="1">#REF!</definedName>
    <definedName name="IQRTickerConverterH440" hidden="1">#REF!</definedName>
    <definedName name="IQRTickerConverterH441" hidden="1">#REF!</definedName>
    <definedName name="IQRTickerConverterH442" hidden="1">#REF!</definedName>
    <definedName name="IQRTickerConverterH443" hidden="1">#REF!</definedName>
    <definedName name="IQRTickerConverterH444" hidden="1">#REF!</definedName>
    <definedName name="IQRTickerConverterH445" hidden="1">#REF!</definedName>
    <definedName name="IQRTickerConverterH446" hidden="1">#REF!</definedName>
    <definedName name="IQRTickerConverterH447" hidden="1">#REF!</definedName>
    <definedName name="IQRTickerConverterH448" hidden="1">#REF!</definedName>
    <definedName name="IQRTickerConverterH449" hidden="1">#REF!</definedName>
    <definedName name="IQRTickerConverterH45" hidden="1">#REF!</definedName>
    <definedName name="IQRTickerConverterH450" hidden="1">#REF!</definedName>
    <definedName name="IQRTickerConverterH451" hidden="1">#REF!</definedName>
    <definedName name="IQRTickerConverterH452" hidden="1">#REF!</definedName>
    <definedName name="IQRTickerConverterH453" hidden="1">#REF!</definedName>
    <definedName name="IQRTickerConverterH455" hidden="1">#REF!</definedName>
    <definedName name="IQRTickerConverterH456" hidden="1">#REF!</definedName>
    <definedName name="IQRTickerConverterH457" hidden="1">#REF!</definedName>
    <definedName name="IQRTickerConverterH458" hidden="1">#REF!</definedName>
    <definedName name="IQRTickerConverterH459" hidden="1">#REF!</definedName>
    <definedName name="IQRTickerConverterH46" hidden="1">#REF!</definedName>
    <definedName name="IQRTickerConverterH460" hidden="1">#REF!</definedName>
    <definedName name="IQRTickerConverterH461" hidden="1">#REF!</definedName>
    <definedName name="IQRTickerConverterH462" hidden="1">#REF!</definedName>
    <definedName name="IQRTickerConverterH463" hidden="1">#REF!</definedName>
    <definedName name="IQRTickerConverterH464" hidden="1">#REF!</definedName>
    <definedName name="IQRTickerConverterH465" hidden="1">#REF!</definedName>
    <definedName name="IQRTickerConverterH466" hidden="1">#REF!</definedName>
    <definedName name="IQRTickerConverterH467" hidden="1">#REF!</definedName>
    <definedName name="IQRTickerConverterH468" hidden="1">#REF!</definedName>
    <definedName name="IQRTickerConverterH469" hidden="1">#REF!</definedName>
    <definedName name="IQRTickerConverterH47" hidden="1">#REF!</definedName>
    <definedName name="IQRTickerConverterH470" hidden="1">#REF!</definedName>
    <definedName name="IQRTickerConverterH471" hidden="1">#REF!</definedName>
    <definedName name="IQRTickerConverterH472" hidden="1">#REF!</definedName>
    <definedName name="IQRTickerConverterH473" hidden="1">#REF!</definedName>
    <definedName name="IQRTickerConverterH474" hidden="1">#REF!</definedName>
    <definedName name="IQRTickerConverterH475" hidden="1">#REF!</definedName>
    <definedName name="IQRTickerConverterH476" hidden="1">#REF!</definedName>
    <definedName name="IQRTickerConverterH477" hidden="1">#REF!</definedName>
    <definedName name="IQRTickerConverterH478" hidden="1">#REF!</definedName>
    <definedName name="IQRTickerConverterH479" hidden="1">#REF!</definedName>
    <definedName name="IQRTickerConverterH48" hidden="1">#REF!</definedName>
    <definedName name="IQRTickerConverterH480" hidden="1">#REF!</definedName>
    <definedName name="IQRTickerConverterH481" hidden="1">#REF!</definedName>
    <definedName name="IQRTickerConverterH482" hidden="1">#REF!</definedName>
    <definedName name="IQRTickerConverterH483" hidden="1">#REF!</definedName>
    <definedName name="IQRTickerConverterH484" hidden="1">#REF!</definedName>
    <definedName name="IQRTickerConverterH485" hidden="1">#REF!</definedName>
    <definedName name="IQRTickerConverterH486" hidden="1">#REF!</definedName>
    <definedName name="IQRTickerConverterH487" hidden="1">#REF!</definedName>
    <definedName name="IQRTickerConverterH488" hidden="1">#REF!</definedName>
    <definedName name="IQRTickerConverterH489" hidden="1">#REF!</definedName>
    <definedName name="IQRTickerConverterH49" hidden="1">#REF!</definedName>
    <definedName name="IQRTickerConverterH490" hidden="1">#REF!</definedName>
    <definedName name="IQRTickerConverterH491" hidden="1">#REF!</definedName>
    <definedName name="IQRTickerConverterH492" hidden="1">#REF!</definedName>
    <definedName name="IQRTickerConverterH493" hidden="1">#REF!</definedName>
    <definedName name="IQRTickerConverterH494" hidden="1">#REF!</definedName>
    <definedName name="IQRTickerConverterH495" hidden="1">#REF!</definedName>
    <definedName name="IQRTickerConverterH496" hidden="1">#REF!</definedName>
    <definedName name="IQRTickerConverterH497" hidden="1">#REF!</definedName>
    <definedName name="IQRTickerConverterH498" hidden="1">#REF!</definedName>
    <definedName name="IQRTickerConverterH499" hidden="1">#REF!</definedName>
    <definedName name="IQRTickerConverterH5" hidden="1">#REF!</definedName>
    <definedName name="IQRTickerConverterH50" hidden="1">#REF!</definedName>
    <definedName name="IQRTickerConverterH500" hidden="1">#REF!</definedName>
    <definedName name="IQRTickerConverterH501" hidden="1">#REF!</definedName>
    <definedName name="IQRTickerConverterH502" hidden="1">#REF!</definedName>
    <definedName name="IQRTickerConverterH503" hidden="1">#REF!</definedName>
    <definedName name="IQRTickerConverterH504" hidden="1">#REF!</definedName>
    <definedName name="IQRTickerConverterH505" hidden="1">#REF!</definedName>
    <definedName name="IQRTickerConverterH506" hidden="1">#REF!</definedName>
    <definedName name="IQRTickerConverterH507" hidden="1">#REF!</definedName>
    <definedName name="IQRTickerConverterH508" hidden="1">#REF!</definedName>
    <definedName name="IQRTickerConverterH509" hidden="1">#REF!</definedName>
    <definedName name="IQRTickerConverterH51" hidden="1">#REF!</definedName>
    <definedName name="IQRTickerConverterH510" hidden="1">#REF!</definedName>
    <definedName name="IQRTickerConverterH511" hidden="1">#REF!</definedName>
    <definedName name="IQRTickerConverterH512" hidden="1">#REF!</definedName>
    <definedName name="IQRTickerConverterH513" hidden="1">#REF!</definedName>
    <definedName name="IQRTickerConverterH514" hidden="1">#REF!</definedName>
    <definedName name="IQRTickerConverterH515" hidden="1">#REF!</definedName>
    <definedName name="IQRTickerConverterH516" hidden="1">#REF!</definedName>
    <definedName name="IQRTickerConverterH517" hidden="1">#REF!</definedName>
    <definedName name="IQRTickerConverterH518" hidden="1">#REF!</definedName>
    <definedName name="IQRTickerConverterH519" hidden="1">#REF!</definedName>
    <definedName name="IQRTickerConverterH52" hidden="1">#REF!</definedName>
    <definedName name="IQRTickerConverterH521" hidden="1">#REF!</definedName>
    <definedName name="IQRTickerConverterH522" hidden="1">#REF!</definedName>
    <definedName name="IQRTickerConverterH523" hidden="1">#REF!</definedName>
    <definedName name="IQRTickerConverterH524" hidden="1">#REF!</definedName>
    <definedName name="IQRTickerConverterH525" hidden="1">#REF!</definedName>
    <definedName name="IQRTickerConverterH526" hidden="1">#REF!</definedName>
    <definedName name="IQRTickerConverterH527" hidden="1">#REF!</definedName>
    <definedName name="IQRTickerConverterH528" hidden="1">#REF!</definedName>
    <definedName name="IQRTickerConverterH529" hidden="1">#REF!</definedName>
    <definedName name="IQRTickerConverterH53" hidden="1">#REF!</definedName>
    <definedName name="IQRTickerConverterH530" hidden="1">#REF!</definedName>
    <definedName name="IQRTickerConverterH532" hidden="1">#REF!</definedName>
    <definedName name="IQRTickerConverterH533" hidden="1">#REF!</definedName>
    <definedName name="IQRTickerConverterH534" hidden="1">#REF!</definedName>
    <definedName name="IQRTickerConverterH535" hidden="1">#REF!</definedName>
    <definedName name="IQRTickerConverterH536" hidden="1">#REF!</definedName>
    <definedName name="IQRTickerConverterH538" hidden="1">#REF!</definedName>
    <definedName name="IQRTickerConverterH539" hidden="1">#REF!</definedName>
    <definedName name="IQRTickerConverterH54" hidden="1">#REF!</definedName>
    <definedName name="IQRTickerConverterH540" hidden="1">#REF!</definedName>
    <definedName name="IQRTickerConverterH541" hidden="1">#REF!</definedName>
    <definedName name="IQRTickerConverterH542" hidden="1">#REF!</definedName>
    <definedName name="IQRTickerConverterH543" hidden="1">#REF!</definedName>
    <definedName name="IQRTickerConverterH544" hidden="1">#REF!</definedName>
    <definedName name="IQRTickerConverterH545" hidden="1">#REF!</definedName>
    <definedName name="IQRTickerConverterH546" hidden="1">#REF!</definedName>
    <definedName name="IQRTickerConverterH547" hidden="1">#REF!</definedName>
    <definedName name="IQRTickerConverterH548" hidden="1">#REF!</definedName>
    <definedName name="IQRTickerConverterH549" hidden="1">#REF!</definedName>
    <definedName name="IQRTickerConverterH55" hidden="1">#REF!</definedName>
    <definedName name="IQRTickerConverterH550" hidden="1">#REF!</definedName>
    <definedName name="IQRTickerConverterH552" hidden="1">#REF!</definedName>
    <definedName name="IQRTickerConverterH553" hidden="1">#REF!</definedName>
    <definedName name="IQRTickerConverterH554" hidden="1">#REF!</definedName>
    <definedName name="IQRTickerConverterH555" hidden="1">#REF!</definedName>
    <definedName name="IQRTickerConverterH556" hidden="1">#REF!</definedName>
    <definedName name="IQRTickerConverterH557" hidden="1">#REF!</definedName>
    <definedName name="IQRTickerConverterH558" hidden="1">#REF!</definedName>
    <definedName name="IQRTickerConverterH559" hidden="1">#REF!</definedName>
    <definedName name="IQRTickerConverterH560" hidden="1">#REF!</definedName>
    <definedName name="IQRTickerConverterH562" hidden="1">#REF!</definedName>
    <definedName name="IQRTickerConverterH563" hidden="1">#REF!</definedName>
    <definedName name="IQRTickerConverterH564" hidden="1">#REF!</definedName>
    <definedName name="IQRTickerConverterH565" hidden="1">#REF!</definedName>
    <definedName name="IQRTickerConverterH566" hidden="1">#REF!</definedName>
    <definedName name="IQRTickerConverterH567" hidden="1">#REF!</definedName>
    <definedName name="IQRTickerConverterH568" hidden="1">#REF!</definedName>
    <definedName name="IQRTickerConverterH569" hidden="1">#REF!</definedName>
    <definedName name="IQRTickerConverterH57" hidden="1">#REF!</definedName>
    <definedName name="IQRTickerConverterH570" hidden="1">#REF!</definedName>
    <definedName name="IQRTickerConverterH571" hidden="1">#REF!</definedName>
    <definedName name="IQRTickerConverterH572" hidden="1">#REF!</definedName>
    <definedName name="IQRTickerConverterH573" hidden="1">#REF!</definedName>
    <definedName name="IQRTickerConverterH574" hidden="1">#REF!</definedName>
    <definedName name="IQRTickerConverterH575" hidden="1">#REF!</definedName>
    <definedName name="IQRTickerConverterH576" hidden="1">#REF!</definedName>
    <definedName name="IQRTickerConverterH577" hidden="1">#REF!</definedName>
    <definedName name="IQRTickerConverterH578" hidden="1">#REF!</definedName>
    <definedName name="IQRTickerConverterH579" hidden="1">#REF!</definedName>
    <definedName name="IQRTickerConverterH580" hidden="1">#REF!</definedName>
    <definedName name="IQRTickerConverterH581" hidden="1">#REF!</definedName>
    <definedName name="IQRTickerConverterH582" hidden="1">#REF!</definedName>
    <definedName name="IQRTickerConverterH584" hidden="1">#REF!</definedName>
    <definedName name="IQRTickerConverterH585" hidden="1">#REF!</definedName>
    <definedName name="IQRTickerConverterH586" hidden="1">#REF!</definedName>
    <definedName name="IQRTickerConverterH587" hidden="1">#REF!</definedName>
    <definedName name="IQRTickerConverterH588" hidden="1">#REF!</definedName>
    <definedName name="IQRTickerConverterH589" hidden="1">#REF!</definedName>
    <definedName name="IQRTickerConverterH59" hidden="1">#REF!</definedName>
    <definedName name="IQRTickerConverterH590" hidden="1">#REF!</definedName>
    <definedName name="IQRTickerConverterH592" hidden="1">#REF!</definedName>
    <definedName name="IQRTickerConverterH593" hidden="1">#REF!</definedName>
    <definedName name="IQRTickerConverterH594" hidden="1">#REF!</definedName>
    <definedName name="IQRTickerConverterH595" hidden="1">#REF!</definedName>
    <definedName name="IQRTickerConverterH596" hidden="1">#REF!</definedName>
    <definedName name="IQRTickerConverterH598" hidden="1">#REF!</definedName>
    <definedName name="IQRTickerConverterH599" hidden="1">#REF!</definedName>
    <definedName name="IQRTickerConverterH6" hidden="1">#REF!</definedName>
    <definedName name="IQRTickerConverterH60" hidden="1">#REF!</definedName>
    <definedName name="IQRTickerConverterH600" hidden="1">#REF!</definedName>
    <definedName name="IQRTickerConverterH601" hidden="1">#REF!</definedName>
    <definedName name="IQRTickerConverterH602" hidden="1">#REF!</definedName>
    <definedName name="IQRTickerConverterH603" hidden="1">#REF!</definedName>
    <definedName name="IQRTickerConverterH604" hidden="1">#REF!</definedName>
    <definedName name="IQRTickerConverterH605" hidden="1">#REF!</definedName>
    <definedName name="IQRTickerConverterH606" hidden="1">#REF!</definedName>
    <definedName name="IQRTickerConverterH607" hidden="1">#REF!</definedName>
    <definedName name="IQRTickerConverterH608" hidden="1">#REF!</definedName>
    <definedName name="IQRTickerConverterH609" hidden="1">#REF!</definedName>
    <definedName name="IQRTickerConverterH61" hidden="1">#REF!</definedName>
    <definedName name="IQRTickerConverterH610" hidden="1">#REF!</definedName>
    <definedName name="IQRTickerConverterH612" hidden="1">#REF!</definedName>
    <definedName name="IQRTickerConverterH613" hidden="1">#REF!</definedName>
    <definedName name="IQRTickerConverterH614" hidden="1">#REF!</definedName>
    <definedName name="IQRTickerConverterH615" hidden="1">#REF!</definedName>
    <definedName name="IQRTickerConverterH616" hidden="1">#REF!</definedName>
    <definedName name="IQRTickerConverterH617" hidden="1">#REF!</definedName>
    <definedName name="IQRTickerConverterH618" hidden="1">#REF!</definedName>
    <definedName name="IQRTickerConverterH619" hidden="1">#REF!</definedName>
    <definedName name="IQRTickerConverterH62" hidden="1">#REF!</definedName>
    <definedName name="IQRTickerConverterH620" hidden="1">#REF!</definedName>
    <definedName name="IQRTickerConverterH621" hidden="1">#REF!</definedName>
    <definedName name="IQRTickerConverterH622" hidden="1">#REF!</definedName>
    <definedName name="IQRTickerConverterH623" hidden="1">#REF!</definedName>
    <definedName name="IQRTickerConverterH624" hidden="1">#REF!</definedName>
    <definedName name="IQRTickerConverterH625" hidden="1">#REF!</definedName>
    <definedName name="IQRTickerConverterH626" hidden="1">#REF!</definedName>
    <definedName name="IQRTickerConverterH627" hidden="1">#REF!</definedName>
    <definedName name="IQRTickerConverterH628" hidden="1">#REF!</definedName>
    <definedName name="IQRTickerConverterH629" hidden="1">#REF!</definedName>
    <definedName name="IQRTickerConverterH63" hidden="1">#REF!</definedName>
    <definedName name="IQRTickerConverterH630" hidden="1">#REF!</definedName>
    <definedName name="IQRTickerConverterH631" hidden="1">#REF!</definedName>
    <definedName name="IQRTickerConverterH632" hidden="1">#REF!</definedName>
    <definedName name="IQRTickerConverterH633" hidden="1">#REF!</definedName>
    <definedName name="IQRTickerConverterH634" hidden="1">#REF!</definedName>
    <definedName name="IQRTickerConverterH635" hidden="1">#REF!</definedName>
    <definedName name="IQRTickerConverterH636" hidden="1">#REF!</definedName>
    <definedName name="IQRTickerConverterH637" hidden="1">#REF!</definedName>
    <definedName name="IQRTickerConverterH638" hidden="1">#REF!</definedName>
    <definedName name="IQRTickerConverterH639" hidden="1">#REF!</definedName>
    <definedName name="IQRTickerConverterH64" hidden="1">#REF!</definedName>
    <definedName name="IQRTickerConverterH640" hidden="1">#REF!</definedName>
    <definedName name="IQRTickerConverterH641" hidden="1">#REF!</definedName>
    <definedName name="IQRTickerConverterH642" hidden="1">#REF!</definedName>
    <definedName name="IQRTickerConverterH643" hidden="1">#REF!</definedName>
    <definedName name="IQRTickerConverterH644" hidden="1">#REF!</definedName>
    <definedName name="IQRTickerConverterH645" hidden="1">#REF!</definedName>
    <definedName name="IQRTickerConverterH646" hidden="1">#REF!</definedName>
    <definedName name="IQRTickerConverterH647" hidden="1">#REF!</definedName>
    <definedName name="IQRTickerConverterH648" hidden="1">#REF!</definedName>
    <definedName name="IQRTickerConverterH649" hidden="1">#REF!</definedName>
    <definedName name="IQRTickerConverterH65" hidden="1">#REF!</definedName>
    <definedName name="IQRTickerConverterH650" hidden="1">#REF!</definedName>
    <definedName name="IQRTickerConverterH651" hidden="1">#REF!</definedName>
    <definedName name="IQRTickerConverterH652" hidden="1">#REF!</definedName>
    <definedName name="IQRTickerConverterH653" hidden="1">#REF!</definedName>
    <definedName name="IQRTickerConverterH654" hidden="1">#REF!</definedName>
    <definedName name="IQRTickerConverterH655" hidden="1">#REF!</definedName>
    <definedName name="IQRTickerConverterH656" hidden="1">#REF!</definedName>
    <definedName name="IQRTickerConverterH657" hidden="1">#REF!</definedName>
    <definedName name="IQRTickerConverterH658" hidden="1">#REF!</definedName>
    <definedName name="IQRTickerConverterH659" hidden="1">#REF!</definedName>
    <definedName name="IQRTickerConverterH66" hidden="1">#REF!</definedName>
    <definedName name="IQRTickerConverterH660" hidden="1">#REF!</definedName>
    <definedName name="IQRTickerConverterH661" hidden="1">#REF!</definedName>
    <definedName name="IQRTickerConverterH662" hidden="1">#REF!</definedName>
    <definedName name="IQRTickerConverterH663" hidden="1">#REF!</definedName>
    <definedName name="IQRTickerConverterH664" hidden="1">#REF!</definedName>
    <definedName name="IQRTickerConverterH665" hidden="1">#REF!</definedName>
    <definedName name="IQRTickerConverterH667" hidden="1">#REF!</definedName>
    <definedName name="IQRTickerConverterH668" hidden="1">#REF!</definedName>
    <definedName name="IQRTickerConverterH669" hidden="1">#REF!</definedName>
    <definedName name="IQRTickerConverterH67" hidden="1">#REF!</definedName>
    <definedName name="IQRTickerConverterH671" hidden="1">#REF!</definedName>
    <definedName name="IQRTickerConverterH672" hidden="1">#REF!</definedName>
    <definedName name="IQRTickerConverterH673" hidden="1">#REF!</definedName>
    <definedName name="IQRTickerConverterH674" hidden="1">#REF!</definedName>
    <definedName name="IQRTickerConverterH675" hidden="1">#REF!</definedName>
    <definedName name="IQRTickerConverterH676" hidden="1">#REF!</definedName>
    <definedName name="IQRTickerConverterH677" hidden="1">#REF!</definedName>
    <definedName name="IQRTickerConverterH678" hidden="1">#REF!</definedName>
    <definedName name="IQRTickerConverterH679" hidden="1">#REF!</definedName>
    <definedName name="IQRTickerConverterH68" hidden="1">#REF!</definedName>
    <definedName name="IQRTickerConverterH681" hidden="1">#REF!</definedName>
    <definedName name="IQRTickerConverterH682" hidden="1">#REF!</definedName>
    <definedName name="IQRTickerConverterH683" hidden="1">#REF!</definedName>
    <definedName name="IQRTickerConverterH684" hidden="1">#REF!</definedName>
    <definedName name="IQRTickerConverterH685" hidden="1">#REF!</definedName>
    <definedName name="IQRTickerConverterH686" hidden="1">#REF!</definedName>
    <definedName name="IQRTickerConverterH687" hidden="1">#REF!</definedName>
    <definedName name="IQRTickerConverterH688" hidden="1">#REF!</definedName>
    <definedName name="IQRTickerConverterH689" hidden="1">#REF!</definedName>
    <definedName name="IQRTickerConverterH690" hidden="1">#REF!</definedName>
    <definedName name="IQRTickerConverterH691" hidden="1">#REF!</definedName>
    <definedName name="IQRTickerConverterH692" hidden="1">#REF!</definedName>
    <definedName name="IQRTickerConverterH693" hidden="1">#REF!</definedName>
    <definedName name="IQRTickerConverterH694" hidden="1">#REF!</definedName>
    <definedName name="IQRTickerConverterH695" hidden="1">#REF!</definedName>
    <definedName name="IQRTickerConverterH696" hidden="1">#REF!</definedName>
    <definedName name="IQRTickerConverterH697" hidden="1">#REF!</definedName>
    <definedName name="IQRTickerConverterH699" hidden="1">#REF!</definedName>
    <definedName name="IQRTickerConverterH7" hidden="1">#REF!</definedName>
    <definedName name="IQRTickerConverterH70" hidden="1">#REF!</definedName>
    <definedName name="IQRTickerConverterH700" hidden="1">#REF!</definedName>
    <definedName name="IQRTickerConverterH702" hidden="1">#REF!</definedName>
    <definedName name="IQRTickerConverterH703" hidden="1">#REF!</definedName>
    <definedName name="IQRTickerConverterH704" hidden="1">#REF!</definedName>
    <definedName name="IQRTickerConverterH705" hidden="1">#REF!</definedName>
    <definedName name="IQRTickerConverterH706" hidden="1">#REF!</definedName>
    <definedName name="IQRTickerConverterH707" hidden="1">#REF!</definedName>
    <definedName name="IQRTickerConverterH708" hidden="1">#REF!</definedName>
    <definedName name="IQRTickerConverterH709" hidden="1">#REF!</definedName>
    <definedName name="IQRTickerConverterH71" hidden="1">#REF!</definedName>
    <definedName name="IQRTickerConverterH710" hidden="1">#REF!</definedName>
    <definedName name="IQRTickerConverterH711" hidden="1">#REF!</definedName>
    <definedName name="IQRTickerConverterH712" hidden="1">#REF!</definedName>
    <definedName name="IQRTickerConverterH713" hidden="1">#REF!</definedName>
    <definedName name="IQRTickerConverterH714" hidden="1">#REF!</definedName>
    <definedName name="IQRTickerConverterH715" hidden="1">#REF!</definedName>
    <definedName name="IQRTickerConverterH716" hidden="1">#REF!</definedName>
    <definedName name="IQRTickerConverterH717" hidden="1">#REF!</definedName>
    <definedName name="IQRTickerConverterH718" hidden="1">#REF!</definedName>
    <definedName name="IQRTickerConverterH72" hidden="1">#REF!</definedName>
    <definedName name="IQRTickerConverterH720" hidden="1">#REF!</definedName>
    <definedName name="IQRTickerConverterH721" hidden="1">#REF!</definedName>
    <definedName name="IQRTickerConverterH722" hidden="1">#REF!</definedName>
    <definedName name="IQRTickerConverterH723" hidden="1">#REF!</definedName>
    <definedName name="IQRTickerConverterH724" hidden="1">#REF!</definedName>
    <definedName name="IQRTickerConverterH725" hidden="1">#REF!</definedName>
    <definedName name="IQRTickerConverterH726" hidden="1">#REF!</definedName>
    <definedName name="IQRTickerConverterH727" hidden="1">#REF!</definedName>
    <definedName name="IQRTickerConverterH729" hidden="1">#REF!</definedName>
    <definedName name="IQRTickerConverterH73" hidden="1">#REF!</definedName>
    <definedName name="IQRTickerConverterH730" hidden="1">#REF!</definedName>
    <definedName name="IQRTickerConverterH731" hidden="1">#REF!</definedName>
    <definedName name="IQRTickerConverterH732" hidden="1">#REF!</definedName>
    <definedName name="IQRTickerConverterH733" hidden="1">#REF!</definedName>
    <definedName name="IQRTickerConverterH734" hidden="1">#REF!</definedName>
    <definedName name="IQRTickerConverterH735" hidden="1">#REF!</definedName>
    <definedName name="IQRTickerConverterH736" hidden="1">#REF!</definedName>
    <definedName name="IQRTickerConverterH737" hidden="1">#REF!</definedName>
    <definedName name="IQRTickerConverterH739" hidden="1">#REF!</definedName>
    <definedName name="IQRTickerConverterH74" hidden="1">#REF!</definedName>
    <definedName name="IQRTickerConverterH740" hidden="1">#REF!</definedName>
    <definedName name="IQRTickerConverterH741" hidden="1">#REF!</definedName>
    <definedName name="IQRTickerConverterH742" hidden="1">#REF!</definedName>
    <definedName name="IQRTickerConverterH743" hidden="1">#REF!</definedName>
    <definedName name="IQRTickerConverterH744" hidden="1">#REF!</definedName>
    <definedName name="IQRTickerConverterH745" hidden="1">#REF!</definedName>
    <definedName name="IQRTickerConverterH746" hidden="1">#REF!</definedName>
    <definedName name="IQRTickerConverterH747" hidden="1">#REF!</definedName>
    <definedName name="IQRTickerConverterH749" hidden="1">#REF!</definedName>
    <definedName name="IQRTickerConverterH75" hidden="1">#REF!</definedName>
    <definedName name="IQRTickerConverterH750" hidden="1">#REF!</definedName>
    <definedName name="IQRTickerConverterH751" hidden="1">#REF!</definedName>
    <definedName name="IQRTickerConverterH752" hidden="1">#REF!</definedName>
    <definedName name="IQRTickerConverterH753" hidden="1">#REF!</definedName>
    <definedName name="IQRTickerConverterH754" hidden="1">#REF!</definedName>
    <definedName name="IQRTickerConverterH755" hidden="1">#REF!</definedName>
    <definedName name="IQRTickerConverterH756" hidden="1">#REF!</definedName>
    <definedName name="IQRTickerConverterH757" hidden="1">#REF!</definedName>
    <definedName name="IQRTickerConverterH758" hidden="1">#REF!</definedName>
    <definedName name="IQRTickerConverterH759" hidden="1">#REF!</definedName>
    <definedName name="IQRTickerConverterH76" hidden="1">#REF!</definedName>
    <definedName name="IQRTickerConverterH760" hidden="1">#REF!</definedName>
    <definedName name="IQRTickerConverterH761" hidden="1">#REF!</definedName>
    <definedName name="IQRTickerConverterH762" hidden="1">#REF!</definedName>
    <definedName name="IQRTickerConverterH763" hidden="1">#REF!</definedName>
    <definedName name="IQRTickerConverterH764" hidden="1">#REF!</definedName>
    <definedName name="IQRTickerConverterH765" hidden="1">#REF!</definedName>
    <definedName name="IQRTickerConverterH766" hidden="1">#REF!</definedName>
    <definedName name="IQRTickerConverterH767" hidden="1">#REF!</definedName>
    <definedName name="IQRTickerConverterH768" hidden="1">#REF!</definedName>
    <definedName name="IQRTickerConverterH769" hidden="1">#REF!</definedName>
    <definedName name="IQRTickerConverterH77" hidden="1">#REF!</definedName>
    <definedName name="IQRTickerConverterH770" hidden="1">#REF!</definedName>
    <definedName name="IQRTickerConverterH771" hidden="1">#REF!</definedName>
    <definedName name="IQRTickerConverterH772" hidden="1">#REF!</definedName>
    <definedName name="IQRTickerConverterH773" hidden="1">#REF!</definedName>
    <definedName name="IQRTickerConverterH774" hidden="1">#REF!</definedName>
    <definedName name="IQRTickerConverterH775" hidden="1">#REF!</definedName>
    <definedName name="IQRTickerConverterH776" hidden="1">#REF!</definedName>
    <definedName name="IQRTickerConverterH777" hidden="1">#REF!</definedName>
    <definedName name="IQRTickerConverterH778" hidden="1">#REF!</definedName>
    <definedName name="IQRTickerConverterH779" hidden="1">#REF!</definedName>
    <definedName name="IQRTickerConverterH78" hidden="1">#REF!</definedName>
    <definedName name="IQRTickerConverterH780" hidden="1">#REF!</definedName>
    <definedName name="IQRTickerConverterH781" hidden="1">#REF!</definedName>
    <definedName name="IQRTickerConverterH782" hidden="1">#REF!</definedName>
    <definedName name="IQRTickerConverterH783" hidden="1">#REF!</definedName>
    <definedName name="IQRTickerConverterH784" hidden="1">#REF!</definedName>
    <definedName name="IQRTickerConverterH785" hidden="1">#REF!</definedName>
    <definedName name="IQRTickerConverterH786" hidden="1">#REF!</definedName>
    <definedName name="IQRTickerConverterH788" hidden="1">#REF!</definedName>
    <definedName name="IQRTickerConverterH79" hidden="1">#REF!</definedName>
    <definedName name="IQRTickerConverterH790" hidden="1">#REF!</definedName>
    <definedName name="IQRTickerConverterH791" hidden="1">#REF!</definedName>
    <definedName name="IQRTickerConverterH792" hidden="1">#REF!</definedName>
    <definedName name="IQRTickerConverterH793" hidden="1">#REF!</definedName>
    <definedName name="IQRTickerConverterH794" hidden="1">#REF!</definedName>
    <definedName name="IQRTickerConverterH795" hidden="1">#REF!</definedName>
    <definedName name="IQRTickerConverterH796" hidden="1">#REF!</definedName>
    <definedName name="IQRTickerConverterH797" hidden="1">#REF!</definedName>
    <definedName name="IQRTickerConverterH798" hidden="1">#REF!</definedName>
    <definedName name="IQRTickerConverterH799" hidden="1">#REF!</definedName>
    <definedName name="IQRTickerConverterH8" hidden="1">#REF!</definedName>
    <definedName name="IQRTickerConverterH80" hidden="1">#REF!</definedName>
    <definedName name="IQRTickerConverterH800" hidden="1">#REF!</definedName>
    <definedName name="IQRTickerConverterH801" hidden="1">#REF!</definedName>
    <definedName name="IQRTickerConverterH802" hidden="1">#REF!</definedName>
    <definedName name="IQRTickerConverterH803" hidden="1">#REF!</definedName>
    <definedName name="IQRTickerConverterH805" hidden="1">#REF!</definedName>
    <definedName name="IQRTickerConverterH806" hidden="1">#REF!</definedName>
    <definedName name="IQRTickerConverterH807" hidden="1">#REF!</definedName>
    <definedName name="IQRTickerConverterH809" hidden="1">#REF!</definedName>
    <definedName name="IQRTickerConverterH81" hidden="1">#REF!</definedName>
    <definedName name="IQRTickerConverterH810" hidden="1">#REF!</definedName>
    <definedName name="IQRTickerConverterH811" hidden="1">#REF!</definedName>
    <definedName name="IQRTickerConverterH812" hidden="1">#REF!</definedName>
    <definedName name="IQRTickerConverterH813" hidden="1">#REF!</definedName>
    <definedName name="IQRTickerConverterH814" hidden="1">#REF!</definedName>
    <definedName name="IQRTickerConverterH815" hidden="1">#REF!</definedName>
    <definedName name="IQRTickerConverterH816" hidden="1">#REF!</definedName>
    <definedName name="IQRTickerConverterH818" hidden="1">#REF!</definedName>
    <definedName name="IQRTickerConverterH82" hidden="1">#REF!</definedName>
    <definedName name="IQRTickerConverterH820" hidden="1">#REF!</definedName>
    <definedName name="IQRTickerConverterH821" hidden="1">#REF!</definedName>
    <definedName name="IQRTickerConverterH822" hidden="1">#REF!</definedName>
    <definedName name="IQRTickerConverterH823" hidden="1">#REF!</definedName>
    <definedName name="IQRTickerConverterH825" hidden="1">#REF!</definedName>
    <definedName name="IQRTickerConverterH826" hidden="1">#REF!</definedName>
    <definedName name="IQRTickerConverterH827" hidden="1">#REF!</definedName>
    <definedName name="IQRTickerConverterH828" hidden="1">#REF!</definedName>
    <definedName name="IQRTickerConverterH829" hidden="1">#REF!</definedName>
    <definedName name="IQRTickerConverterH83" hidden="1">#REF!</definedName>
    <definedName name="IQRTickerConverterH830" hidden="1">#REF!</definedName>
    <definedName name="IQRTickerConverterH831" hidden="1">#REF!</definedName>
    <definedName name="IQRTickerConverterH832" hidden="1">#REF!</definedName>
    <definedName name="IQRTickerConverterH834" hidden="1">#REF!</definedName>
    <definedName name="IQRTickerConverterH835" hidden="1">#REF!</definedName>
    <definedName name="IQRTickerConverterH836" hidden="1">#REF!</definedName>
    <definedName name="IQRTickerConverterH837" hidden="1">#REF!</definedName>
    <definedName name="IQRTickerConverterH838" hidden="1">#REF!</definedName>
    <definedName name="IQRTickerConverterH839" hidden="1">#REF!</definedName>
    <definedName name="IQRTickerConverterH84" hidden="1">#REF!</definedName>
    <definedName name="IQRTickerConverterH840" hidden="1">#REF!</definedName>
    <definedName name="IQRTickerConverterH842" hidden="1">#REF!</definedName>
    <definedName name="IQRTickerConverterH843" hidden="1">#REF!</definedName>
    <definedName name="IQRTickerConverterH845" hidden="1">#REF!</definedName>
    <definedName name="IQRTickerConverterH846" hidden="1">#REF!</definedName>
    <definedName name="IQRTickerConverterH847" hidden="1">#REF!</definedName>
    <definedName name="IQRTickerConverterH848" hidden="1">#REF!</definedName>
    <definedName name="IQRTickerConverterH849" hidden="1">#REF!</definedName>
    <definedName name="IQRTickerConverterH85" hidden="1">#REF!</definedName>
    <definedName name="IQRTickerConverterH850" hidden="1">#REF!</definedName>
    <definedName name="IQRTickerConverterH851" hidden="1">#REF!</definedName>
    <definedName name="IQRTickerConverterH852" hidden="1">#REF!</definedName>
    <definedName name="IQRTickerConverterH853" hidden="1">#REF!</definedName>
    <definedName name="IQRTickerConverterH854" hidden="1">#REF!</definedName>
    <definedName name="IQRTickerConverterH855" hidden="1">#REF!</definedName>
    <definedName name="IQRTickerConverterH856" hidden="1">#REF!</definedName>
    <definedName name="IQRTickerConverterH857" hidden="1">#REF!</definedName>
    <definedName name="IQRTickerConverterH858" hidden="1">#REF!</definedName>
    <definedName name="IQRTickerConverterH859" hidden="1">#REF!</definedName>
    <definedName name="IQRTickerConverterH86" hidden="1">#REF!</definedName>
    <definedName name="IQRTickerConverterH860" hidden="1">#REF!</definedName>
    <definedName name="IQRTickerConverterH861" hidden="1">#REF!</definedName>
    <definedName name="IQRTickerConverterH862" hidden="1">#REF!</definedName>
    <definedName name="IQRTickerConverterH863" hidden="1">#REF!</definedName>
    <definedName name="IQRTickerConverterH865" hidden="1">#REF!</definedName>
    <definedName name="IQRTickerConverterH866" hidden="1">#REF!</definedName>
    <definedName name="IQRTickerConverterH867" hidden="1">#REF!</definedName>
    <definedName name="IQRTickerConverterH868" hidden="1">#REF!</definedName>
    <definedName name="IQRTickerConverterH869" hidden="1">#REF!</definedName>
    <definedName name="IQRTickerConverterH87" hidden="1">#REF!</definedName>
    <definedName name="IQRTickerConverterH870" hidden="1">#REF!</definedName>
    <definedName name="IQRTickerConverterH871" hidden="1">#REF!</definedName>
    <definedName name="IQRTickerConverterH872" hidden="1">#REF!</definedName>
    <definedName name="IQRTickerConverterH874" hidden="1">#REF!</definedName>
    <definedName name="IQRTickerConverterH875" hidden="1">#REF!</definedName>
    <definedName name="IQRTickerConverterH876" hidden="1">#REF!</definedName>
    <definedName name="IQRTickerConverterH877" hidden="1">#REF!</definedName>
    <definedName name="IQRTickerConverterH878" hidden="1">#REF!</definedName>
    <definedName name="IQRTickerConverterH879" hidden="1">#REF!</definedName>
    <definedName name="IQRTickerConverterH88" hidden="1">#REF!</definedName>
    <definedName name="IQRTickerConverterH880" hidden="1">#REF!</definedName>
    <definedName name="IQRTickerConverterH882" hidden="1">#REF!</definedName>
    <definedName name="IQRTickerConverterH883" hidden="1">#REF!</definedName>
    <definedName name="IQRTickerConverterH884" hidden="1">#REF!</definedName>
    <definedName name="IQRTickerConverterH886" hidden="1">#REF!</definedName>
    <definedName name="IQRTickerConverterH887" hidden="1">#REF!</definedName>
    <definedName name="IQRTickerConverterH888" hidden="1">#REF!</definedName>
    <definedName name="IQRTickerConverterH889" hidden="1">#REF!</definedName>
    <definedName name="IQRTickerConverterH89" hidden="1">#REF!</definedName>
    <definedName name="IQRTickerConverterH890" hidden="1">#REF!</definedName>
    <definedName name="IQRTickerConverterH891" hidden="1">#REF!</definedName>
    <definedName name="IQRTickerConverterH892" hidden="1">#REF!</definedName>
    <definedName name="IQRTickerConverterH893" hidden="1">#REF!</definedName>
    <definedName name="IQRTickerConverterH895" hidden="1">#REF!</definedName>
    <definedName name="IQRTickerConverterH896" hidden="1">#REF!</definedName>
    <definedName name="IQRTickerConverterH897" hidden="1">#REF!</definedName>
    <definedName name="IQRTickerConverterH898" hidden="1">#REF!</definedName>
    <definedName name="IQRTickerConverterH899" hidden="1">#REF!</definedName>
    <definedName name="IQRTickerConverterH9" hidden="1">#REF!</definedName>
    <definedName name="IQRTickerConverterH90" hidden="1">#REF!</definedName>
    <definedName name="IQRTickerConverterH900" hidden="1">#REF!</definedName>
    <definedName name="IQRTickerConverterH902" hidden="1">#REF!</definedName>
    <definedName name="IQRTickerConverterH903" hidden="1">#REF!</definedName>
    <definedName name="IQRTickerConverterH904" hidden="1">#REF!</definedName>
    <definedName name="IQRTickerConverterH905" hidden="1">#REF!</definedName>
    <definedName name="IQRTickerConverterH906" hidden="1">#REF!</definedName>
    <definedName name="IQRTickerConverterH907" hidden="1">#REF!</definedName>
    <definedName name="IQRTickerConverterH908" hidden="1">#REF!</definedName>
    <definedName name="IQRTickerConverterH909" hidden="1">#REF!</definedName>
    <definedName name="IQRTickerConverterH910" hidden="1">#REF!</definedName>
    <definedName name="IQRTickerConverterH911" hidden="1">#REF!</definedName>
    <definedName name="IQRTickerConverterH912" hidden="1">#REF!</definedName>
    <definedName name="IQRTickerConverterH913" hidden="1">#REF!</definedName>
    <definedName name="IQRTickerConverterH914" hidden="1">#REF!</definedName>
    <definedName name="IQRTickerConverterH916" hidden="1">#REF!</definedName>
    <definedName name="IQRTickerConverterH917" hidden="1">#REF!</definedName>
    <definedName name="IQRTickerConverterH918" hidden="1">#REF!</definedName>
    <definedName name="IQRTickerConverterH919" hidden="1">#REF!</definedName>
    <definedName name="IQRTickerConverterH92" hidden="1">#REF!</definedName>
    <definedName name="IQRTickerConverterH920" hidden="1">#REF!</definedName>
    <definedName name="IQRTickerConverterH921" hidden="1">#REF!</definedName>
    <definedName name="IQRTickerConverterH922" hidden="1">#REF!</definedName>
    <definedName name="IQRTickerConverterH923" hidden="1">#REF!</definedName>
    <definedName name="IQRTickerConverterH924" hidden="1">#REF!</definedName>
    <definedName name="IQRTickerConverterH925" hidden="1">#REF!</definedName>
    <definedName name="IQRTickerConverterH926" hidden="1">#REF!</definedName>
    <definedName name="IQRTickerConverterH927" hidden="1">#REF!</definedName>
    <definedName name="IQRTickerConverterH928" hidden="1">#REF!</definedName>
    <definedName name="IQRTickerConverterH929" hidden="1">#REF!</definedName>
    <definedName name="IQRTickerConverterH93" hidden="1">#REF!</definedName>
    <definedName name="IQRTickerConverterH930" hidden="1">#REF!</definedName>
    <definedName name="IQRTickerConverterH931" hidden="1">#REF!</definedName>
    <definedName name="IQRTickerConverterH932" hidden="1">#REF!</definedName>
    <definedName name="IQRTickerConverterH933" hidden="1">#REF!</definedName>
    <definedName name="IQRTickerConverterH934" hidden="1">#REF!</definedName>
    <definedName name="IQRTickerConverterH935" hidden="1">#REF!</definedName>
    <definedName name="IQRTickerConverterH936" hidden="1">#REF!</definedName>
    <definedName name="IQRTickerConverterH937" hidden="1">#REF!</definedName>
    <definedName name="IQRTickerConverterH939" hidden="1">#REF!</definedName>
    <definedName name="IQRTickerConverterH94" hidden="1">#REF!</definedName>
    <definedName name="IQRTickerConverterH940" hidden="1">#REF!</definedName>
    <definedName name="IQRTickerConverterH941" hidden="1">#REF!</definedName>
    <definedName name="IQRTickerConverterH942" hidden="1">#REF!</definedName>
    <definedName name="IQRTickerConverterH943" hidden="1">#REF!</definedName>
    <definedName name="IQRTickerConverterH944" hidden="1">#REF!</definedName>
    <definedName name="IQRTickerConverterH945" hidden="1">#REF!</definedName>
    <definedName name="IQRTickerConverterH946" hidden="1">#REF!</definedName>
    <definedName name="IQRTickerConverterH947" hidden="1">#REF!</definedName>
    <definedName name="IQRTickerConverterH948" hidden="1">#REF!</definedName>
    <definedName name="IQRTickerConverterH949" hidden="1">#REF!</definedName>
    <definedName name="IQRTickerConverterH95" hidden="1">#REF!</definedName>
    <definedName name="IQRTickerConverterH950" hidden="1">#REF!</definedName>
    <definedName name="IQRTickerConverterH951" hidden="1">#REF!</definedName>
    <definedName name="IQRTickerConverterH952" hidden="1">#REF!</definedName>
    <definedName name="IQRTickerConverterH953" hidden="1">#REF!</definedName>
    <definedName name="IQRTickerConverterH954" hidden="1">#REF!</definedName>
    <definedName name="IQRTickerConverterH955" hidden="1">#REF!</definedName>
    <definedName name="IQRTickerConverterH956" hidden="1">#REF!</definedName>
    <definedName name="IQRTickerConverterH957" hidden="1">#REF!</definedName>
    <definedName name="IQRTickerConverterH958" hidden="1">#REF!</definedName>
    <definedName name="IQRTickerConverterH959" hidden="1">#REF!</definedName>
    <definedName name="IQRTickerConverterH96" hidden="1">#REF!</definedName>
    <definedName name="IQRTickerConverterH960" hidden="1">#REF!</definedName>
    <definedName name="IQRTickerConverterH961" hidden="1">#REF!</definedName>
    <definedName name="IQRTickerConverterH962" hidden="1">#REF!</definedName>
    <definedName name="IQRTickerConverterH963" hidden="1">#REF!</definedName>
    <definedName name="IQRTickerConverterH964" hidden="1">#REF!</definedName>
    <definedName name="IQRTickerConverterH965" hidden="1">#REF!</definedName>
    <definedName name="IQRTickerConverterH966" hidden="1">#REF!</definedName>
    <definedName name="IQRTickerConverterH967" hidden="1">#REF!</definedName>
    <definedName name="IQRTickerConverterH968" hidden="1">#REF!</definedName>
    <definedName name="IQRTickerConverterH969" hidden="1">#REF!</definedName>
    <definedName name="IQRTickerConverterH97" hidden="1">#REF!</definedName>
    <definedName name="IQRTickerConverterH970" hidden="1">#REF!</definedName>
    <definedName name="IQRTickerConverterH971" hidden="1">#REF!</definedName>
    <definedName name="IQRTickerConverterH972" hidden="1">#REF!</definedName>
    <definedName name="IQRTickerConverterH973" hidden="1">#REF!</definedName>
    <definedName name="IQRTickerConverterH974" hidden="1">#REF!</definedName>
    <definedName name="IQRTickerConverterH975" hidden="1">#REF!</definedName>
    <definedName name="IQRTickerConverterH977" hidden="1">#REF!</definedName>
    <definedName name="IQRTickerConverterH978" hidden="1">#REF!</definedName>
    <definedName name="IQRTickerConverterH979" hidden="1">#REF!</definedName>
    <definedName name="IQRTickerConverterH98" hidden="1">#REF!</definedName>
    <definedName name="IQRTickerConverterH980" hidden="1">#REF!</definedName>
    <definedName name="IQRTickerConverterH981" hidden="1">#REF!</definedName>
    <definedName name="IQRTickerConverterH982" hidden="1">#REF!</definedName>
    <definedName name="IQRTickerConverterH983" hidden="1">#REF!</definedName>
    <definedName name="IQRTickerConverterH985" hidden="1">#REF!</definedName>
    <definedName name="IQRTickerConverterH986" hidden="1">#REF!</definedName>
    <definedName name="IQRTickerConverterH988" hidden="1">#REF!</definedName>
    <definedName name="IQRTickerConverterH989" hidden="1">#REF!</definedName>
    <definedName name="IQRTickerConverterH99" hidden="1">#REF!</definedName>
    <definedName name="IQRTickerConverterH990" hidden="1">#REF!</definedName>
    <definedName name="IQRTickerConverterH991" hidden="1">#REF!</definedName>
    <definedName name="IQRTickerConverterH993" hidden="1">#REF!</definedName>
    <definedName name="IQRTickerConverterH994" hidden="1">#REF!</definedName>
    <definedName name="IQRTickerConverterH995" hidden="1">#REF!</definedName>
    <definedName name="IQRTickerConverterH996" hidden="1">#REF!</definedName>
    <definedName name="IQRTickerConverterH998" hidden="1">#REF!</definedName>
    <definedName name="IQRTickerConverterH999" hidden="1">#REF!</definedName>
    <definedName name="ListOffset" hidden="1">1</definedName>
    <definedName name="MO.LastPriceFormula">#REF!</definedName>
    <definedName name="MO.LastPriceHardcoded">#REF!</definedName>
    <definedName name="MO.RealTime">#REF!</definedName>
    <definedName name="MO.RealTimeStockPriceToggle">#REF!</definedName>
    <definedName name="MO.ReportCurrency">#REF!</definedName>
    <definedName name="o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</definedNames>
  <calcPr calcId="162913" iterate="1"/>
</workbook>
</file>

<file path=xl/calcChain.xml><?xml version="1.0" encoding="utf-8"?>
<calcChain xmlns="http://schemas.openxmlformats.org/spreadsheetml/2006/main">
  <c r="T125" i="43" l="1"/>
  <c r="U125" i="43" s="1"/>
  <c r="V125" i="43" s="1"/>
  <c r="W125" i="43" s="1"/>
  <c r="X125" i="43" s="1"/>
  <c r="Y125" i="43" s="1"/>
  <c r="Z125" i="43" s="1"/>
  <c r="AA125" i="43" s="1"/>
  <c r="AB125" i="43" s="1"/>
  <c r="AC125" i="43" s="1"/>
  <c r="T133" i="43"/>
  <c r="U133" i="43" s="1"/>
  <c r="V133" i="43" s="1"/>
  <c r="W133" i="43" s="1"/>
  <c r="X133" i="43" s="1"/>
  <c r="Y133" i="43" s="1"/>
  <c r="Z133" i="43" s="1"/>
  <c r="AA133" i="43" s="1"/>
  <c r="AB133" i="43" s="1"/>
  <c r="AC133" i="43" s="1"/>
  <c r="U132" i="43"/>
  <c r="V132" i="43" s="1"/>
  <c r="W132" i="43" s="1"/>
  <c r="X132" i="43" s="1"/>
  <c r="Y132" i="43" s="1"/>
  <c r="Z132" i="43" s="1"/>
  <c r="AA132" i="43" s="1"/>
  <c r="AB132" i="43" s="1"/>
  <c r="AC132" i="43" s="1"/>
  <c r="M397" i="43" l="1"/>
  <c r="N397" i="43"/>
  <c r="O397" i="43"/>
  <c r="P397" i="43"/>
  <c r="Q397" i="43"/>
  <c r="R397" i="43"/>
  <c r="L394" i="43"/>
  <c r="M394" i="43"/>
  <c r="N394" i="43"/>
  <c r="O394" i="43"/>
  <c r="P394" i="43"/>
  <c r="Q394" i="43"/>
  <c r="R394" i="43"/>
  <c r="AG92" i="43" l="1"/>
  <c r="AF92" i="43"/>
  <c r="AG88" i="43"/>
  <c r="AF88" i="43"/>
  <c r="AG90" i="43"/>
  <c r="AF90" i="43"/>
  <c r="AG86" i="43"/>
  <c r="AF86" i="43"/>
  <c r="S246" i="43" l="1"/>
  <c r="I267" i="43"/>
  <c r="J267" i="43" s="1"/>
  <c r="K267" i="43" s="1"/>
  <c r="T203" i="43"/>
  <c r="U203" i="43" s="1"/>
  <c r="V203" i="43" s="1"/>
  <c r="W203" i="43" s="1"/>
  <c r="X203" i="43" s="1"/>
  <c r="Y203" i="43" s="1"/>
  <c r="Z203" i="43" s="1"/>
  <c r="AA203" i="43" s="1"/>
  <c r="AB203" i="43" s="1"/>
  <c r="AC203" i="43" s="1"/>
  <c r="S215" i="43"/>
  <c r="T215" i="43" s="1"/>
  <c r="U215" i="43" s="1"/>
  <c r="V215" i="43" s="1"/>
  <c r="W215" i="43" s="1"/>
  <c r="X215" i="43" s="1"/>
  <c r="Y215" i="43" s="1"/>
  <c r="Z215" i="43" s="1"/>
  <c r="AA215" i="43" s="1"/>
  <c r="AB215" i="43" s="1"/>
  <c r="AC215" i="43" s="1"/>
  <c r="L271" i="43"/>
  <c r="M271" i="43"/>
  <c r="N271" i="43"/>
  <c r="O271" i="43"/>
  <c r="P271" i="43"/>
  <c r="Q271" i="43"/>
  <c r="R271" i="43"/>
  <c r="R270" i="43"/>
  <c r="Q270" i="43"/>
  <c r="P270" i="43"/>
  <c r="O270" i="43"/>
  <c r="N270" i="43"/>
  <c r="M270" i="43"/>
  <c r="L270" i="43"/>
  <c r="S237" i="43"/>
  <c r="T237" i="43" s="1"/>
  <c r="U237" i="43" s="1"/>
  <c r="V237" i="43" s="1"/>
  <c r="W237" i="43" s="1"/>
  <c r="X237" i="43" s="1"/>
  <c r="Y237" i="43" s="1"/>
  <c r="Z237" i="43" s="1"/>
  <c r="AA237" i="43" s="1"/>
  <c r="AB237" i="43" s="1"/>
  <c r="AC237" i="43" s="1"/>
  <c r="T246" i="43" l="1"/>
  <c r="U246" i="43" l="1"/>
  <c r="V246" i="43" l="1"/>
  <c r="W246" i="43" s="1"/>
  <c r="X246" i="43" s="1"/>
  <c r="Y246" i="43" s="1"/>
  <c r="Z246" i="43" s="1"/>
  <c r="AA246" i="43" s="1"/>
  <c r="AB246" i="43" s="1"/>
  <c r="AC246" i="43" s="1"/>
  <c r="R256" i="43" l="1"/>
  <c r="Q256" i="43"/>
  <c r="P256" i="43"/>
  <c r="O256" i="43"/>
  <c r="N256" i="43"/>
  <c r="M256" i="43"/>
  <c r="L256" i="43"/>
  <c r="L274" i="43"/>
  <c r="M274" i="43"/>
  <c r="N274" i="43"/>
  <c r="O274" i="43"/>
  <c r="P274" i="43"/>
  <c r="Q274" i="43"/>
  <c r="R274" i="43"/>
  <c r="Q273" i="43"/>
  <c r="P273" i="43"/>
  <c r="O273" i="43"/>
  <c r="N273" i="43"/>
  <c r="M273" i="43"/>
  <c r="L273" i="43"/>
  <c r="R273" i="43"/>
  <c r="T315" i="43" l="1"/>
  <c r="U315" i="43" s="1"/>
  <c r="V315" i="43" s="1"/>
  <c r="U51" i="43"/>
  <c r="V51" i="43" s="1"/>
  <c r="W51" i="43" s="1"/>
  <c r="X51" i="43" s="1"/>
  <c r="Y51" i="43" s="1"/>
  <c r="Z51" i="43" s="1"/>
  <c r="AA51" i="43" s="1"/>
  <c r="AB51" i="43" l="1"/>
  <c r="AC51" i="43" s="1"/>
  <c r="AG15" i="43"/>
  <c r="AF15" i="43"/>
  <c r="AG12" i="43"/>
  <c r="AF12" i="43"/>
  <c r="Q129" i="43" l="1"/>
  <c r="Q130" i="43" s="1"/>
  <c r="P129" i="43"/>
  <c r="P130" i="43" s="1"/>
  <c r="O129" i="43"/>
  <c r="O130" i="43" s="1"/>
  <c r="N129" i="43"/>
  <c r="N130" i="43" s="1"/>
  <c r="M129" i="43"/>
  <c r="M130" i="43" s="1"/>
  <c r="L129" i="43"/>
  <c r="L130" i="43" s="1"/>
  <c r="R129" i="43"/>
  <c r="R130" i="43" s="1"/>
  <c r="R43" i="43"/>
  <c r="Q43" i="43"/>
  <c r="P43" i="43"/>
  <c r="O43" i="43"/>
  <c r="N43" i="43"/>
  <c r="M43" i="43"/>
  <c r="L43" i="43"/>
  <c r="R42" i="43"/>
  <c r="Q42" i="43"/>
  <c r="P42" i="43"/>
  <c r="O42" i="43"/>
  <c r="N42" i="43"/>
  <c r="M42" i="43"/>
  <c r="L42" i="43"/>
  <c r="R41" i="43"/>
  <c r="Q41" i="43"/>
  <c r="P41" i="43"/>
  <c r="O41" i="43"/>
  <c r="N41" i="43"/>
  <c r="M41" i="43"/>
  <c r="L41" i="43"/>
  <c r="R40" i="43"/>
  <c r="Q40" i="43"/>
  <c r="P40" i="43"/>
  <c r="O40" i="43"/>
  <c r="N40" i="43"/>
  <c r="M40" i="43"/>
  <c r="L40" i="43"/>
  <c r="R39" i="43"/>
  <c r="Q39" i="43"/>
  <c r="P39" i="43"/>
  <c r="O39" i="43"/>
  <c r="N39" i="43"/>
  <c r="M39" i="43"/>
  <c r="L39" i="43"/>
  <c r="M38" i="43"/>
  <c r="N38" i="43"/>
  <c r="O38" i="43"/>
  <c r="P38" i="43"/>
  <c r="Q38" i="43"/>
  <c r="R38" i="43"/>
  <c r="L38" i="43"/>
  <c r="U113" i="43"/>
  <c r="V113" i="43" s="1"/>
  <c r="W113" i="43" s="1"/>
  <c r="X113" i="43" s="1"/>
  <c r="Y113" i="43" s="1"/>
  <c r="Z113" i="43" s="1"/>
  <c r="AA113" i="43" s="1"/>
  <c r="AB113" i="43" s="1"/>
  <c r="AC113" i="43" s="1"/>
  <c r="Q44" i="43" l="1"/>
  <c r="M44" i="43"/>
  <c r="M71" i="43" s="1"/>
  <c r="N44" i="43"/>
  <c r="N58" i="43" s="1"/>
  <c r="R44" i="43"/>
  <c r="R58" i="43" s="1"/>
  <c r="L44" i="43"/>
  <c r="L58" i="43" s="1"/>
  <c r="P44" i="43"/>
  <c r="Q58" i="43"/>
  <c r="Q71" i="43"/>
  <c r="AF42" i="43"/>
  <c r="AG42" i="43"/>
  <c r="O44" i="43"/>
  <c r="O37" i="43" s="1"/>
  <c r="AG40" i="43"/>
  <c r="AF40" i="43"/>
  <c r="AG39" i="43"/>
  <c r="AF39" i="43"/>
  <c r="M58" i="43"/>
  <c r="AG41" i="43"/>
  <c r="AF41" i="43"/>
  <c r="R71" i="43"/>
  <c r="AG38" i="43"/>
  <c r="AF38" i="43"/>
  <c r="AG43" i="43"/>
  <c r="AF43" i="43"/>
  <c r="S302" i="43"/>
  <c r="T302" i="43" s="1"/>
  <c r="U302" i="43" s="1"/>
  <c r="V302" i="43" s="1"/>
  <c r="W302" i="43" s="1"/>
  <c r="AF44" i="43" l="1"/>
  <c r="L71" i="43"/>
  <c r="N71" i="43"/>
  <c r="AG44" i="43"/>
  <c r="O71" i="43"/>
  <c r="O58" i="43"/>
  <c r="P58" i="43"/>
  <c r="P71" i="43"/>
  <c r="L190" i="43"/>
  <c r="L188" i="43" s="1"/>
  <c r="M190" i="43"/>
  <c r="M188" i="43" s="1"/>
  <c r="N190" i="43"/>
  <c r="N188" i="43" s="1"/>
  <c r="O190" i="43"/>
  <c r="O188" i="43" s="1"/>
  <c r="P190" i="43"/>
  <c r="Q190" i="43"/>
  <c r="Q188" i="43" s="1"/>
  <c r="R190" i="43"/>
  <c r="R188" i="43" s="1"/>
  <c r="Q346" i="43"/>
  <c r="P346" i="43"/>
  <c r="O346" i="43"/>
  <c r="N346" i="43"/>
  <c r="M346" i="43"/>
  <c r="L346" i="43"/>
  <c r="R346" i="43"/>
  <c r="AG188" i="43" l="1"/>
  <c r="AF188" i="43"/>
  <c r="R343" i="43"/>
  <c r="Q343" i="43"/>
  <c r="P343" i="43"/>
  <c r="O343" i="43"/>
  <c r="N343" i="43"/>
  <c r="M343" i="43"/>
  <c r="L343" i="43"/>
  <c r="L345" i="43" s="1"/>
  <c r="L348" i="43"/>
  <c r="R342" i="43"/>
  <c r="R348" i="43" s="1"/>
  <c r="S348" i="43" s="1"/>
  <c r="T348" i="43" s="1"/>
  <c r="U348" i="43" s="1"/>
  <c r="V348" i="43" s="1"/>
  <c r="W348" i="43" s="1"/>
  <c r="X348" i="43" s="1"/>
  <c r="Y348" i="43" s="1"/>
  <c r="Z348" i="43" s="1"/>
  <c r="AA348" i="43" s="1"/>
  <c r="AB348" i="43" s="1"/>
  <c r="AC348" i="43" s="1"/>
  <c r="O342" i="43"/>
  <c r="O348" i="43" s="1"/>
  <c r="S342" i="43"/>
  <c r="Q342" i="43"/>
  <c r="Q348" i="43" s="1"/>
  <c r="N342" i="43"/>
  <c r="N348" i="43" s="1"/>
  <c r="M342" i="43"/>
  <c r="M348" i="43" s="1"/>
  <c r="M345" i="43" l="1"/>
  <c r="O345" i="43"/>
  <c r="P342" i="43"/>
  <c r="S344" i="43"/>
  <c r="Q345" i="43"/>
  <c r="R345" i="43"/>
  <c r="N345" i="43"/>
  <c r="S21" i="43" l="1"/>
  <c r="P348" i="43"/>
  <c r="P345" i="43"/>
  <c r="Q332" i="43" l="1"/>
  <c r="P332" i="43"/>
  <c r="O332" i="43"/>
  <c r="N332" i="43"/>
  <c r="M332" i="43"/>
  <c r="L332" i="43"/>
  <c r="R332" i="43"/>
  <c r="N328" i="43"/>
  <c r="P161" i="43"/>
  <c r="O161" i="43"/>
  <c r="L161" i="43"/>
  <c r="Q160" i="43"/>
  <c r="P160" i="43"/>
  <c r="O160" i="43"/>
  <c r="N160" i="43"/>
  <c r="M160" i="43"/>
  <c r="L160" i="43"/>
  <c r="R160" i="43"/>
  <c r="Q150" i="43"/>
  <c r="P150" i="43"/>
  <c r="O150" i="43"/>
  <c r="N150" i="43"/>
  <c r="M150" i="43"/>
  <c r="L150" i="43"/>
  <c r="R150" i="43"/>
  <c r="Q165" i="43"/>
  <c r="P165" i="43"/>
  <c r="O165" i="43"/>
  <c r="N165" i="43"/>
  <c r="M165" i="43"/>
  <c r="L165" i="43"/>
  <c r="R165" i="43"/>
  <c r="Q163" i="43"/>
  <c r="P163" i="43"/>
  <c r="O163" i="43"/>
  <c r="N163" i="43"/>
  <c r="M163" i="43"/>
  <c r="L163" i="43"/>
  <c r="R163" i="43"/>
  <c r="R16" i="43"/>
  <c r="R161" i="43" s="1"/>
  <c r="Q16" i="43"/>
  <c r="Q161" i="43" s="1"/>
  <c r="Q13" i="43"/>
  <c r="P13" i="43"/>
  <c r="O13" i="43"/>
  <c r="N13" i="43"/>
  <c r="M13" i="43"/>
  <c r="L13" i="43"/>
  <c r="R13" i="43"/>
  <c r="R33" i="43"/>
  <c r="Q33" i="43"/>
  <c r="P33" i="43"/>
  <c r="O33" i="43"/>
  <c r="N33" i="43"/>
  <c r="M33" i="43"/>
  <c r="L33" i="43"/>
  <c r="N16" i="43"/>
  <c r="N161" i="43" s="1"/>
  <c r="M16" i="43"/>
  <c r="M161" i="43" s="1"/>
  <c r="Q186" i="43"/>
  <c r="P186" i="43"/>
  <c r="O186" i="43"/>
  <c r="N186" i="43"/>
  <c r="M186" i="43"/>
  <c r="L186" i="43"/>
  <c r="R186" i="43"/>
  <c r="R200" i="43"/>
  <c r="Q200" i="43"/>
  <c r="P200" i="43"/>
  <c r="O200" i="43"/>
  <c r="N200" i="43"/>
  <c r="M200" i="43"/>
  <c r="L200" i="43"/>
  <c r="L37" i="43" l="1"/>
  <c r="M45" i="43"/>
  <c r="N45" i="43"/>
  <c r="N36" i="43"/>
  <c r="P45" i="43"/>
  <c r="L45" i="43"/>
  <c r="Q45" i="43"/>
  <c r="Q36" i="43"/>
  <c r="O45" i="43"/>
  <c r="R45" i="43"/>
  <c r="R36" i="43"/>
  <c r="R203" i="43"/>
  <c r="Q203" i="43"/>
  <c r="P203" i="43"/>
  <c r="O203" i="43"/>
  <c r="N203" i="43"/>
  <c r="M203" i="43"/>
  <c r="L203" i="43"/>
  <c r="S283" i="43"/>
  <c r="R248" i="43"/>
  <c r="Q248" i="43"/>
  <c r="P248" i="43"/>
  <c r="O248" i="43"/>
  <c r="N248" i="43"/>
  <c r="M248" i="43"/>
  <c r="L248" i="43"/>
  <c r="S231" i="43"/>
  <c r="S224" i="43"/>
  <c r="P195" i="43"/>
  <c r="N195" i="43"/>
  <c r="M195" i="43"/>
  <c r="R139" i="43"/>
  <c r="R138" i="43"/>
  <c r="Q138" i="43"/>
  <c r="P34" i="43"/>
  <c r="P138" i="43" s="1"/>
  <c r="O34" i="43"/>
  <c r="O36" i="43" s="1"/>
  <c r="N132" i="43"/>
  <c r="M34" i="43"/>
  <c r="M36" i="43" s="1"/>
  <c r="L34" i="43"/>
  <c r="L36" i="43" s="1"/>
  <c r="R7" i="43"/>
  <c r="R128" i="43"/>
  <c r="R10" i="43" s="1"/>
  <c r="Q128" i="43"/>
  <c r="Q10" i="43" s="1"/>
  <c r="P128" i="43"/>
  <c r="O128" i="43"/>
  <c r="N128" i="43"/>
  <c r="M128" i="43"/>
  <c r="L128" i="43"/>
  <c r="L10" i="43" s="1"/>
  <c r="R118" i="43"/>
  <c r="S118" i="43" s="1"/>
  <c r="Q118" i="43"/>
  <c r="P118" i="43"/>
  <c r="O118" i="43"/>
  <c r="N118" i="43"/>
  <c r="M118" i="43"/>
  <c r="L118" i="43"/>
  <c r="R117" i="43"/>
  <c r="Q117" i="43"/>
  <c r="P117" i="43"/>
  <c r="O117" i="43"/>
  <c r="N117" i="43"/>
  <c r="M117" i="43"/>
  <c r="L117" i="43"/>
  <c r="R115" i="43"/>
  <c r="Q115" i="43"/>
  <c r="P115" i="43"/>
  <c r="O115" i="43"/>
  <c r="N115" i="43"/>
  <c r="M115" i="43"/>
  <c r="L115" i="43"/>
  <c r="R113" i="43"/>
  <c r="Q113" i="43"/>
  <c r="P113" i="43"/>
  <c r="O113" i="43"/>
  <c r="N113" i="43"/>
  <c r="M113" i="43"/>
  <c r="S112" i="43"/>
  <c r="T112" i="43" s="1"/>
  <c r="R111" i="43"/>
  <c r="Q111" i="43"/>
  <c r="P111" i="43"/>
  <c r="O111" i="43"/>
  <c r="N111" i="43"/>
  <c r="M111" i="43"/>
  <c r="R106" i="43"/>
  <c r="Q106" i="43"/>
  <c r="P106" i="43"/>
  <c r="O106" i="43"/>
  <c r="N106" i="43"/>
  <c r="M106" i="43"/>
  <c r="L106" i="43"/>
  <c r="R105" i="43"/>
  <c r="Q105" i="43"/>
  <c r="P105" i="43"/>
  <c r="O105" i="43"/>
  <c r="N105" i="43"/>
  <c r="M105" i="43"/>
  <c r="L105" i="43"/>
  <c r="R103" i="43"/>
  <c r="Q103" i="43"/>
  <c r="P103" i="43"/>
  <c r="O103" i="43"/>
  <c r="N103" i="43"/>
  <c r="M103" i="43"/>
  <c r="L103" i="43"/>
  <c r="R101" i="43"/>
  <c r="Q101" i="43"/>
  <c r="P101" i="43"/>
  <c r="O101" i="43"/>
  <c r="N101" i="43"/>
  <c r="M101" i="43"/>
  <c r="S100" i="43"/>
  <c r="R99" i="43"/>
  <c r="Q99" i="43"/>
  <c r="P99" i="43"/>
  <c r="O99" i="43"/>
  <c r="N99" i="43"/>
  <c r="M99" i="43"/>
  <c r="U89" i="43"/>
  <c r="V89" i="43" s="1"/>
  <c r="W89" i="43" s="1"/>
  <c r="R94" i="43"/>
  <c r="Q94" i="43"/>
  <c r="P94" i="43"/>
  <c r="O94" i="43"/>
  <c r="N94" i="43"/>
  <c r="M94" i="43"/>
  <c r="L94" i="43"/>
  <c r="R93" i="43"/>
  <c r="Q93" i="43"/>
  <c r="P93" i="43"/>
  <c r="O93" i="43"/>
  <c r="N93" i="43"/>
  <c r="M93" i="43"/>
  <c r="L93" i="43"/>
  <c r="R91" i="43"/>
  <c r="Q91" i="43"/>
  <c r="P91" i="43"/>
  <c r="O91" i="43"/>
  <c r="N91" i="43"/>
  <c r="M91" i="43"/>
  <c r="L91" i="43"/>
  <c r="R89" i="43"/>
  <c r="Q89" i="43"/>
  <c r="P89" i="43"/>
  <c r="O89" i="43"/>
  <c r="N89" i="43"/>
  <c r="M89" i="43"/>
  <c r="S88" i="43"/>
  <c r="R87" i="43"/>
  <c r="Q87" i="43"/>
  <c r="P87" i="43"/>
  <c r="O87" i="43"/>
  <c r="N87" i="43"/>
  <c r="M87" i="43"/>
  <c r="T77" i="43"/>
  <c r="U77" i="43" s="1"/>
  <c r="V77" i="43" s="1"/>
  <c r="W77" i="43" s="1"/>
  <c r="X77" i="43" s="1"/>
  <c r="Y77" i="43" s="1"/>
  <c r="Z77" i="43" s="1"/>
  <c r="AA77" i="43" s="1"/>
  <c r="AB77" i="43" s="1"/>
  <c r="AC77" i="43" s="1"/>
  <c r="Q82" i="43"/>
  <c r="P82" i="43"/>
  <c r="O82" i="43"/>
  <c r="N82" i="43"/>
  <c r="R82" i="43"/>
  <c r="Q81" i="43"/>
  <c r="P81" i="43"/>
  <c r="O81" i="43"/>
  <c r="N81" i="43"/>
  <c r="R81" i="43"/>
  <c r="R79" i="43"/>
  <c r="Q79" i="43"/>
  <c r="P79" i="43"/>
  <c r="O79" i="43"/>
  <c r="N79" i="43"/>
  <c r="M79" i="43"/>
  <c r="L79" i="43"/>
  <c r="R77" i="43"/>
  <c r="Q77" i="43"/>
  <c r="P77" i="43"/>
  <c r="O77" i="43"/>
  <c r="S76" i="43"/>
  <c r="R75" i="43"/>
  <c r="Q75" i="43"/>
  <c r="P75" i="43"/>
  <c r="O75" i="43"/>
  <c r="AF94" i="43" l="1"/>
  <c r="AG94" i="43"/>
  <c r="T224" i="43"/>
  <c r="T231" i="43"/>
  <c r="L145" i="43"/>
  <c r="AF34" i="43"/>
  <c r="P36" i="43"/>
  <c r="AF10" i="43"/>
  <c r="O145" i="43"/>
  <c r="AG34" i="43"/>
  <c r="R347" i="43"/>
  <c r="M145" i="43"/>
  <c r="O133" i="43"/>
  <c r="O10" i="43"/>
  <c r="AG10" i="43" s="1"/>
  <c r="M133" i="43"/>
  <c r="M10" i="43"/>
  <c r="N133" i="43"/>
  <c r="N10" i="43"/>
  <c r="L133" i="43"/>
  <c r="P133" i="43"/>
  <c r="P10" i="43"/>
  <c r="Q145" i="43"/>
  <c r="Q132" i="43"/>
  <c r="Q133" i="43"/>
  <c r="P132" i="43"/>
  <c r="Q35" i="43"/>
  <c r="R133" i="43"/>
  <c r="L124" i="43"/>
  <c r="L125" i="43" s="1"/>
  <c r="Q134" i="43"/>
  <c r="Q124" i="43"/>
  <c r="Q9" i="43" s="1"/>
  <c r="Q11" i="43" s="1"/>
  <c r="R134" i="43"/>
  <c r="P145" i="43"/>
  <c r="O132" i="43"/>
  <c r="L132" i="43"/>
  <c r="L139" i="43"/>
  <c r="N124" i="43"/>
  <c r="N125" i="43" s="1"/>
  <c r="O124" i="43"/>
  <c r="O125" i="43" s="1"/>
  <c r="R132" i="43"/>
  <c r="L134" i="43"/>
  <c r="L138" i="43"/>
  <c r="M139" i="43"/>
  <c r="R145" i="43"/>
  <c r="M124" i="43"/>
  <c r="M125" i="43" s="1"/>
  <c r="P124" i="43"/>
  <c r="P125" i="43" s="1"/>
  <c r="M134" i="43"/>
  <c r="M138" i="43"/>
  <c r="N139" i="43"/>
  <c r="M132" i="43"/>
  <c r="O134" i="43"/>
  <c r="O138" i="43"/>
  <c r="P139" i="43"/>
  <c r="N145" i="43"/>
  <c r="N134" i="43"/>
  <c r="N138" i="43"/>
  <c r="O139" i="43"/>
  <c r="R124" i="43"/>
  <c r="R125" i="43" s="1"/>
  <c r="P134" i="43"/>
  <c r="Q139" i="43"/>
  <c r="M35" i="43"/>
  <c r="P35" i="43"/>
  <c r="R35" i="43"/>
  <c r="N35" i="43"/>
  <c r="L7" i="43"/>
  <c r="L347" i="43" s="1"/>
  <c r="M7" i="43"/>
  <c r="M347" i="43" s="1"/>
  <c r="N7" i="43"/>
  <c r="N347" i="43" s="1"/>
  <c r="T88" i="43"/>
  <c r="U88" i="43" s="1"/>
  <c r="V88" i="43" s="1"/>
  <c r="W88" i="43" s="1"/>
  <c r="O7" i="43"/>
  <c r="O347" i="43" s="1"/>
  <c r="P7" i="43"/>
  <c r="P347" i="43" s="1"/>
  <c r="Q7" i="43"/>
  <c r="Q347" i="43" s="1"/>
  <c r="R95" i="43"/>
  <c r="M107" i="43"/>
  <c r="U112" i="43"/>
  <c r="V112" i="43" s="1"/>
  <c r="W112" i="43" s="1"/>
  <c r="X112" i="43" s="1"/>
  <c r="Y112" i="43" s="1"/>
  <c r="Z112" i="43" s="1"/>
  <c r="AA112" i="43" s="1"/>
  <c r="AB112" i="43" s="1"/>
  <c r="AC112" i="43" s="1"/>
  <c r="Q95" i="43"/>
  <c r="M95" i="43"/>
  <c r="P107" i="43"/>
  <c r="O35" i="43"/>
  <c r="Q107" i="43"/>
  <c r="S116" i="43"/>
  <c r="S43" i="43" s="1"/>
  <c r="R119" i="43"/>
  <c r="O119" i="43"/>
  <c r="M119" i="43"/>
  <c r="Q119" i="43"/>
  <c r="N119" i="43"/>
  <c r="P119" i="43"/>
  <c r="T118" i="43"/>
  <c r="T100" i="43"/>
  <c r="U100" i="43" s="1"/>
  <c r="V100" i="43" s="1"/>
  <c r="W100" i="43" s="1"/>
  <c r="X100" i="43" s="1"/>
  <c r="R107" i="43"/>
  <c r="N107" i="43"/>
  <c r="O107" i="43"/>
  <c r="S106" i="43"/>
  <c r="O95" i="43"/>
  <c r="X89" i="43"/>
  <c r="Y89" i="43" s="1"/>
  <c r="Z89" i="43" s="1"/>
  <c r="AA89" i="43" s="1"/>
  <c r="AB89" i="43" s="1"/>
  <c r="AC89" i="43" s="1"/>
  <c r="N95" i="43"/>
  <c r="P95" i="43"/>
  <c r="S94" i="43"/>
  <c r="T76" i="43"/>
  <c r="U76" i="43" s="1"/>
  <c r="V76" i="43" s="1"/>
  <c r="W76" i="43" s="1"/>
  <c r="X76" i="43" s="1"/>
  <c r="Y76" i="43" s="1"/>
  <c r="Z76" i="43" s="1"/>
  <c r="AA76" i="43" s="1"/>
  <c r="AB76" i="43" s="1"/>
  <c r="AC76" i="43" s="1"/>
  <c r="Q83" i="43"/>
  <c r="R83" i="43"/>
  <c r="O83" i="43"/>
  <c r="P83" i="43"/>
  <c r="S82" i="43"/>
  <c r="S80" i="43" s="1"/>
  <c r="S40" i="43" s="1"/>
  <c r="U231" i="43" l="1"/>
  <c r="U224" i="43"/>
  <c r="O266" i="43"/>
  <c r="O265" i="43"/>
  <c r="P265" i="43"/>
  <c r="P266" i="43"/>
  <c r="Q266" i="43"/>
  <c r="Q265" i="43"/>
  <c r="R266" i="43"/>
  <c r="R265" i="43"/>
  <c r="N265" i="43"/>
  <c r="N266" i="43"/>
  <c r="M265" i="43"/>
  <c r="M266" i="43"/>
  <c r="L265" i="43"/>
  <c r="L264" i="43"/>
  <c r="L266" i="43"/>
  <c r="Q14" i="43"/>
  <c r="Q136" i="43"/>
  <c r="AG7" i="43"/>
  <c r="AG145" i="43"/>
  <c r="AF145" i="43"/>
  <c r="AF7" i="43"/>
  <c r="O9" i="43"/>
  <c r="O8" i="43" s="1"/>
  <c r="Q125" i="43"/>
  <c r="M9" i="43"/>
  <c r="M8" i="43" s="1"/>
  <c r="L9" i="43"/>
  <c r="L8" i="43" s="1"/>
  <c r="R9" i="43"/>
  <c r="Q8" i="43"/>
  <c r="P9" i="43"/>
  <c r="P11" i="43" s="1"/>
  <c r="N9" i="43"/>
  <c r="N11" i="43" s="1"/>
  <c r="X88" i="43"/>
  <c r="Y88" i="43" s="1"/>
  <c r="Z88" i="43" s="1"/>
  <c r="AA88" i="43" s="1"/>
  <c r="AB88" i="43" s="1"/>
  <c r="AC88" i="43" s="1"/>
  <c r="AE88" i="43" s="1"/>
  <c r="Y100" i="43"/>
  <c r="Z100" i="43" s="1"/>
  <c r="AA100" i="43" s="1"/>
  <c r="AB100" i="43" s="1"/>
  <c r="AC100" i="43" s="1"/>
  <c r="U118" i="43"/>
  <c r="T116" i="43"/>
  <c r="T43" i="43" s="1"/>
  <c r="T106" i="43"/>
  <c r="S104" i="43"/>
  <c r="S42" i="43" s="1"/>
  <c r="S92" i="43"/>
  <c r="S41" i="43" s="1"/>
  <c r="T94" i="43"/>
  <c r="T82" i="43"/>
  <c r="T80" i="43" s="1"/>
  <c r="T40" i="43" s="1"/>
  <c r="V224" i="43" l="1"/>
  <c r="W224" i="43" s="1"/>
  <c r="X224" i="43" s="1"/>
  <c r="Y224" i="43" s="1"/>
  <c r="Z224" i="43" s="1"/>
  <c r="AA224" i="43" s="1"/>
  <c r="AB224" i="43" s="1"/>
  <c r="AC224" i="43" s="1"/>
  <c r="N8" i="43"/>
  <c r="V231" i="43"/>
  <c r="W231" i="43" s="1"/>
  <c r="X231" i="43" s="1"/>
  <c r="Y231" i="43" s="1"/>
  <c r="Z231" i="43" s="1"/>
  <c r="AA231" i="43" s="1"/>
  <c r="AB231" i="43" s="1"/>
  <c r="AC231" i="43" s="1"/>
  <c r="M11" i="43"/>
  <c r="M14" i="43" s="1"/>
  <c r="N14" i="43"/>
  <c r="N136" i="43"/>
  <c r="P14" i="43"/>
  <c r="P136" i="43"/>
  <c r="AF9" i="43"/>
  <c r="AG9" i="43"/>
  <c r="O11" i="43"/>
  <c r="R11" i="43"/>
  <c r="R14" i="43" s="1"/>
  <c r="R8" i="43"/>
  <c r="L11" i="43"/>
  <c r="P8" i="43"/>
  <c r="V118" i="43"/>
  <c r="U116" i="43"/>
  <c r="U43" i="43" s="1"/>
  <c r="U106" i="43"/>
  <c r="T104" i="43"/>
  <c r="T42" i="43" s="1"/>
  <c r="U94" i="43"/>
  <c r="T92" i="43"/>
  <c r="T41" i="43" s="1"/>
  <c r="U82" i="43"/>
  <c r="U80" i="43" s="1"/>
  <c r="U40" i="43" s="1"/>
  <c r="M136" i="43" l="1"/>
  <c r="L14" i="43"/>
  <c r="AF14" i="43" s="1"/>
  <c r="L136" i="43"/>
  <c r="O14" i="43"/>
  <c r="O136" i="43"/>
  <c r="AF8" i="43"/>
  <c r="AG8" i="43"/>
  <c r="AG14" i="43"/>
  <c r="AG11" i="43"/>
  <c r="AF11" i="43"/>
  <c r="R136" i="43"/>
  <c r="W118" i="43"/>
  <c r="V116" i="43"/>
  <c r="V43" i="43" s="1"/>
  <c r="V106" i="43"/>
  <c r="U104" i="43"/>
  <c r="U42" i="43" s="1"/>
  <c r="V94" i="43"/>
  <c r="U92" i="43"/>
  <c r="U41" i="43" s="1"/>
  <c r="V82" i="43"/>
  <c r="V80" i="43" s="1"/>
  <c r="V40" i="43" s="1"/>
  <c r="X118" i="43" l="1"/>
  <c r="W116" i="43"/>
  <c r="W43" i="43" s="1"/>
  <c r="W106" i="43"/>
  <c r="V104" i="43"/>
  <c r="V42" i="43" s="1"/>
  <c r="W94" i="43"/>
  <c r="V92" i="43"/>
  <c r="V41" i="43" s="1"/>
  <c r="W82" i="43"/>
  <c r="W80" i="43" s="1"/>
  <c r="W40" i="43" s="1"/>
  <c r="Y118" i="43" l="1"/>
  <c r="X116" i="43"/>
  <c r="X43" i="43" s="1"/>
  <c r="X106" i="43"/>
  <c r="W104" i="43"/>
  <c r="W42" i="43" s="1"/>
  <c r="W92" i="43"/>
  <c r="W41" i="43" s="1"/>
  <c r="X94" i="43"/>
  <c r="X82" i="43"/>
  <c r="X80" i="43" s="1"/>
  <c r="X40" i="43" s="1"/>
  <c r="Z118" i="43" l="1"/>
  <c r="Y116" i="43"/>
  <c r="Y43" i="43" s="1"/>
  <c r="X104" i="43"/>
  <c r="X42" i="43" s="1"/>
  <c r="Y106" i="43"/>
  <c r="Y94" i="43"/>
  <c r="X92" i="43"/>
  <c r="X41" i="43" s="1"/>
  <c r="Y82" i="43"/>
  <c r="Y80" i="43" s="1"/>
  <c r="Y40" i="43" s="1"/>
  <c r="Z116" i="43" l="1"/>
  <c r="Z43" i="43" s="1"/>
  <c r="AA118" i="43"/>
  <c r="Z106" i="43"/>
  <c r="Y104" i="43"/>
  <c r="Y42" i="43" s="1"/>
  <c r="Z94" i="43"/>
  <c r="Y92" i="43"/>
  <c r="Y41" i="43" s="1"/>
  <c r="Z82" i="43"/>
  <c r="Z80" i="43" s="1"/>
  <c r="Z40" i="43" s="1"/>
  <c r="AA116" i="43" l="1"/>
  <c r="AA43" i="43" s="1"/>
  <c r="AB118" i="43"/>
  <c r="AA106" i="43"/>
  <c r="Z104" i="43"/>
  <c r="Z42" i="43" s="1"/>
  <c r="Z92" i="43"/>
  <c r="Z41" i="43" s="1"/>
  <c r="AA94" i="43"/>
  <c r="AA82" i="43"/>
  <c r="AA80" i="43" s="1"/>
  <c r="AA40" i="43" s="1"/>
  <c r="AC118" i="43" l="1"/>
  <c r="AC116" i="43" s="1"/>
  <c r="AC43" i="43" s="1"/>
  <c r="AE43" i="43" s="1"/>
  <c r="AB116" i="43"/>
  <c r="AB43" i="43" s="1"/>
  <c r="AB106" i="43"/>
  <c r="AA104" i="43"/>
  <c r="AA42" i="43" s="1"/>
  <c r="AA92" i="43"/>
  <c r="AA41" i="43" s="1"/>
  <c r="AB94" i="43"/>
  <c r="AB82" i="43"/>
  <c r="AB80" i="43" s="1"/>
  <c r="AB40" i="43" s="1"/>
  <c r="AC106" i="43" l="1"/>
  <c r="AC104" i="43" s="1"/>
  <c r="AC42" i="43" s="1"/>
  <c r="AE42" i="43" s="1"/>
  <c r="AB104" i="43"/>
  <c r="AB42" i="43" s="1"/>
  <c r="AC94" i="43"/>
  <c r="AB92" i="43"/>
  <c r="AB41" i="43" s="1"/>
  <c r="AC82" i="43"/>
  <c r="AC80" i="43" s="1"/>
  <c r="AC40" i="43" s="1"/>
  <c r="AE40" i="43" s="1"/>
  <c r="AC92" i="43" l="1"/>
  <c r="AE94" i="43"/>
  <c r="U64" i="43"/>
  <c r="V64" i="43" s="1"/>
  <c r="W64" i="43" s="1"/>
  <c r="X64" i="43" s="1"/>
  <c r="Y64" i="43" s="1"/>
  <c r="Q68" i="43"/>
  <c r="P68" i="43"/>
  <c r="O68" i="43"/>
  <c r="R69" i="43"/>
  <c r="S69" i="43" s="1"/>
  <c r="Q69" i="43"/>
  <c r="P69" i="43"/>
  <c r="O69" i="43"/>
  <c r="R68" i="43"/>
  <c r="R66" i="43"/>
  <c r="Q66" i="43"/>
  <c r="P66" i="43"/>
  <c r="O66" i="43"/>
  <c r="N66" i="43"/>
  <c r="M66" i="43"/>
  <c r="L66" i="43"/>
  <c r="R64" i="43"/>
  <c r="Q64" i="43"/>
  <c r="P64" i="43"/>
  <c r="O64" i="43"/>
  <c r="S63" i="43"/>
  <c r="T63" i="43" s="1"/>
  <c r="R62" i="43"/>
  <c r="Q62" i="43"/>
  <c r="P62" i="43"/>
  <c r="S50" i="43"/>
  <c r="T50" i="43" s="1"/>
  <c r="U50" i="43" s="1"/>
  <c r="V50" i="43" s="1"/>
  <c r="W50" i="43" s="1"/>
  <c r="X50" i="43" s="1"/>
  <c r="Y50" i="43" s="1"/>
  <c r="Z50" i="43" s="1"/>
  <c r="AA50" i="43" s="1"/>
  <c r="AB50" i="43" s="1"/>
  <c r="AC50" i="43" s="1"/>
  <c r="R51" i="43"/>
  <c r="Q51" i="43"/>
  <c r="P51" i="43"/>
  <c r="O51" i="43"/>
  <c r="N51" i="43"/>
  <c r="M51" i="43"/>
  <c r="R49" i="43"/>
  <c r="Q49" i="43"/>
  <c r="P49" i="43"/>
  <c r="O49" i="43"/>
  <c r="N49" i="43"/>
  <c r="M49" i="43"/>
  <c r="Q56" i="43"/>
  <c r="M56" i="43"/>
  <c r="N56" i="43"/>
  <c r="O56" i="43"/>
  <c r="P56" i="43"/>
  <c r="R56" i="43"/>
  <c r="L56" i="43"/>
  <c r="R55" i="43"/>
  <c r="Q55" i="43"/>
  <c r="P55" i="43"/>
  <c r="O55" i="43"/>
  <c r="N55" i="43"/>
  <c r="M55" i="43"/>
  <c r="L55" i="43"/>
  <c r="Q53" i="43"/>
  <c r="P53" i="43"/>
  <c r="O53" i="43"/>
  <c r="N53" i="43"/>
  <c r="M53" i="43"/>
  <c r="L53" i="43"/>
  <c r="R53" i="43"/>
  <c r="AC41" i="43" l="1"/>
  <c r="AE41" i="43" s="1"/>
  <c r="AE92" i="43"/>
  <c r="Z64" i="43"/>
  <c r="AA64" i="43" s="1"/>
  <c r="AB64" i="43" s="1"/>
  <c r="AC64" i="43" s="1"/>
  <c r="Q57" i="43"/>
  <c r="M57" i="43"/>
  <c r="P70" i="43"/>
  <c r="O57" i="43"/>
  <c r="U63" i="43"/>
  <c r="V63" i="43" s="1"/>
  <c r="W63" i="43" s="1"/>
  <c r="X63" i="43" s="1"/>
  <c r="Y63" i="43" s="1"/>
  <c r="Q70" i="43"/>
  <c r="R57" i="43"/>
  <c r="N57" i="43"/>
  <c r="S56" i="43"/>
  <c r="S54" i="43" s="1"/>
  <c r="S38" i="43" s="1"/>
  <c r="R70" i="43"/>
  <c r="S67" i="43"/>
  <c r="T69" i="43"/>
  <c r="P57" i="43"/>
  <c r="Z63" i="43" l="1"/>
  <c r="AA63" i="43" s="1"/>
  <c r="AB63" i="43" s="1"/>
  <c r="AC63" i="43" s="1"/>
  <c r="S39" i="43"/>
  <c r="S44" i="43" s="1"/>
  <c r="S58" i="43" s="1"/>
  <c r="S34" i="43"/>
  <c r="T56" i="43"/>
  <c r="U56" i="43" s="1"/>
  <c r="V56" i="43" s="1"/>
  <c r="W56" i="43" s="1"/>
  <c r="X56" i="43" s="1"/>
  <c r="Y56" i="43" s="1"/>
  <c r="Z56" i="43" s="1"/>
  <c r="AA56" i="43" s="1"/>
  <c r="AB56" i="43" s="1"/>
  <c r="AC56" i="43" s="1"/>
  <c r="AC54" i="43" s="1"/>
  <c r="AC38" i="43" s="1"/>
  <c r="AE38" i="43" s="1"/>
  <c r="T67" i="43"/>
  <c r="U69" i="43"/>
  <c r="T39" i="43" l="1"/>
  <c r="S71" i="43"/>
  <c r="S124" i="43"/>
  <c r="S9" i="43" s="1"/>
  <c r="S126" i="43"/>
  <c r="S127" i="43"/>
  <c r="S135" i="43"/>
  <c r="S7" i="43"/>
  <c r="S35" i="43"/>
  <c r="T54" i="43"/>
  <c r="T38" i="43" s="1"/>
  <c r="T44" i="43" s="1"/>
  <c r="T58" i="43" s="1"/>
  <c r="Z54" i="43"/>
  <c r="Z38" i="43" s="1"/>
  <c r="W54" i="43"/>
  <c r="W38" i="43" s="1"/>
  <c r="U54" i="43"/>
  <c r="U38" i="43" s="1"/>
  <c r="Y54" i="43"/>
  <c r="Y38" i="43" s="1"/>
  <c r="X54" i="43"/>
  <c r="X38" i="43" s="1"/>
  <c r="V54" i="43"/>
  <c r="V38" i="43" s="1"/>
  <c r="AA54" i="43"/>
  <c r="AA38" i="43" s="1"/>
  <c r="AB54" i="43"/>
  <c r="AB38" i="43" s="1"/>
  <c r="T34" i="43"/>
  <c r="V69" i="43"/>
  <c r="U67" i="43"/>
  <c r="S13" i="43" l="1"/>
  <c r="S186" i="43"/>
  <c r="S194" i="43"/>
  <c r="S332" i="43" s="1"/>
  <c r="S123" i="43"/>
  <c r="T71" i="43"/>
  <c r="S150" i="43"/>
  <c r="S128" i="43"/>
  <c r="S10" i="43" s="1"/>
  <c r="S11" i="43" s="1"/>
  <c r="S136" i="43" s="1"/>
  <c r="U34" i="43"/>
  <c r="U39" i="43"/>
  <c r="U44" i="43" s="1"/>
  <c r="U58" i="43" s="1"/>
  <c r="S8" i="43"/>
  <c r="T124" i="43"/>
  <c r="T9" i="43" s="1"/>
  <c r="T135" i="43"/>
  <c r="T7" i="43"/>
  <c r="T194" i="43" s="1"/>
  <c r="T127" i="43"/>
  <c r="T126" i="43"/>
  <c r="T128" i="43"/>
  <c r="T35" i="43"/>
  <c r="W69" i="43"/>
  <c r="V67" i="43"/>
  <c r="S343" i="43" l="1"/>
  <c r="S346" i="43" s="1"/>
  <c r="S223" i="43" s="1"/>
  <c r="T13" i="43"/>
  <c r="T186" i="43"/>
  <c r="U71" i="43"/>
  <c r="U128" i="43"/>
  <c r="T123" i="43"/>
  <c r="U124" i="43"/>
  <c r="U9" i="43" s="1"/>
  <c r="U135" i="43"/>
  <c r="V34" i="43"/>
  <c r="V39" i="43"/>
  <c r="V44" i="43" s="1"/>
  <c r="V58" i="43" s="1"/>
  <c r="U127" i="43"/>
  <c r="U35" i="43"/>
  <c r="U7" i="43"/>
  <c r="U194" i="43" s="1"/>
  <c r="U343" i="43" s="1"/>
  <c r="U126" i="43"/>
  <c r="T150" i="43"/>
  <c r="T332" i="43"/>
  <c r="T343" i="43"/>
  <c r="T10" i="43"/>
  <c r="T8" i="43"/>
  <c r="X69" i="43"/>
  <c r="W67" i="43"/>
  <c r="T342" i="43" l="1"/>
  <c r="T344" i="43" s="1"/>
  <c r="T21" i="43" s="1"/>
  <c r="T346" i="43"/>
  <c r="T223" i="43" s="1"/>
  <c r="S347" i="43"/>
  <c r="U13" i="43"/>
  <c r="U186" i="43"/>
  <c r="V71" i="43"/>
  <c r="V124" i="43"/>
  <c r="V9" i="43" s="1"/>
  <c r="U150" i="43"/>
  <c r="U123" i="43"/>
  <c r="V128" i="43"/>
  <c r="V126" i="43"/>
  <c r="V7" i="43"/>
  <c r="V194" i="43" s="1"/>
  <c r="V332" i="43" s="1"/>
  <c r="V127" i="43"/>
  <c r="U10" i="43"/>
  <c r="U332" i="43"/>
  <c r="W34" i="43"/>
  <c r="W39" i="43"/>
  <c r="W44" i="43" s="1"/>
  <c r="W58" i="43" s="1"/>
  <c r="V135" i="43"/>
  <c r="V35" i="43"/>
  <c r="T347" i="43"/>
  <c r="U342" i="43"/>
  <c r="U344" i="43" s="1"/>
  <c r="X67" i="43"/>
  <c r="Y69" i="43"/>
  <c r="V123" i="43" l="1"/>
  <c r="V13" i="43"/>
  <c r="V186" i="43"/>
  <c r="V10" i="43"/>
  <c r="W71" i="43"/>
  <c r="V150" i="43"/>
  <c r="W135" i="43"/>
  <c r="V343" i="43"/>
  <c r="W124" i="43"/>
  <c r="W9" i="43" s="1"/>
  <c r="W35" i="43"/>
  <c r="W128" i="43"/>
  <c r="W126" i="43"/>
  <c r="W7" i="43"/>
  <c r="W194" i="43" s="1"/>
  <c r="W332" i="43" s="1"/>
  <c r="W127" i="43"/>
  <c r="X34" i="43"/>
  <c r="X39" i="43"/>
  <c r="X44" i="43" s="1"/>
  <c r="X58" i="43" s="1"/>
  <c r="U346" i="43"/>
  <c r="U223" i="43" s="1"/>
  <c r="U21" i="43"/>
  <c r="Z69" i="43"/>
  <c r="Y67" i="43"/>
  <c r="W13" i="43" l="1"/>
  <c r="W186" i="43"/>
  <c r="X71" i="43"/>
  <c r="W123" i="43"/>
  <c r="X135" i="43"/>
  <c r="W150" i="43"/>
  <c r="X126" i="43"/>
  <c r="W10" i="43"/>
  <c r="X124" i="43"/>
  <c r="X9" i="43" s="1"/>
  <c r="X7" i="43"/>
  <c r="X194" i="43" s="1"/>
  <c r="X332" i="43" s="1"/>
  <c r="X35" i="43"/>
  <c r="W343" i="43"/>
  <c r="X128" i="43"/>
  <c r="X127" i="43"/>
  <c r="Y34" i="43"/>
  <c r="Y39" i="43"/>
  <c r="Y44" i="43" s="1"/>
  <c r="Y58" i="43" s="1"/>
  <c r="U347" i="43"/>
  <c r="V342" i="43"/>
  <c r="V344" i="43" s="1"/>
  <c r="Z67" i="43"/>
  <c r="AA69" i="43"/>
  <c r="X13" i="43" l="1"/>
  <c r="X186" i="43"/>
  <c r="Y71" i="43"/>
  <c r="Y135" i="43"/>
  <c r="X123" i="43"/>
  <c r="X10" i="43"/>
  <c r="X150" i="43"/>
  <c r="X343" i="43"/>
  <c r="Y126" i="43"/>
  <c r="Y124" i="43"/>
  <c r="Y9" i="43" s="1"/>
  <c r="Y35" i="43"/>
  <c r="Y127" i="43"/>
  <c r="Y128" i="43"/>
  <c r="Z34" i="43"/>
  <c r="Z39" i="43"/>
  <c r="Z44" i="43" s="1"/>
  <c r="Z58" i="43" s="1"/>
  <c r="Y7" i="43"/>
  <c r="Y194" i="43" s="1"/>
  <c r="Y332" i="43" s="1"/>
  <c r="V346" i="43"/>
  <c r="V223" i="43" s="1"/>
  <c r="V21" i="43"/>
  <c r="AA67" i="43"/>
  <c r="AB69" i="43"/>
  <c r="Y13" i="43" l="1"/>
  <c r="Y186" i="43"/>
  <c r="Z71" i="43"/>
  <c r="Y10" i="43"/>
  <c r="Z124" i="43"/>
  <c r="Z9" i="43" s="1"/>
  <c r="Y150" i="43"/>
  <c r="Y123" i="43"/>
  <c r="Z35" i="43"/>
  <c r="Z7" i="43"/>
  <c r="Z194" i="43" s="1"/>
  <c r="Z343" i="43" s="1"/>
  <c r="Z128" i="43"/>
  <c r="Z135" i="43"/>
  <c r="Z127" i="43"/>
  <c r="Y343" i="43"/>
  <c r="Z126" i="43"/>
  <c r="Z150" i="43" s="1"/>
  <c r="AA34" i="43"/>
  <c r="AA39" i="43"/>
  <c r="AA44" i="43" s="1"/>
  <c r="AA58" i="43" s="1"/>
  <c r="V347" i="43"/>
  <c r="W342" i="43"/>
  <c r="W344" i="43" s="1"/>
  <c r="AB67" i="43"/>
  <c r="AC69" i="43"/>
  <c r="AC67" i="43" s="1"/>
  <c r="Z13" i="43" l="1"/>
  <c r="Z186" i="43"/>
  <c r="Z123" i="43"/>
  <c r="AA71" i="43"/>
  <c r="AA135" i="43"/>
  <c r="Z332" i="43"/>
  <c r="Z10" i="43"/>
  <c r="AA124" i="43"/>
  <c r="AA9" i="43" s="1"/>
  <c r="AA35" i="43"/>
  <c r="AA126" i="43"/>
  <c r="AA7" i="43"/>
  <c r="AA194" i="43" s="1"/>
  <c r="AA343" i="43" s="1"/>
  <c r="AA128" i="43"/>
  <c r="AA127" i="43"/>
  <c r="AB34" i="43"/>
  <c r="AB39" i="43"/>
  <c r="AB44" i="43" s="1"/>
  <c r="AB58" i="43" s="1"/>
  <c r="AC34" i="43"/>
  <c r="AE34" i="43" s="1"/>
  <c r="AC39" i="43"/>
  <c r="AE39" i="43" s="1"/>
  <c r="W346" i="43"/>
  <c r="W223" i="43" s="1"/>
  <c r="W21" i="43"/>
  <c r="C32" i="22"/>
  <c r="AA13" i="43" l="1"/>
  <c r="AA186" i="43"/>
  <c r="AB71" i="43"/>
  <c r="AC44" i="43"/>
  <c r="AB135" i="43"/>
  <c r="AA123" i="43"/>
  <c r="AC135" i="43"/>
  <c r="AA150" i="43"/>
  <c r="AA332" i="43"/>
  <c r="AC127" i="43"/>
  <c r="AC128" i="43"/>
  <c r="AC126" i="43"/>
  <c r="AA10" i="43"/>
  <c r="AC124" i="43"/>
  <c r="AC9" i="43" s="1"/>
  <c r="AB7" i="43"/>
  <c r="AB194" i="43" s="1"/>
  <c r="AB332" i="43" s="1"/>
  <c r="AB127" i="43"/>
  <c r="AB126" i="43"/>
  <c r="AC35" i="43"/>
  <c r="AB124" i="43"/>
  <c r="AB9" i="43" s="1"/>
  <c r="AB128" i="43"/>
  <c r="AB35" i="43"/>
  <c r="AC7" i="43"/>
  <c r="AC194" i="43" s="1"/>
  <c r="AC343" i="43" s="1"/>
  <c r="W347" i="43"/>
  <c r="X342" i="43"/>
  <c r="K25" i="22"/>
  <c r="AC13" i="43" l="1"/>
  <c r="AC186" i="43"/>
  <c r="AB13" i="43"/>
  <c r="AB186" i="43"/>
  <c r="AC58" i="43"/>
  <c r="AE44" i="43"/>
  <c r="AC71" i="43"/>
  <c r="AC150" i="43"/>
  <c r="AC10" i="43"/>
  <c r="AB123" i="43"/>
  <c r="AC123" i="43"/>
  <c r="AB150" i="43"/>
  <c r="AB343" i="43"/>
  <c r="AC8" i="43"/>
  <c r="AC332" i="43"/>
  <c r="AB10" i="43"/>
  <c r="X344" i="43"/>
  <c r="X21" i="43" s="1"/>
  <c r="G284" i="43"/>
  <c r="X346" i="43" l="1"/>
  <c r="X223" i="43" s="1"/>
  <c r="L63" i="22"/>
  <c r="L62" i="22"/>
  <c r="C63" i="22"/>
  <c r="C62" i="22"/>
  <c r="Y342" i="43" l="1"/>
  <c r="X347" i="43"/>
  <c r="Y344" i="43"/>
  <c r="Y21" i="43" s="1"/>
  <c r="AC184" i="43"/>
  <c r="AC176" i="43"/>
  <c r="R335" i="43"/>
  <c r="R327" i="43"/>
  <c r="R329" i="43" s="1"/>
  <c r="R272" i="43"/>
  <c r="R269" i="43"/>
  <c r="Y346" i="43" l="1"/>
  <c r="Y223" i="43" s="1"/>
  <c r="S219" i="43"/>
  <c r="P272" i="43"/>
  <c r="O272" i="43"/>
  <c r="AG272" i="43" s="1"/>
  <c r="N272" i="43"/>
  <c r="M272" i="43"/>
  <c r="L272" i="43"/>
  <c r="AF272" i="43" s="1"/>
  <c r="Q272" i="43"/>
  <c r="P269" i="43"/>
  <c r="O269" i="43"/>
  <c r="AG269" i="43" s="1"/>
  <c r="N269" i="43"/>
  <c r="M269" i="43"/>
  <c r="L269" i="43"/>
  <c r="AF269" i="43" s="1"/>
  <c r="Q269" i="43"/>
  <c r="L267" i="43"/>
  <c r="M267" i="43" s="1"/>
  <c r="N267" i="43" s="1"/>
  <c r="O267" i="43" s="1"/>
  <c r="P267" i="43" s="1"/>
  <c r="Q267" i="43" s="1"/>
  <c r="Z342" i="43" l="1"/>
  <c r="T219" i="43"/>
  <c r="Y347" i="43"/>
  <c r="Z344" i="43"/>
  <c r="Z21" i="43" s="1"/>
  <c r="R267" i="43"/>
  <c r="S267" i="43" s="1"/>
  <c r="T267" i="43" s="1"/>
  <c r="U267" i="43" s="1"/>
  <c r="V267" i="43" s="1"/>
  <c r="W267" i="43" s="1"/>
  <c r="X267" i="43" s="1"/>
  <c r="Y267" i="43" s="1"/>
  <c r="Z267" i="43" s="1"/>
  <c r="AA267" i="43" s="1"/>
  <c r="AB267" i="43" s="1"/>
  <c r="AC267" i="43" s="1"/>
  <c r="U219" i="43" l="1"/>
  <c r="Z346" i="43"/>
  <c r="C16" i="22"/>
  <c r="V219" i="43" l="1"/>
  <c r="W219" i="43" s="1"/>
  <c r="X219" i="43" s="1"/>
  <c r="Y219" i="43" s="1"/>
  <c r="Z219" i="43" s="1"/>
  <c r="AA219" i="43" s="1"/>
  <c r="AB219" i="43" s="1"/>
  <c r="AC219" i="43" s="1"/>
  <c r="Z347" i="43"/>
  <c r="Z223" i="43"/>
  <c r="AA342" i="43"/>
  <c r="AA344" i="43" s="1"/>
  <c r="AA21" i="43" l="1"/>
  <c r="AA346" i="43"/>
  <c r="R307" i="43"/>
  <c r="M284" i="43"/>
  <c r="AA347" i="43" l="1"/>
  <c r="AA223" i="43"/>
  <c r="AB342" i="43"/>
  <c r="AB344" i="43" s="1"/>
  <c r="AB21" i="43" s="1"/>
  <c r="S307" i="43"/>
  <c r="T307" i="43" s="1"/>
  <c r="U307" i="43" s="1"/>
  <c r="V307" i="43" s="1"/>
  <c r="W307" i="43" s="1"/>
  <c r="X307" i="43" s="1"/>
  <c r="AB346" i="43" l="1"/>
  <c r="G2" i="43"/>
  <c r="H3" i="43"/>
  <c r="I3" i="43" s="1"/>
  <c r="L153" i="43"/>
  <c r="L183" i="43" s="1"/>
  <c r="M153" i="43"/>
  <c r="M183" i="43" s="1"/>
  <c r="N153" i="43"/>
  <c r="N183" i="43" s="1"/>
  <c r="O153" i="43"/>
  <c r="O183" i="43" s="1"/>
  <c r="P153" i="43"/>
  <c r="P183" i="43" s="1"/>
  <c r="Q153" i="43"/>
  <c r="Q183" i="43" s="1"/>
  <c r="L173" i="43"/>
  <c r="L192" i="43" s="1"/>
  <c r="M173" i="43"/>
  <c r="M192" i="43" s="1"/>
  <c r="N173" i="43"/>
  <c r="N192" i="43" s="1"/>
  <c r="O173" i="43"/>
  <c r="O192" i="43" s="1"/>
  <c r="P173" i="43"/>
  <c r="P192" i="43" s="1"/>
  <c r="Q173" i="43"/>
  <c r="L176" i="43"/>
  <c r="M176" i="43"/>
  <c r="N176" i="43"/>
  <c r="O176" i="43"/>
  <c r="P176" i="43"/>
  <c r="Q176" i="43"/>
  <c r="R176" i="43"/>
  <c r="S176" i="43"/>
  <c r="T176" i="43"/>
  <c r="U176" i="43"/>
  <c r="V176" i="43"/>
  <c r="L184" i="43"/>
  <c r="M184" i="43"/>
  <c r="N184" i="43"/>
  <c r="O184" i="43"/>
  <c r="P184" i="43"/>
  <c r="Q184" i="43"/>
  <c r="R184" i="43"/>
  <c r="S184" i="43"/>
  <c r="T184" i="43"/>
  <c r="U184" i="43"/>
  <c r="V184" i="43"/>
  <c r="W184" i="43"/>
  <c r="X184" i="43"/>
  <c r="Y184" i="43"/>
  <c r="Z184" i="43"/>
  <c r="AA184" i="43"/>
  <c r="AB184" i="43"/>
  <c r="L185" i="43"/>
  <c r="M185" i="43"/>
  <c r="N185" i="43"/>
  <c r="O185" i="43"/>
  <c r="P185" i="43"/>
  <c r="Q185" i="43"/>
  <c r="R198" i="43"/>
  <c r="L198" i="43"/>
  <c r="M198" i="43"/>
  <c r="N198" i="43"/>
  <c r="O198" i="43"/>
  <c r="P198" i="43"/>
  <c r="Q198" i="43"/>
  <c r="O207" i="43"/>
  <c r="L220" i="43"/>
  <c r="L228" i="43" s="1"/>
  <c r="M220" i="43"/>
  <c r="M228" i="43" s="1"/>
  <c r="N220" i="43"/>
  <c r="N228" i="43" s="1"/>
  <c r="O220" i="43"/>
  <c r="O228" i="43" s="1"/>
  <c r="P220" i="43"/>
  <c r="P228" i="43" s="1"/>
  <c r="Q220" i="43"/>
  <c r="Q228" i="43" s="1"/>
  <c r="S222" i="43"/>
  <c r="S227" i="43"/>
  <c r="S233" i="43"/>
  <c r="S236" i="43"/>
  <c r="L238" i="43"/>
  <c r="M238" i="43"/>
  <c r="N238" i="43"/>
  <c r="O238" i="43"/>
  <c r="O245" i="43" s="1"/>
  <c r="P238" i="43"/>
  <c r="P245" i="43" s="1"/>
  <c r="Q238" i="43"/>
  <c r="Q245" i="43" s="1"/>
  <c r="R240" i="43"/>
  <c r="S240" i="43" s="1"/>
  <c r="S243" i="43"/>
  <c r="S244" i="43"/>
  <c r="M369" i="43"/>
  <c r="N375" i="43"/>
  <c r="O375" i="43"/>
  <c r="Q369" i="43"/>
  <c r="Q370" i="43" s="1"/>
  <c r="AF256" i="43"/>
  <c r="AG256" i="43"/>
  <c r="R258" i="43"/>
  <c r="G278" i="43"/>
  <c r="H278" i="43"/>
  <c r="I278" i="43"/>
  <c r="J278" i="43"/>
  <c r="K278" i="43"/>
  <c r="L278" i="43"/>
  <c r="M278" i="43"/>
  <c r="N278" i="43"/>
  <c r="O278" i="43"/>
  <c r="P278" i="43"/>
  <c r="Q278" i="43"/>
  <c r="G279" i="43"/>
  <c r="H279" i="43"/>
  <c r="I279" i="43"/>
  <c r="J279" i="43"/>
  <c r="K279" i="43"/>
  <c r="L279" i="43"/>
  <c r="M279" i="43"/>
  <c r="N279" i="43"/>
  <c r="O279" i="43"/>
  <c r="P279" i="43"/>
  <c r="Q279" i="43"/>
  <c r="H284" i="43"/>
  <c r="I284" i="43"/>
  <c r="J284" i="43"/>
  <c r="K284" i="43"/>
  <c r="L284" i="43"/>
  <c r="N284" i="43"/>
  <c r="O284" i="43"/>
  <c r="P284" i="43"/>
  <c r="Q284" i="43"/>
  <c r="G289" i="43"/>
  <c r="G291" i="43" s="1"/>
  <c r="H289" i="43"/>
  <c r="H291" i="43" s="1"/>
  <c r="I289" i="43"/>
  <c r="I291" i="43" s="1"/>
  <c r="S303" i="43"/>
  <c r="R305" i="43"/>
  <c r="S305" i="43" s="1"/>
  <c r="T305" i="43" s="1"/>
  <c r="U305" i="43" s="1"/>
  <c r="V305" i="43" s="1"/>
  <c r="R306" i="43"/>
  <c r="S306" i="43" s="1"/>
  <c r="T306" i="43" s="1"/>
  <c r="U306" i="43" s="1"/>
  <c r="V306" i="43" s="1"/>
  <c r="W306" i="43" s="1"/>
  <c r="X306" i="43" s="1"/>
  <c r="L308" i="43"/>
  <c r="L310" i="43" s="1"/>
  <c r="M308" i="43"/>
  <c r="M310" i="43" s="1"/>
  <c r="N308" i="43"/>
  <c r="N310" i="43" s="1"/>
  <c r="N296" i="43" s="1"/>
  <c r="O308" i="43"/>
  <c r="O310" i="43" s="1"/>
  <c r="P308" i="43"/>
  <c r="P310" i="43" s="1"/>
  <c r="Q308" i="43"/>
  <c r="Q310" i="43" s="1"/>
  <c r="L316" i="43"/>
  <c r="M316" i="43"/>
  <c r="N316" i="43"/>
  <c r="O316" i="43"/>
  <c r="P316" i="43"/>
  <c r="Q316" i="43"/>
  <c r="L327" i="43"/>
  <c r="L329" i="43" s="1"/>
  <c r="M327" i="43"/>
  <c r="M329" i="43" s="1"/>
  <c r="N327" i="43"/>
  <c r="N329" i="43" s="1"/>
  <c r="O327" i="43"/>
  <c r="O329" i="43" s="1"/>
  <c r="P327" i="43"/>
  <c r="P329" i="43" s="1"/>
  <c r="Q327" i="43"/>
  <c r="Q329" i="43" s="1"/>
  <c r="M339" i="43"/>
  <c r="L335" i="43"/>
  <c r="M331" i="43" s="1"/>
  <c r="M335" i="43"/>
  <c r="N331" i="43" s="1"/>
  <c r="N335" i="43"/>
  <c r="O335" i="43"/>
  <c r="P335" i="43"/>
  <c r="Q335" i="43"/>
  <c r="R331" i="43" s="1"/>
  <c r="R337" i="43" s="1"/>
  <c r="C3" i="22"/>
  <c r="C13" i="22"/>
  <c r="F309" i="43"/>
  <c r="K16" i="22"/>
  <c r="K18" i="22" s="1"/>
  <c r="L70" i="22" s="1"/>
  <c r="D35" i="22"/>
  <c r="E35" i="22" s="1"/>
  <c r="F35" i="22" s="1"/>
  <c r="G35" i="22" s="1"/>
  <c r="H35" i="22" s="1"/>
  <c r="I35" i="22" s="1"/>
  <c r="J35" i="22" s="1"/>
  <c r="K35" i="22" s="1"/>
  <c r="L35" i="22" s="1"/>
  <c r="M35" i="22" s="1"/>
  <c r="C36" i="22"/>
  <c r="D36" i="22" s="1"/>
  <c r="C22" i="22"/>
  <c r="T222" i="43" l="1"/>
  <c r="T244" i="43"/>
  <c r="T243" i="43"/>
  <c r="T236" i="43"/>
  <c r="T240" i="43"/>
  <c r="T233" i="43"/>
  <c r="T227" i="43"/>
  <c r="AB347" i="43"/>
  <c r="AB223" i="43"/>
  <c r="AG198" i="43"/>
  <c r="AF198" i="43"/>
  <c r="AC342" i="43"/>
  <c r="AC344" i="43" s="1"/>
  <c r="AC21" i="43" s="1"/>
  <c r="L340" i="43"/>
  <c r="M340" i="43"/>
  <c r="Q340" i="43"/>
  <c r="R308" i="43"/>
  <c r="R310" i="43" s="1"/>
  <c r="O210" i="43"/>
  <c r="Q339" i="43"/>
  <c r="Q382" i="43"/>
  <c r="P382" i="43"/>
  <c r="O382" i="43"/>
  <c r="N382" i="43"/>
  <c r="M382" i="43"/>
  <c r="L382" i="43"/>
  <c r="H210" i="43"/>
  <c r="M376" i="43"/>
  <c r="P340" i="43"/>
  <c r="N340" i="43"/>
  <c r="L207" i="43"/>
  <c r="L210" i="43" s="1"/>
  <c r="Q192" i="43"/>
  <c r="S177" i="43"/>
  <c r="O177" i="43"/>
  <c r="N27" i="43"/>
  <c r="N369" i="43"/>
  <c r="N371" i="43" s="1"/>
  <c r="N339" i="43"/>
  <c r="O381" i="43"/>
  <c r="M375" i="43"/>
  <c r="O312" i="43"/>
  <c r="O314" i="43" s="1"/>
  <c r="K210" i="43"/>
  <c r="M177" i="43"/>
  <c r="N17" i="43"/>
  <c r="N20" i="43" s="1"/>
  <c r="N22" i="43" s="1"/>
  <c r="N24" i="43" s="1"/>
  <c r="P280" i="43"/>
  <c r="P281" i="43" s="1"/>
  <c r="N381" i="43"/>
  <c r="N146" i="43"/>
  <c r="L376" i="43"/>
  <c r="P375" i="43"/>
  <c r="L369" i="43"/>
  <c r="M258" i="43"/>
  <c r="Q381" i="43"/>
  <c r="P369" i="43"/>
  <c r="P376" i="43"/>
  <c r="L375" i="43"/>
  <c r="L337" i="43"/>
  <c r="L258" i="43"/>
  <c r="Q280" i="43"/>
  <c r="Q281" i="43" s="1"/>
  <c r="M280" i="43"/>
  <c r="M281" i="43" s="1"/>
  <c r="P250" i="43"/>
  <c r="P251" i="43" s="1"/>
  <c r="O27" i="43"/>
  <c r="P336" i="43"/>
  <c r="P339" i="43"/>
  <c r="L339" i="43"/>
  <c r="Q250" i="43"/>
  <c r="Q251" i="43" s="1"/>
  <c r="P381" i="43"/>
  <c r="O369" i="43"/>
  <c r="O376" i="43"/>
  <c r="Q336" i="43"/>
  <c r="K280" i="43"/>
  <c r="K281" i="43" s="1"/>
  <c r="J280" i="43"/>
  <c r="J281" i="43" s="1"/>
  <c r="L245" i="43"/>
  <c r="L250" i="43" s="1"/>
  <c r="L251" i="43" s="1"/>
  <c r="M207" i="43"/>
  <c r="M210" i="43" s="1"/>
  <c r="P146" i="43"/>
  <c r="N258" i="43"/>
  <c r="Q27" i="43"/>
  <c r="N376" i="43"/>
  <c r="O340" i="43"/>
  <c r="I280" i="43"/>
  <c r="I281" i="43" s="1"/>
  <c r="L280" i="43"/>
  <c r="L281" i="43" s="1"/>
  <c r="H280" i="43"/>
  <c r="H281" i="43" s="1"/>
  <c r="O250" i="43"/>
  <c r="O251" i="43" s="1"/>
  <c r="I210" i="43"/>
  <c r="O146" i="43"/>
  <c r="O336" i="43"/>
  <c r="O339" i="43"/>
  <c r="O280" i="43"/>
  <c r="O281" i="43" s="1"/>
  <c r="M245" i="43"/>
  <c r="M250" i="43" s="1"/>
  <c r="M251" i="43" s="1"/>
  <c r="N245" i="43"/>
  <c r="N250" i="43" s="1"/>
  <c r="N251" i="43" s="1"/>
  <c r="Q207" i="43"/>
  <c r="V177" i="43"/>
  <c r="O17" i="43"/>
  <c r="O20" i="43" s="1"/>
  <c r="O22" i="43" s="1"/>
  <c r="O24" i="43" s="1"/>
  <c r="L296" i="43"/>
  <c r="L297" i="43" s="1"/>
  <c r="L311" i="43"/>
  <c r="L312" i="43"/>
  <c r="L314" i="43" s="1"/>
  <c r="G280" i="43"/>
  <c r="G281" i="43" s="1"/>
  <c r="Q375" i="43"/>
  <c r="M337" i="43"/>
  <c r="N312" i="43"/>
  <c r="N314" i="43" s="1"/>
  <c r="Q258" i="43"/>
  <c r="P207" i="43"/>
  <c r="P210" i="43" s="1"/>
  <c r="N337" i="43"/>
  <c r="Q376" i="43"/>
  <c r="N334" i="43"/>
  <c r="M336" i="43"/>
  <c r="L336" i="43"/>
  <c r="N280" i="43"/>
  <c r="N281" i="43" s="1"/>
  <c r="N207" i="43"/>
  <c r="N210" i="43" s="1"/>
  <c r="P177" i="43"/>
  <c r="M146" i="43"/>
  <c r="Q371" i="43"/>
  <c r="J210" i="43"/>
  <c r="L177" i="43"/>
  <c r="M381" i="43"/>
  <c r="P27" i="43"/>
  <c r="M27" i="43"/>
  <c r="M334" i="43"/>
  <c r="M371" i="43"/>
  <c r="M370" i="43"/>
  <c r="E36" i="22"/>
  <c r="N336" i="43"/>
  <c r="L334" i="43"/>
  <c r="Q331" i="43"/>
  <c r="Q337" i="43" s="1"/>
  <c r="N297" i="43"/>
  <c r="P331" i="43"/>
  <c r="P337" i="43" s="1"/>
  <c r="Q312" i="43"/>
  <c r="Q314" i="43" s="1"/>
  <c r="P296" i="43"/>
  <c r="P311" i="43"/>
  <c r="O331" i="43"/>
  <c r="O337" i="43" s="1"/>
  <c r="P258" i="43"/>
  <c r="Q296" i="43"/>
  <c r="Q311" i="43"/>
  <c r="M312" i="43"/>
  <c r="M314" i="43" s="1"/>
  <c r="M296" i="43"/>
  <c r="M311" i="43"/>
  <c r="P312" i="43"/>
  <c r="P314" i="43" s="1"/>
  <c r="S304" i="43"/>
  <c r="T304" i="43" s="1"/>
  <c r="U304" i="43" s="1"/>
  <c r="V304" i="43" s="1"/>
  <c r="W304" i="43" s="1"/>
  <c r="T303" i="43"/>
  <c r="O258" i="43"/>
  <c r="T177" i="43"/>
  <c r="U177" i="43"/>
  <c r="Q177" i="43"/>
  <c r="R177" i="43"/>
  <c r="O311" i="43"/>
  <c r="O296" i="43"/>
  <c r="N311" i="43"/>
  <c r="I2" i="43"/>
  <c r="J3" i="43"/>
  <c r="S230" i="43"/>
  <c r="L381" i="43"/>
  <c r="H2" i="43"/>
  <c r="L27" i="43"/>
  <c r="N177" i="43"/>
  <c r="L146" i="43"/>
  <c r="O25" i="43" l="1"/>
  <c r="U236" i="43"/>
  <c r="U227" i="43"/>
  <c r="U243" i="43"/>
  <c r="U233" i="43"/>
  <c r="U244" i="43"/>
  <c r="U240" i="43"/>
  <c r="U222" i="43"/>
  <c r="M261" i="43"/>
  <c r="M262" i="43"/>
  <c r="P261" i="43"/>
  <c r="P262" i="43"/>
  <c r="L261" i="43"/>
  <c r="L262" i="43"/>
  <c r="O261" i="43"/>
  <c r="O262" i="43"/>
  <c r="N261" i="43"/>
  <c r="N262" i="43"/>
  <c r="R311" i="43"/>
  <c r="AG310" i="43"/>
  <c r="AF310" i="43"/>
  <c r="AC346" i="43"/>
  <c r="N28" i="43"/>
  <c r="R312" i="43"/>
  <c r="O28" i="43"/>
  <c r="O257" i="43"/>
  <c r="N257" i="43"/>
  <c r="N260" i="43"/>
  <c r="N264" i="43"/>
  <c r="L260" i="43"/>
  <c r="O147" i="43"/>
  <c r="O152" i="43" s="1"/>
  <c r="Q260" i="43"/>
  <c r="Q264" i="43"/>
  <c r="P147" i="43"/>
  <c r="P387" i="43" s="1"/>
  <c r="M264" i="43"/>
  <c r="M260" i="43"/>
  <c r="P260" i="43"/>
  <c r="P264" i="43"/>
  <c r="O260" i="43"/>
  <c r="O264" i="43"/>
  <c r="N370" i="43"/>
  <c r="P257" i="43"/>
  <c r="Q257" i="43"/>
  <c r="O313" i="43"/>
  <c r="O315" i="43" s="1"/>
  <c r="G210" i="43"/>
  <c r="N147" i="43"/>
  <c r="N387" i="43" s="1"/>
  <c r="L370" i="43"/>
  <c r="L371" i="43"/>
  <c r="P371" i="43"/>
  <c r="P370" i="43"/>
  <c r="P313" i="43"/>
  <c r="P315" i="43" s="1"/>
  <c r="O371" i="43"/>
  <c r="O370" i="43"/>
  <c r="Q17" i="43"/>
  <c r="Q20" i="43" s="1"/>
  <c r="Q22" i="43" s="1"/>
  <c r="Q24" i="43" s="1"/>
  <c r="Q210" i="43"/>
  <c r="R153" i="43"/>
  <c r="R183" i="43" s="1"/>
  <c r="Q146" i="43"/>
  <c r="Q334" i="43"/>
  <c r="M147" i="43"/>
  <c r="M257" i="43"/>
  <c r="O30" i="43"/>
  <c r="O29" i="43"/>
  <c r="S206" i="43"/>
  <c r="F36" i="22"/>
  <c r="N29" i="43"/>
  <c r="N30" i="43"/>
  <c r="Q297" i="43"/>
  <c r="M17" i="43"/>
  <c r="M20" i="43" s="1"/>
  <c r="M22" i="43" s="1"/>
  <c r="M24" i="43" s="1"/>
  <c r="M28" i="43"/>
  <c r="L147" i="43"/>
  <c r="L257" i="43"/>
  <c r="P334" i="43"/>
  <c r="L17" i="43"/>
  <c r="L20" i="43" s="1"/>
  <c r="L22" i="43" s="1"/>
  <c r="L24" i="43" s="1"/>
  <c r="L26" i="43" s="1"/>
  <c r="L28" i="43"/>
  <c r="U303" i="43"/>
  <c r="P297" i="43"/>
  <c r="Q313" i="43"/>
  <c r="Q315" i="43" s="1"/>
  <c r="O297" i="43"/>
  <c r="T230" i="43"/>
  <c r="K3" i="43"/>
  <c r="J2" i="43"/>
  <c r="P17" i="43"/>
  <c r="P20" i="43" s="1"/>
  <c r="P22" i="43" s="1"/>
  <c r="P24" i="43" s="1"/>
  <c r="P25" i="43" s="1"/>
  <c r="P28" i="43"/>
  <c r="M297" i="43"/>
  <c r="O334" i="43"/>
  <c r="V233" i="43" l="1"/>
  <c r="W233" i="43" s="1"/>
  <c r="X233" i="43" s="1"/>
  <c r="Y233" i="43" s="1"/>
  <c r="Z233" i="43" s="1"/>
  <c r="AA233" i="43" s="1"/>
  <c r="AB233" i="43" s="1"/>
  <c r="AC233" i="43" s="1"/>
  <c r="V222" i="43"/>
  <c r="W222" i="43" s="1"/>
  <c r="X222" i="43" s="1"/>
  <c r="Y222" i="43" s="1"/>
  <c r="Z222" i="43" s="1"/>
  <c r="AA222" i="43" s="1"/>
  <c r="AB222" i="43" s="1"/>
  <c r="AC222" i="43" s="1"/>
  <c r="V243" i="43"/>
  <c r="W243" i="43" s="1"/>
  <c r="X243" i="43" s="1"/>
  <c r="Y243" i="43" s="1"/>
  <c r="Z243" i="43" s="1"/>
  <c r="AA243" i="43" s="1"/>
  <c r="AB243" i="43" s="1"/>
  <c r="AC243" i="43" s="1"/>
  <c r="V240" i="43"/>
  <c r="W240" i="43" s="1"/>
  <c r="X240" i="43" s="1"/>
  <c r="Y240" i="43" s="1"/>
  <c r="Z240" i="43" s="1"/>
  <c r="AA240" i="43" s="1"/>
  <c r="AB240" i="43" s="1"/>
  <c r="AC240" i="43" s="1"/>
  <c r="V227" i="43"/>
  <c r="W227" i="43" s="1"/>
  <c r="X227" i="43" s="1"/>
  <c r="Y227" i="43" s="1"/>
  <c r="Z227" i="43" s="1"/>
  <c r="AA227" i="43" s="1"/>
  <c r="AB227" i="43" s="1"/>
  <c r="AC227" i="43" s="1"/>
  <c r="V244" i="43"/>
  <c r="W244" i="43" s="1"/>
  <c r="X244" i="43" s="1"/>
  <c r="Y244" i="43" s="1"/>
  <c r="Z244" i="43" s="1"/>
  <c r="AA244" i="43" s="1"/>
  <c r="AB244" i="43" s="1"/>
  <c r="AC244" i="43" s="1"/>
  <c r="V236" i="43"/>
  <c r="W236" i="43" s="1"/>
  <c r="X236" i="43" s="1"/>
  <c r="Y236" i="43" s="1"/>
  <c r="Z236" i="43" s="1"/>
  <c r="AA236" i="43" s="1"/>
  <c r="AB236" i="43" s="1"/>
  <c r="AC236" i="43" s="1"/>
  <c r="AC347" i="43"/>
  <c r="AC223" i="43"/>
  <c r="Q261" i="43"/>
  <c r="Q262" i="43"/>
  <c r="Q25" i="43"/>
  <c r="M25" i="43"/>
  <c r="N25" i="43"/>
  <c r="P152" i="43"/>
  <c r="P388" i="43" s="1"/>
  <c r="O387" i="43"/>
  <c r="Q28" i="43"/>
  <c r="N152" i="43"/>
  <c r="N388" i="43" s="1"/>
  <c r="N313" i="43"/>
  <c r="N315" i="43" s="1"/>
  <c r="Q147" i="43"/>
  <c r="Q152" i="43" s="1"/>
  <c r="O158" i="43"/>
  <c r="O162" i="43" s="1"/>
  <c r="O388" i="43"/>
  <c r="O298" i="43"/>
  <c r="O299" i="43" s="1"/>
  <c r="M152" i="43"/>
  <c r="M387" i="43"/>
  <c r="M313" i="43"/>
  <c r="M315" i="43" s="1"/>
  <c r="T206" i="43"/>
  <c r="P29" i="43"/>
  <c r="V303" i="43"/>
  <c r="U230" i="43"/>
  <c r="Q29" i="43"/>
  <c r="L3" i="43"/>
  <c r="K2" i="43"/>
  <c r="L30" i="43"/>
  <c r="L29" i="43"/>
  <c r="M30" i="43"/>
  <c r="M29" i="43"/>
  <c r="L152" i="43"/>
  <c r="L387" i="43"/>
  <c r="G36" i="22"/>
  <c r="P298" i="43" l="1"/>
  <c r="P158" i="43"/>
  <c r="R313" i="43"/>
  <c r="Q387" i="43"/>
  <c r="N298" i="43"/>
  <c r="N158" i="43"/>
  <c r="N162" i="43" s="1"/>
  <c r="O300" i="43"/>
  <c r="O389" i="43"/>
  <c r="M158" i="43"/>
  <c r="M162" i="43" s="1"/>
  <c r="M298" i="43"/>
  <c r="M388" i="43"/>
  <c r="Q158" i="43"/>
  <c r="Q162" i="43" s="1"/>
  <c r="Q298" i="43"/>
  <c r="Q388" i="43"/>
  <c r="L158" i="43"/>
  <c r="L162" i="43" s="1"/>
  <c r="L298" i="43"/>
  <c r="L388" i="43"/>
  <c r="H36" i="22"/>
  <c r="U206" i="43"/>
  <c r="L313" i="43"/>
  <c r="L315" i="43" s="1"/>
  <c r="W303" i="43"/>
  <c r="V230" i="43"/>
  <c r="P30" i="43"/>
  <c r="L2" i="43"/>
  <c r="M3" i="43"/>
  <c r="Q30" i="43"/>
  <c r="P162" i="43" l="1"/>
  <c r="P167" i="43" s="1"/>
  <c r="P164" i="43"/>
  <c r="P389" i="43"/>
  <c r="P166" i="43"/>
  <c r="P378" i="43" s="1"/>
  <c r="P299" i="43"/>
  <c r="P300" i="43"/>
  <c r="N389" i="43"/>
  <c r="N299" i="43"/>
  <c r="N300" i="43"/>
  <c r="O164" i="43"/>
  <c r="O166" i="43"/>
  <c r="O167" i="43"/>
  <c r="Q299" i="43"/>
  <c r="Q300" i="43"/>
  <c r="Q389" i="43"/>
  <c r="M299" i="43"/>
  <c r="M300" i="43"/>
  <c r="M389" i="43"/>
  <c r="V206" i="43"/>
  <c r="L299" i="43"/>
  <c r="L300" i="43"/>
  <c r="X303" i="43"/>
  <c r="L389" i="43"/>
  <c r="M2" i="43"/>
  <c r="N3" i="43"/>
  <c r="W230" i="43"/>
  <c r="I36" i="22"/>
  <c r="P390" i="43" l="1"/>
  <c r="P380" i="43" s="1"/>
  <c r="P383" i="43" s="1"/>
  <c r="P171" i="43"/>
  <c r="P182" i="43" s="1"/>
  <c r="P377" i="43"/>
  <c r="N167" i="43"/>
  <c r="N166" i="43"/>
  <c r="N164" i="43"/>
  <c r="O378" i="43"/>
  <c r="O377" i="43"/>
  <c r="O390" i="43"/>
  <c r="O380" i="43" s="1"/>
  <c r="O383" i="43" s="1"/>
  <c r="O171" i="43"/>
  <c r="M164" i="43"/>
  <c r="M167" i="43"/>
  <c r="M166" i="43"/>
  <c r="Q167" i="43"/>
  <c r="Q166" i="43"/>
  <c r="Q164" i="43"/>
  <c r="L167" i="43"/>
  <c r="L166" i="43"/>
  <c r="L164" i="43"/>
  <c r="W206" i="43"/>
  <c r="J36" i="22"/>
  <c r="X230" i="43"/>
  <c r="O3" i="43"/>
  <c r="N2" i="43"/>
  <c r="P174" i="43"/>
  <c r="N378" i="43" l="1"/>
  <c r="N377" i="43"/>
  <c r="N390" i="43"/>
  <c r="N380" i="43" s="1"/>
  <c r="N383" i="43" s="1"/>
  <c r="N171" i="43"/>
  <c r="O182" i="43"/>
  <c r="O187" i="43" s="1"/>
  <c r="O174" i="43"/>
  <c r="P175" i="43" s="1"/>
  <c r="Q171" i="43"/>
  <c r="Q390" i="43"/>
  <c r="Q380" i="43" s="1"/>
  <c r="Q383" i="43" s="1"/>
  <c r="Q377" i="43"/>
  <c r="Q378" i="43"/>
  <c r="M390" i="43"/>
  <c r="M380" i="43" s="1"/>
  <c r="M383" i="43" s="1"/>
  <c r="M171" i="43"/>
  <c r="M378" i="43"/>
  <c r="M377" i="43"/>
  <c r="P178" i="43"/>
  <c r="P282" i="43"/>
  <c r="P289" i="43"/>
  <c r="P291" i="43" s="1"/>
  <c r="P372" i="43"/>
  <c r="Z303" i="43"/>
  <c r="X206" i="43"/>
  <c r="K36" i="22"/>
  <c r="P3" i="43"/>
  <c r="O2" i="43"/>
  <c r="Y230" i="43"/>
  <c r="L171" i="43"/>
  <c r="L390" i="43"/>
  <c r="L380" i="43" s="1"/>
  <c r="L383" i="43" s="1"/>
  <c r="N174" i="43" l="1"/>
  <c r="O175" i="43" s="1"/>
  <c r="N182" i="43"/>
  <c r="N187" i="43" s="1"/>
  <c r="O372" i="43"/>
  <c r="O289" i="43"/>
  <c r="O291" i="43" s="1"/>
  <c r="O282" i="43"/>
  <c r="O178" i="43"/>
  <c r="M174" i="43"/>
  <c r="M182" i="43"/>
  <c r="M187" i="43" s="1"/>
  <c r="Q174" i="43"/>
  <c r="Q182" i="43"/>
  <c r="Q187" i="43" s="1"/>
  <c r="P2" i="43"/>
  <c r="Q3" i="43"/>
  <c r="Z230" i="43"/>
  <c r="J282" i="43"/>
  <c r="J289" i="43"/>
  <c r="J291" i="43" s="1"/>
  <c r="P373" i="43"/>
  <c r="P374" i="43"/>
  <c r="AA303" i="43"/>
  <c r="K282" i="43"/>
  <c r="K289" i="43"/>
  <c r="K291" i="43" s="1"/>
  <c r="L174" i="43"/>
  <c r="L182" i="43"/>
  <c r="L187" i="43" s="1"/>
  <c r="L36" i="22"/>
  <c r="Y206" i="43"/>
  <c r="N178" i="43" l="1"/>
  <c r="N282" i="43"/>
  <c r="N372" i="43"/>
  <c r="N289" i="43"/>
  <c r="N291" i="43" s="1"/>
  <c r="O374" i="43"/>
  <c r="O373" i="43"/>
  <c r="Q282" i="43"/>
  <c r="Q372" i="43"/>
  <c r="Q178" i="43"/>
  <c r="Q175" i="43"/>
  <c r="Q289" i="43"/>
  <c r="M178" i="43"/>
  <c r="M282" i="43"/>
  <c r="M289" i="43"/>
  <c r="M291" i="43" s="1"/>
  <c r="M372" i="43"/>
  <c r="N175" i="43"/>
  <c r="Z206" i="43"/>
  <c r="M36" i="22"/>
  <c r="K69" i="22"/>
  <c r="R3" i="43"/>
  <c r="R2" i="43" s="1"/>
  <c r="Q2" i="43"/>
  <c r="AB303" i="43"/>
  <c r="AC303" i="43" s="1"/>
  <c r="AA230" i="43"/>
  <c r="L178" i="43"/>
  <c r="L289" i="43"/>
  <c r="L291" i="43" s="1"/>
  <c r="L175" i="43"/>
  <c r="L282" i="43"/>
  <c r="L372" i="43"/>
  <c r="M175" i="43"/>
  <c r="N374" i="43" l="1"/>
  <c r="N373" i="43"/>
  <c r="Q291" i="43"/>
  <c r="M374" i="43"/>
  <c r="M373" i="43"/>
  <c r="Q374" i="43"/>
  <c r="Q373" i="43"/>
  <c r="AB230" i="43"/>
  <c r="AC230" i="43" s="1"/>
  <c r="S3" i="43"/>
  <c r="AA206" i="43"/>
  <c r="S2" i="43" l="1"/>
  <c r="AC206" i="43"/>
  <c r="AB206" i="43"/>
  <c r="T3" i="43"/>
  <c r="T2" i="43" s="1"/>
  <c r="D47" i="22" l="1"/>
  <c r="U3" i="43"/>
  <c r="U2" i="43" s="1"/>
  <c r="V3" i="43" l="1"/>
  <c r="V2" i="43" s="1"/>
  <c r="W3" i="43" l="1"/>
  <c r="W2" i="43" s="1"/>
  <c r="X3" i="43" l="1"/>
  <c r="X2" i="43" s="1"/>
  <c r="Y3" i="43" l="1"/>
  <c r="Y2" i="43" s="1"/>
  <c r="Z3" i="43" l="1"/>
  <c r="AA3" i="43" l="1"/>
  <c r="Z2" i="43"/>
  <c r="E47" i="22"/>
  <c r="G47" i="22"/>
  <c r="I47" i="22"/>
  <c r="F47" i="22"/>
  <c r="J47" i="22"/>
  <c r="H47" i="22"/>
  <c r="K47" i="22"/>
  <c r="AB3" i="43" l="1"/>
  <c r="AA2" i="43"/>
  <c r="AB2" i="43" l="1"/>
  <c r="AC3" i="43"/>
  <c r="AC2" i="43" s="1"/>
  <c r="L47" i="22"/>
  <c r="M47" i="22"/>
  <c r="W176" i="43" l="1"/>
  <c r="W177" i="43" s="1"/>
  <c r="X176" i="43"/>
  <c r="Y176" i="43"/>
  <c r="Z176" i="43"/>
  <c r="AA176" i="43"/>
  <c r="AB176" i="43"/>
  <c r="AC177" i="43" s="1"/>
  <c r="Z177" i="43" l="1"/>
  <c r="AA177" i="43"/>
  <c r="AB177" i="43"/>
  <c r="X177" i="43"/>
  <c r="Y177" i="43"/>
  <c r="R336" i="43" l="1"/>
  <c r="R339" i="43"/>
  <c r="R340" i="43"/>
  <c r="R260" i="43" l="1"/>
  <c r="R264" i="43"/>
  <c r="R257" i="43"/>
  <c r="R238" i="43"/>
  <c r="R27" i="43"/>
  <c r="R146" i="43" l="1"/>
  <c r="R261" i="43" l="1"/>
  <c r="R262" i="43"/>
  <c r="AF146" i="43"/>
  <c r="AG146" i="43"/>
  <c r="R147" i="43"/>
  <c r="R387" i="43" s="1"/>
  <c r="R152" i="43" l="1"/>
  <c r="AG152" i="43" s="1"/>
  <c r="AF152" i="43"/>
  <c r="AF147" i="43"/>
  <c r="AG147" i="43"/>
  <c r="R298" i="43"/>
  <c r="R28" i="43"/>
  <c r="R17" i="43"/>
  <c r="R158" i="43"/>
  <c r="R388" i="43"/>
  <c r="AG17" i="43" l="1"/>
  <c r="AF17" i="43"/>
  <c r="AG158" i="43"/>
  <c r="AF158" i="43"/>
  <c r="R162" i="43"/>
  <c r="R20" i="43"/>
  <c r="R22" i="43" s="1"/>
  <c r="R389" i="43"/>
  <c r="R29" i="43"/>
  <c r="AG162" i="43" l="1"/>
  <c r="AF162" i="43"/>
  <c r="AG20" i="43"/>
  <c r="AF20" i="43"/>
  <c r="AG22" i="43"/>
  <c r="AF22" i="43"/>
  <c r="R24" i="43"/>
  <c r="R245" i="43"/>
  <c r="R25" i="43" l="1"/>
  <c r="AF24" i="43"/>
  <c r="AG24" i="43"/>
  <c r="R166" i="43"/>
  <c r="R164" i="43"/>
  <c r="R167" i="43"/>
  <c r="AG167" i="43" l="1"/>
  <c r="AF167" i="43"/>
  <c r="C17" i="22"/>
  <c r="C18" i="22" s="1"/>
  <c r="C47" i="22"/>
  <c r="R185" i="43"/>
  <c r="R171" i="43"/>
  <c r="R390" i="43"/>
  <c r="R380" i="43" s="1"/>
  <c r="AG171" i="43" l="1"/>
  <c r="AF171" i="43"/>
  <c r="R182" i="43"/>
  <c r="R369" i="43" l="1"/>
  <c r="R375" i="43"/>
  <c r="R250" i="43"/>
  <c r="R377" i="43" l="1"/>
  <c r="AG375" i="43"/>
  <c r="AF375" i="43"/>
  <c r="AG369" i="43"/>
  <c r="AF369" i="43"/>
  <c r="R187" i="43"/>
  <c r="R376" i="43"/>
  <c r="AG376" i="43" l="1"/>
  <c r="AF376" i="43"/>
  <c r="R378" i="43"/>
  <c r="R220" i="43"/>
  <c r="R228" i="43" s="1"/>
  <c r="R381" i="43" s="1"/>
  <c r="R382" i="43" l="1"/>
  <c r="R383" i="43" s="1"/>
  <c r="R251" i="43"/>
  <c r="S284" i="43"/>
  <c r="R205" i="43"/>
  <c r="R207" i="43" s="1"/>
  <c r="R278" i="43"/>
  <c r="R284" i="43"/>
  <c r="R279" i="43" l="1"/>
  <c r="R280" i="43" s="1"/>
  <c r="R281" i="43" s="1"/>
  <c r="R210" i="43"/>
  <c r="R173" i="43"/>
  <c r="R370" i="43"/>
  <c r="R371" i="43"/>
  <c r="AG370" i="43" l="1"/>
  <c r="AF370" i="43"/>
  <c r="AG173" i="43"/>
  <c r="AF173" i="43"/>
  <c r="AG371" i="43"/>
  <c r="R174" i="43"/>
  <c r="R175" i="43" s="1"/>
  <c r="R192" i="43"/>
  <c r="S331" i="43"/>
  <c r="R334" i="43"/>
  <c r="AG192" i="43" l="1"/>
  <c r="AF192" i="43"/>
  <c r="AF174" i="43"/>
  <c r="AG174" i="43"/>
  <c r="R289" i="43"/>
  <c r="R372" i="43"/>
  <c r="R178" i="43"/>
  <c r="R282" i="43"/>
  <c r="S333" i="43"/>
  <c r="AG289" i="43" l="1"/>
  <c r="AF289" i="43"/>
  <c r="R291" i="43"/>
  <c r="R374" i="43"/>
  <c r="AF372" i="43"/>
  <c r="AG372" i="43"/>
  <c r="R373" i="43"/>
  <c r="S12" i="43"/>
  <c r="S14" i="43" s="1"/>
  <c r="S129" i="43"/>
  <c r="S130" i="43" s="1"/>
  <c r="AG373" i="43" l="1"/>
  <c r="S153" i="43"/>
  <c r="R296" i="43"/>
  <c r="C49" i="22" l="1"/>
  <c r="S183" i="43"/>
  <c r="R297" i="43"/>
  <c r="R299" i="43"/>
  <c r="R300" i="43" l="1"/>
  <c r="R316" i="43" l="1"/>
  <c r="R314" i="43" l="1"/>
  <c r="R315" i="43" s="1"/>
  <c r="R30" i="43"/>
  <c r="AE7" i="43" l="1"/>
  <c r="S145" i="43"/>
  <c r="T145" i="43"/>
  <c r="U145" i="43"/>
  <c r="Y145" i="43"/>
  <c r="Z145" i="43"/>
  <c r="AA145" i="43"/>
  <c r="AB145" i="43"/>
  <c r="AC145" i="43"/>
  <c r="S269" i="43"/>
  <c r="S216" i="43" s="1"/>
  <c r="AC198" i="43"/>
  <c r="S339" i="43"/>
  <c r="AB272" i="43" l="1"/>
  <c r="AB273" i="43"/>
  <c r="AB269" i="43"/>
  <c r="AB274" i="43"/>
  <c r="Y274" i="43"/>
  <c r="Y235" i="43" s="1"/>
  <c r="Y273" i="43"/>
  <c r="Y234" i="43" s="1"/>
  <c r="Y269" i="43"/>
  <c r="Y216" i="43" s="1"/>
  <c r="Y272" i="43"/>
  <c r="Z273" i="43"/>
  <c r="Z274" i="43"/>
  <c r="Z269" i="43"/>
  <c r="Z272" i="43"/>
  <c r="U272" i="43"/>
  <c r="U273" i="43"/>
  <c r="U234" i="43" s="1"/>
  <c r="U274" i="43"/>
  <c r="U235" i="43" s="1"/>
  <c r="U269" i="43"/>
  <c r="U216" i="43" s="1"/>
  <c r="T272" i="43"/>
  <c r="T273" i="43"/>
  <c r="T234" i="43" s="1"/>
  <c r="T269" i="43"/>
  <c r="T274" i="43"/>
  <c r="T235" i="43" s="1"/>
  <c r="AA273" i="43"/>
  <c r="AA234" i="43" s="1"/>
  <c r="AA269" i="43"/>
  <c r="AA216" i="43" s="1"/>
  <c r="AA274" i="43"/>
  <c r="AA235" i="43" s="1"/>
  <c r="AA272" i="43"/>
  <c r="AC272" i="43"/>
  <c r="AC274" i="43"/>
  <c r="AC269" i="43"/>
  <c r="AC216" i="43" s="1"/>
  <c r="AC273" i="43"/>
  <c r="L38" i="22"/>
  <c r="M38" i="22" s="1"/>
  <c r="AB235" i="43"/>
  <c r="AB234" i="43"/>
  <c r="D38" i="22"/>
  <c r="J38" i="22"/>
  <c r="Z235" i="43"/>
  <c r="Z234" i="43"/>
  <c r="C38" i="22"/>
  <c r="S273" i="43"/>
  <c r="S234" i="43" s="1"/>
  <c r="S274" i="43"/>
  <c r="S235" i="43" s="1"/>
  <c r="K38" i="22"/>
  <c r="I38" i="22"/>
  <c r="E38" i="22"/>
  <c r="AC235" i="43"/>
  <c r="AC234" i="43"/>
  <c r="AE145" i="43"/>
  <c r="AE269" i="43"/>
  <c r="T216" i="43"/>
  <c r="AB216" i="43"/>
  <c r="Z216" i="43"/>
  <c r="X145" i="43"/>
  <c r="AC232" i="43"/>
  <c r="W145" i="43"/>
  <c r="S272" i="43"/>
  <c r="V145" i="43"/>
  <c r="S27" i="43"/>
  <c r="S146" i="43"/>
  <c r="S271" i="43" s="1"/>
  <c r="S218" i="43" s="1"/>
  <c r="T27" i="43"/>
  <c r="T146" i="43"/>
  <c r="L39" i="22" l="1"/>
  <c r="W269" i="43"/>
  <c r="W274" i="43"/>
  <c r="W272" i="43"/>
  <c r="W273" i="43"/>
  <c r="X274" i="43"/>
  <c r="X235" i="43" s="1"/>
  <c r="X269" i="43"/>
  <c r="X216" i="43" s="1"/>
  <c r="X272" i="43"/>
  <c r="X273" i="43"/>
  <c r="X234" i="43" s="1"/>
  <c r="V269" i="43"/>
  <c r="V272" i="43"/>
  <c r="V274" i="43"/>
  <c r="V273" i="43"/>
  <c r="V234" i="43" s="1"/>
  <c r="T270" i="43"/>
  <c r="T217" i="43" s="1"/>
  <c r="T271" i="43"/>
  <c r="T218" i="43" s="1"/>
  <c r="E39" i="22"/>
  <c r="K39" i="22"/>
  <c r="D39" i="22"/>
  <c r="J39" i="22"/>
  <c r="V235" i="43"/>
  <c r="W234" i="43"/>
  <c r="W235" i="43"/>
  <c r="Z232" i="43"/>
  <c r="Z238" i="43" s="1"/>
  <c r="AB232" i="43"/>
  <c r="AB238" i="43" s="1"/>
  <c r="U232" i="43"/>
  <c r="S232" i="43"/>
  <c r="Y232" i="43"/>
  <c r="Y238" i="43" s="1"/>
  <c r="T232" i="43"/>
  <c r="AA232" i="43"/>
  <c r="AA238" i="43" s="1"/>
  <c r="AC238" i="43"/>
  <c r="AE272" i="43"/>
  <c r="F38" i="22"/>
  <c r="F39" i="22" s="1"/>
  <c r="V216" i="43"/>
  <c r="G38" i="22"/>
  <c r="W216" i="43"/>
  <c r="H38" i="22"/>
  <c r="AE9" i="43"/>
  <c r="AC27" i="43"/>
  <c r="M39" i="22"/>
  <c r="O38" i="22"/>
  <c r="T147" i="43"/>
  <c r="S147" i="43"/>
  <c r="S270" i="43"/>
  <c r="U238" i="43" l="1"/>
  <c r="S238" i="43"/>
  <c r="S217" i="43"/>
  <c r="T190" i="43" s="1"/>
  <c r="D51" i="22" s="1"/>
  <c r="T238" i="43"/>
  <c r="T256" i="43"/>
  <c r="S256" i="43"/>
  <c r="X232" i="43"/>
  <c r="X238" i="43" s="1"/>
  <c r="W232" i="43"/>
  <c r="W238" i="43" s="1"/>
  <c r="V232" i="43"/>
  <c r="V238" i="43" s="1"/>
  <c r="G39" i="22"/>
  <c r="T11" i="43"/>
  <c r="T136" i="43" s="1"/>
  <c r="I39" i="22"/>
  <c r="H39" i="22"/>
  <c r="T152" i="43"/>
  <c r="T387" i="43"/>
  <c r="S152" i="43"/>
  <c r="S387" i="43"/>
  <c r="AE8" i="43"/>
  <c r="AC146" i="43"/>
  <c r="S28" i="43"/>
  <c r="AC270" i="43" l="1"/>
  <c r="AC271" i="43"/>
  <c r="S190" i="43"/>
  <c r="C51" i="22" s="1"/>
  <c r="AE146" i="43"/>
  <c r="AC218" i="43"/>
  <c r="T28" i="43"/>
  <c r="T258" i="43"/>
  <c r="T257" i="43"/>
  <c r="C40" i="22"/>
  <c r="C42" i="22" s="1"/>
  <c r="S158" i="43"/>
  <c r="S298" i="43"/>
  <c r="S296" i="43" s="1"/>
  <c r="S388" i="43"/>
  <c r="AC147" i="43"/>
  <c r="AE147" i="43" s="1"/>
  <c r="AC217" i="43"/>
  <c r="S29" i="43"/>
  <c r="D40" i="22"/>
  <c r="T298" i="43"/>
  <c r="T296" i="43" s="1"/>
  <c r="T388" i="43"/>
  <c r="S258" i="43"/>
  <c r="S257" i="43"/>
  <c r="AC256" i="43" l="1"/>
  <c r="AE256" i="43" s="1"/>
  <c r="C46" i="22"/>
  <c r="C48" i="22" s="1"/>
  <c r="S389" i="43"/>
  <c r="T310" i="43"/>
  <c r="S310" i="43"/>
  <c r="AC387" i="43"/>
  <c r="D42" i="22"/>
  <c r="D41" i="22"/>
  <c r="S200" i="43" l="1"/>
  <c r="S239" i="43"/>
  <c r="S309" i="43"/>
  <c r="S313" i="43" s="1"/>
  <c r="S314" i="43" s="1"/>
  <c r="S316" i="43" s="1"/>
  <c r="S15" i="43" s="1"/>
  <c r="S17" i="43" s="1"/>
  <c r="T312" i="43"/>
  <c r="S312" i="43"/>
  <c r="T239" i="43"/>
  <c r="T200" i="43"/>
  <c r="T309" i="43"/>
  <c r="T313" i="43" s="1"/>
  <c r="T314" i="43" s="1"/>
  <c r="T316" i="43" s="1"/>
  <c r="T15" i="43" s="1"/>
  <c r="AC257" i="43"/>
  <c r="T160" i="43" l="1"/>
  <c r="S160" i="43"/>
  <c r="S162" i="43" s="1"/>
  <c r="S165" i="43" s="1"/>
  <c r="S30" i="43"/>
  <c r="S311" i="43"/>
  <c r="T311" i="43"/>
  <c r="S19" i="43" l="1"/>
  <c r="S163" i="43"/>
  <c r="S18" i="43" s="1"/>
  <c r="S20" i="43" l="1"/>
  <c r="S22" i="43" s="1"/>
  <c r="S167" i="43"/>
  <c r="S390" i="43" s="1"/>
  <c r="S380" i="43" s="1"/>
  <c r="S225" i="43"/>
  <c r="S185" i="43"/>
  <c r="C52" i="22" s="1"/>
  <c r="S171" i="43" l="1"/>
  <c r="S182" i="43" l="1"/>
  <c r="S188" i="43" s="1"/>
  <c r="S191" i="43" s="1"/>
  <c r="S287" i="43"/>
  <c r="S24" i="43" s="1"/>
  <c r="S286" i="43"/>
  <c r="S205" i="43" s="1"/>
  <c r="S248" i="43" s="1"/>
  <c r="S25" i="43" l="1"/>
  <c r="C43" i="22"/>
  <c r="S278" i="43"/>
  <c r="S280" i="43" s="1"/>
  <c r="S279" i="43" s="1"/>
  <c r="C66" i="22"/>
  <c r="C19" i="22" s="1"/>
  <c r="C21" i="22" s="1"/>
  <c r="S173" i="43"/>
  <c r="S192" i="43" s="1"/>
  <c r="S207" i="43"/>
  <c r="S174" i="43" l="1"/>
  <c r="S372" i="43" s="1"/>
  <c r="S375" i="43"/>
  <c r="S369" i="43"/>
  <c r="S289" i="43" l="1"/>
  <c r="S291" i="43" s="1"/>
  <c r="S178" i="43"/>
  <c r="S175" i="43"/>
  <c r="S370" i="43"/>
  <c r="S373" i="43" s="1"/>
  <c r="S377" i="43"/>
  <c r="AE10" i="43" l="1"/>
  <c r="AC11" i="43"/>
  <c r="AC152" i="43"/>
  <c r="AE152" i="43" s="1"/>
  <c r="AE11" i="43" l="1"/>
  <c r="AC136" i="43"/>
  <c r="AC388" i="43"/>
  <c r="AC298" i="43"/>
  <c r="AC296" i="43" s="1"/>
  <c r="AC310" i="43" s="1"/>
  <c r="AC28" i="43"/>
  <c r="U8" i="43"/>
  <c r="U146" i="43" s="1"/>
  <c r="V8" i="43"/>
  <c r="V146" i="43" s="1"/>
  <c r="W8" i="43"/>
  <c r="W146" i="43" s="1"/>
  <c r="X8" i="43"/>
  <c r="X146" i="43" s="1"/>
  <c r="Y8" i="43"/>
  <c r="Y146" i="43" s="1"/>
  <c r="Z8" i="43"/>
  <c r="AA8" i="43"/>
  <c r="AA146" i="43" s="1"/>
  <c r="AB8" i="43"/>
  <c r="AB146" i="43" s="1"/>
  <c r="U11" i="43"/>
  <c r="U136" i="43" s="1"/>
  <c r="V11" i="43"/>
  <c r="W11" i="43"/>
  <c r="X11" i="43"/>
  <c r="Y11" i="43"/>
  <c r="Z11" i="43"/>
  <c r="AA11" i="43"/>
  <c r="AB11" i="43"/>
  <c r="U27" i="43"/>
  <c r="V27" i="43"/>
  <c r="W27" i="43"/>
  <c r="X27" i="43"/>
  <c r="Y27" i="43"/>
  <c r="Z27" i="43"/>
  <c r="AA27" i="43"/>
  <c r="AB27" i="43"/>
  <c r="Z146" i="43"/>
  <c r="U270" i="43" l="1"/>
  <c r="U271" i="43"/>
  <c r="U218" i="43" s="1"/>
  <c r="W271" i="43"/>
  <c r="W218" i="43" s="1"/>
  <c r="W270" i="43"/>
  <c r="Z270" i="43"/>
  <c r="Z217" i="43" s="1"/>
  <c r="Z271" i="43"/>
  <c r="Z218" i="43" s="1"/>
  <c r="AB270" i="43"/>
  <c r="AB217" i="43" s="1"/>
  <c r="AB271" i="43"/>
  <c r="AB218" i="43" s="1"/>
  <c r="V271" i="43"/>
  <c r="V218" i="43" s="1"/>
  <c r="V270" i="43"/>
  <c r="V217" i="43" s="1"/>
  <c r="AA271" i="43"/>
  <c r="AA218" i="43" s="1"/>
  <c r="AA270" i="43"/>
  <c r="AA217" i="43" s="1"/>
  <c r="Y270" i="43"/>
  <c r="Y217" i="43" s="1"/>
  <c r="Y271" i="43"/>
  <c r="Y218" i="43" s="1"/>
  <c r="X270" i="43"/>
  <c r="X217" i="43" s="1"/>
  <c r="X271" i="43"/>
  <c r="X218" i="43" s="1"/>
  <c r="W147" i="43"/>
  <c r="W387" i="43" s="1"/>
  <c r="AA28" i="43"/>
  <c r="AA136" i="43"/>
  <c r="AB28" i="43"/>
  <c r="AB136" i="43"/>
  <c r="W28" i="43"/>
  <c r="W136" i="43"/>
  <c r="V28" i="43"/>
  <c r="V136" i="43"/>
  <c r="AC239" i="43"/>
  <c r="AC311" i="43" s="1"/>
  <c r="AE310" i="43"/>
  <c r="Z28" i="43"/>
  <c r="Z136" i="43"/>
  <c r="Y28" i="43"/>
  <c r="Y136" i="43"/>
  <c r="X28" i="43"/>
  <c r="X136" i="43"/>
  <c r="U28" i="43"/>
  <c r="Y147" i="43"/>
  <c r="Y387" i="43" s="1"/>
  <c r="W217" i="43"/>
  <c r="X147" i="43"/>
  <c r="AC309" i="43"/>
  <c r="U147" i="43"/>
  <c r="U217" i="43"/>
  <c r="AB147" i="43"/>
  <c r="V147" i="43"/>
  <c r="AA147" i="43"/>
  <c r="Z147" i="43"/>
  <c r="AC190" i="43" l="1"/>
  <c r="AB190" i="43"/>
  <c r="W190" i="43"/>
  <c r="AA190" i="43"/>
  <c r="K51" i="22" s="1"/>
  <c r="Y190" i="43"/>
  <c r="Z190" i="43"/>
  <c r="V190" i="43"/>
  <c r="U190" i="43"/>
  <c r="W152" i="43"/>
  <c r="W298" i="43" s="1"/>
  <c r="W296" i="43" s="1"/>
  <c r="W310" i="43" s="1"/>
  <c r="X190" i="43"/>
  <c r="Z256" i="43"/>
  <c r="Z257" i="43" s="1"/>
  <c r="V256" i="43"/>
  <c r="V257" i="43" s="1"/>
  <c r="AB256" i="43"/>
  <c r="W256" i="43"/>
  <c r="X256" i="43"/>
  <c r="U256" i="43"/>
  <c r="U258" i="43" s="1"/>
  <c r="AA256" i="43"/>
  <c r="AA257" i="43" s="1"/>
  <c r="I51" i="22"/>
  <c r="J51" i="22"/>
  <c r="Y256" i="43"/>
  <c r="Y152" i="43"/>
  <c r="Y298" i="43" s="1"/>
  <c r="Y296" i="43" s="1"/>
  <c r="Y310" i="43" s="1"/>
  <c r="M51" i="22"/>
  <c r="E51" i="22"/>
  <c r="H51" i="22"/>
  <c r="F51" i="22"/>
  <c r="G51" i="22"/>
  <c r="L51" i="22"/>
  <c r="G40" i="22"/>
  <c r="G42" i="22" s="1"/>
  <c r="X152" i="43"/>
  <c r="X387" i="43"/>
  <c r="V387" i="43"/>
  <c r="V152" i="43"/>
  <c r="AB152" i="43"/>
  <c r="AB387" i="43"/>
  <c r="Z387" i="43"/>
  <c r="Z152" i="43"/>
  <c r="AA152" i="43"/>
  <c r="AA387" i="43"/>
  <c r="U152" i="43"/>
  <c r="U387" i="43"/>
  <c r="X257" i="43"/>
  <c r="AB257" i="43"/>
  <c r="AC258" i="43"/>
  <c r="U257" i="43" l="1"/>
  <c r="W388" i="43"/>
  <c r="X258" i="43"/>
  <c r="AB258" i="43"/>
  <c r="Y258" i="43"/>
  <c r="V258" i="43"/>
  <c r="Z258" i="43"/>
  <c r="Y257" i="43"/>
  <c r="AA258" i="43"/>
  <c r="W258" i="43"/>
  <c r="W257" i="43"/>
  <c r="I40" i="22"/>
  <c r="I42" i="22" s="1"/>
  <c r="Y388" i="43"/>
  <c r="Y309" i="43"/>
  <c r="H40" i="22"/>
  <c r="X298" i="43"/>
  <c r="X296" i="43" s="1"/>
  <c r="X310" i="43" s="1"/>
  <c r="X388" i="43"/>
  <c r="Y239" i="43"/>
  <c r="Y311" i="43" s="1"/>
  <c r="W239" i="43"/>
  <c r="W311" i="43" s="1"/>
  <c r="W309" i="43"/>
  <c r="E40" i="22"/>
  <c r="U388" i="43"/>
  <c r="U298" i="43"/>
  <c r="U296" i="43" s="1"/>
  <c r="U310" i="43" s="1"/>
  <c r="F40" i="22"/>
  <c r="V388" i="43"/>
  <c r="V298" i="43"/>
  <c r="V296" i="43" s="1"/>
  <c r="V310" i="43" s="1"/>
  <c r="K40" i="22"/>
  <c r="AA298" i="43"/>
  <c r="AA296" i="43" s="1"/>
  <c r="AA310" i="43" s="1"/>
  <c r="AA388" i="43"/>
  <c r="J40" i="22"/>
  <c r="Z388" i="43"/>
  <c r="Z298" i="43"/>
  <c r="Z296" i="43" s="1"/>
  <c r="Z310" i="43" s="1"/>
  <c r="L40" i="22"/>
  <c r="AB388" i="43"/>
  <c r="AB298" i="43"/>
  <c r="AB296" i="43" s="1"/>
  <c r="AB310" i="43" s="1"/>
  <c r="I41" i="22" l="1"/>
  <c r="X200" i="43"/>
  <c r="X239" i="43"/>
  <c r="X311" i="43" s="1"/>
  <c r="X309" i="43"/>
  <c r="Y312" i="43"/>
  <c r="H41" i="22"/>
  <c r="H42" i="22"/>
  <c r="X312" i="43"/>
  <c r="Y200" i="43"/>
  <c r="M40" i="22"/>
  <c r="L42" i="22"/>
  <c r="L41" i="22"/>
  <c r="G41" i="22"/>
  <c r="F42" i="22"/>
  <c r="F41" i="22"/>
  <c r="AA312" i="43"/>
  <c r="Z309" i="43"/>
  <c r="Z312" i="43"/>
  <c r="Z200" i="43"/>
  <c r="Z239" i="43"/>
  <c r="Z311" i="43" s="1"/>
  <c r="V312" i="43"/>
  <c r="U200" i="43"/>
  <c r="U309" i="43"/>
  <c r="U312" i="43"/>
  <c r="U239" i="43"/>
  <c r="AB309" i="43"/>
  <c r="AC312" i="43"/>
  <c r="AB239" i="43"/>
  <c r="AB311" i="43" s="1"/>
  <c r="AB200" i="43"/>
  <c r="AC200" i="43"/>
  <c r="J42" i="22"/>
  <c r="J41" i="22"/>
  <c r="K41" i="22"/>
  <c r="K42" i="22"/>
  <c r="V239" i="43"/>
  <c r="V311" i="43" s="1"/>
  <c r="V309" i="43"/>
  <c r="W200" i="43"/>
  <c r="W312" i="43"/>
  <c r="V200" i="43"/>
  <c r="AA309" i="43"/>
  <c r="AB312" i="43"/>
  <c r="AA239" i="43"/>
  <c r="AA311" i="43" s="1"/>
  <c r="AA200" i="43"/>
  <c r="E41" i="22"/>
  <c r="E42" i="22"/>
  <c r="U311" i="43" l="1"/>
  <c r="Z313" i="43"/>
  <c r="Z314" i="43" s="1"/>
  <c r="Z316" i="43" s="1"/>
  <c r="Z15" i="43" s="1"/>
  <c r="Z160" i="43" s="1"/>
  <c r="U313" i="43"/>
  <c r="U314" i="43" s="1"/>
  <c r="U316" i="43" s="1"/>
  <c r="U15" i="43" s="1"/>
  <c r="X313" i="43"/>
  <c r="X314" i="43" s="1"/>
  <c r="X316" i="43" s="1"/>
  <c r="X15" i="43" s="1"/>
  <c r="X160" i="43" s="1"/>
  <c r="Y313" i="43"/>
  <c r="Y314" i="43" s="1"/>
  <c r="Y316" i="43" s="1"/>
  <c r="Y15" i="43" s="1"/>
  <c r="Y160" i="43" s="1"/>
  <c r="AA313" i="43"/>
  <c r="AA314" i="43" s="1"/>
  <c r="AA316" i="43" s="1"/>
  <c r="AA15" i="43" s="1"/>
  <c r="AA160" i="43" s="1"/>
  <c r="V313" i="43"/>
  <c r="V314" i="43" s="1"/>
  <c r="V316" i="43" s="1"/>
  <c r="V15" i="43" s="1"/>
  <c r="V160" i="43" s="1"/>
  <c r="W313" i="43"/>
  <c r="W314" i="43" s="1"/>
  <c r="W316" i="43" s="1"/>
  <c r="W15" i="43" s="1"/>
  <c r="W160" i="43" s="1"/>
  <c r="AB313" i="43"/>
  <c r="AB314" i="43" s="1"/>
  <c r="AB316" i="43" s="1"/>
  <c r="AB15" i="43" s="1"/>
  <c r="AB160" i="43" s="1"/>
  <c r="AC313" i="43"/>
  <c r="AC314" i="43" s="1"/>
  <c r="AC316" i="43" s="1"/>
  <c r="AC15" i="43" s="1"/>
  <c r="AE15" i="43" s="1"/>
  <c r="O40" i="22"/>
  <c r="M41" i="22"/>
  <c r="M42" i="22"/>
  <c r="U160" i="43" l="1"/>
  <c r="AC160" i="43"/>
  <c r="C50" i="22"/>
  <c r="C53" i="22" s="1"/>
  <c r="C56" i="22" s="1"/>
  <c r="S335" i="43" l="1"/>
  <c r="S198" i="43"/>
  <c r="AE198" i="43" s="1"/>
  <c r="S210" i="43" l="1"/>
  <c r="S214" i="43" s="1"/>
  <c r="S220" i="43" s="1"/>
  <c r="S221" i="43"/>
  <c r="S336" i="43"/>
  <c r="T331" i="43"/>
  <c r="T333" i="43" s="1"/>
  <c r="T12" i="43" l="1"/>
  <c r="T129" i="43"/>
  <c r="T130" i="43" s="1"/>
  <c r="S226" i="43"/>
  <c r="C64" i="22"/>
  <c r="S228" i="43"/>
  <c r="S376" i="43"/>
  <c r="S378" i="43" s="1"/>
  <c r="S297" i="43"/>
  <c r="S371" i="43"/>
  <c r="S374" i="43" s="1"/>
  <c r="S242" i="43" l="1"/>
  <c r="S381" i="43"/>
  <c r="S382" i="43"/>
  <c r="T339" i="43"/>
  <c r="S300" i="43"/>
  <c r="C61" i="22"/>
  <c r="C23" i="22" s="1"/>
  <c r="S245" i="43"/>
  <c r="S250" i="43" l="1"/>
  <c r="T14" i="43"/>
  <c r="T153" i="43"/>
  <c r="D22" i="22"/>
  <c r="D23" i="22"/>
  <c r="D21" i="22"/>
  <c r="S383" i="43"/>
  <c r="S252" i="43" l="1"/>
  <c r="S251" i="43"/>
  <c r="T183" i="43"/>
  <c r="D49" i="22"/>
  <c r="T158" i="43"/>
  <c r="T17" i="43"/>
  <c r="T29" i="43"/>
  <c r="C25" i="22"/>
  <c r="C27" i="22" s="1"/>
  <c r="C31" i="22" l="1"/>
  <c r="K20" i="22"/>
  <c r="K22" i="22" s="1"/>
  <c r="T30" i="43"/>
  <c r="D46" i="22"/>
  <c r="D48" i="22" s="1"/>
  <c r="T162" i="43"/>
  <c r="T165" i="43" s="1"/>
  <c r="T389" i="43"/>
  <c r="T163" i="43" l="1"/>
  <c r="T18" i="43" s="1"/>
  <c r="T19" i="43"/>
  <c r="L10" i="22"/>
  <c r="K19" i="22"/>
  <c r="C57" i="22"/>
  <c r="C58" i="22" s="1"/>
  <c r="T20" i="43" l="1"/>
  <c r="T22" i="43" s="1"/>
  <c r="T225" i="43"/>
  <c r="T185" i="43"/>
  <c r="D52" i="22" s="1"/>
  <c r="T167" i="43"/>
  <c r="T171" i="43" l="1"/>
  <c r="T390" i="43"/>
  <c r="T380" i="43" s="1"/>
  <c r="T182" i="43" l="1"/>
  <c r="T188" i="43" s="1"/>
  <c r="T191" i="43" s="1"/>
  <c r="D50" i="22"/>
  <c r="D53" i="22" s="1"/>
  <c r="T198" i="43"/>
  <c r="U198" i="43"/>
  <c r="G50" i="22"/>
  <c r="AB198" i="43"/>
  <c r="H50" i="22" l="1"/>
  <c r="X198" i="43"/>
  <c r="Y198" i="43"/>
  <c r="I50" i="22"/>
  <c r="AA198" i="43"/>
  <c r="K50" i="22"/>
  <c r="Z198" i="43"/>
  <c r="J50" i="22"/>
  <c r="W198" i="43"/>
  <c r="D54" i="22"/>
  <c r="D56" i="22"/>
  <c r="L50" i="22"/>
  <c r="T335" i="43"/>
  <c r="F50" i="22"/>
  <c r="V198" i="43"/>
  <c r="E50" i="22"/>
  <c r="T221" i="43" l="1"/>
  <c r="T336" i="43"/>
  <c r="U331" i="43"/>
  <c r="U333" i="43" s="1"/>
  <c r="U12" i="43" l="1"/>
  <c r="U129" i="43"/>
  <c r="U130" i="43" s="1"/>
  <c r="T226" i="43"/>
  <c r="T242" i="43" l="1"/>
  <c r="U339" i="43"/>
  <c r="U335" i="43"/>
  <c r="T245" i="43" l="1"/>
  <c r="U221" i="43"/>
  <c r="U336" i="43"/>
  <c r="V331" i="43"/>
  <c r="V333" i="43" s="1"/>
  <c r="U153" i="43"/>
  <c r="U14" i="43"/>
  <c r="V12" i="43" l="1"/>
  <c r="V129" i="43"/>
  <c r="V130" i="43" s="1"/>
  <c r="U183" i="43"/>
  <c r="E49" i="22"/>
  <c r="U158" i="43"/>
  <c r="U17" i="43"/>
  <c r="U29" i="43"/>
  <c r="U226" i="43"/>
  <c r="V335" i="43"/>
  <c r="U242" i="43" l="1"/>
  <c r="U30" i="43"/>
  <c r="E46" i="22"/>
  <c r="E48" i="22" s="1"/>
  <c r="U162" i="43"/>
  <c r="U165" i="43" s="1"/>
  <c r="U389" i="43"/>
  <c r="V221" i="43"/>
  <c r="W331" i="43"/>
  <c r="W333" i="43" s="1"/>
  <c r="V336" i="43"/>
  <c r="V339" i="43"/>
  <c r="U245" i="43" l="1"/>
  <c r="W12" i="43"/>
  <c r="W129" i="43"/>
  <c r="W130" i="43" s="1"/>
  <c r="U163" i="43"/>
  <c r="U18" i="43" s="1"/>
  <c r="U19" i="43"/>
  <c r="V226" i="43"/>
  <c r="V242" i="43" s="1"/>
  <c r="V245" i="43" s="1"/>
  <c r="V14" i="43"/>
  <c r="V153" i="43"/>
  <c r="W335" i="43"/>
  <c r="U167" i="43" l="1"/>
  <c r="U171" i="43" s="1"/>
  <c r="U20" i="43"/>
  <c r="U22" i="43" s="1"/>
  <c r="V17" i="43"/>
  <c r="V29" i="43"/>
  <c r="U225" i="43"/>
  <c r="U185" i="43"/>
  <c r="E52" i="22" s="1"/>
  <c r="E53" i="22" s="1"/>
  <c r="W221" i="43"/>
  <c r="X331" i="43"/>
  <c r="X333" i="43" s="1"/>
  <c r="W336" i="43"/>
  <c r="W339" i="43"/>
  <c r="V183" i="43"/>
  <c r="V158" i="43"/>
  <c r="F49" i="22"/>
  <c r="X12" i="43" l="1"/>
  <c r="X129" i="43"/>
  <c r="X130" i="43" s="1"/>
  <c r="U390" i="43"/>
  <c r="U380" i="43" s="1"/>
  <c r="W14" i="43"/>
  <c r="W153" i="43"/>
  <c r="E54" i="22"/>
  <c r="E56" i="22"/>
  <c r="W226" i="43"/>
  <c r="W242" i="43" s="1"/>
  <c r="W245" i="43" s="1"/>
  <c r="U182" i="43"/>
  <c r="U188" i="43" s="1"/>
  <c r="U191" i="43" s="1"/>
  <c r="X335" i="43"/>
  <c r="V162" i="43"/>
  <c r="V165" i="43" s="1"/>
  <c r="F46" i="22"/>
  <c r="F48" i="22" s="1"/>
  <c r="V389" i="43"/>
  <c r="V30" i="43"/>
  <c r="W183" i="43" l="1"/>
  <c r="W158" i="43"/>
  <c r="G49" i="22"/>
  <c r="V163" i="43"/>
  <c r="V18" i="43" s="1"/>
  <c r="V19" i="43"/>
  <c r="X221" i="43"/>
  <c r="X336" i="43"/>
  <c r="Y331" i="43"/>
  <c r="Y333" i="43" s="1"/>
  <c r="X339" i="43"/>
  <c r="W17" i="43"/>
  <c r="W29" i="43"/>
  <c r="Y12" i="43" l="1"/>
  <c r="Y129" i="43"/>
  <c r="Y130" i="43" s="1"/>
  <c r="V167" i="43"/>
  <c r="V171" i="43" s="1"/>
  <c r="V20" i="43"/>
  <c r="V22" i="43" s="1"/>
  <c r="W30" i="43"/>
  <c r="Y335" i="43"/>
  <c r="V185" i="43"/>
  <c r="F52" i="22" s="1"/>
  <c r="F53" i="22" s="1"/>
  <c r="V225" i="43"/>
  <c r="X14" i="43"/>
  <c r="X153" i="43"/>
  <c r="W162" i="43"/>
  <c r="W165" i="43" s="1"/>
  <c r="G46" i="22"/>
  <c r="G48" i="22" s="1"/>
  <c r="W389" i="43"/>
  <c r="X226" i="43"/>
  <c r="X242" i="43" s="1"/>
  <c r="X245" i="43" s="1"/>
  <c r="V390" i="43" l="1"/>
  <c r="V380" i="43" s="1"/>
  <c r="H49" i="22"/>
  <c r="X158" i="43"/>
  <c r="X183" i="43"/>
  <c r="Y221" i="43"/>
  <c r="Y336" i="43"/>
  <c r="Z331" i="43"/>
  <c r="Z333" i="43" s="1"/>
  <c r="W163" i="43"/>
  <c r="W18" i="43" s="1"/>
  <c r="W225" i="43"/>
  <c r="X17" i="43"/>
  <c r="X29" i="43"/>
  <c r="Y339" i="43"/>
  <c r="V182" i="43"/>
  <c r="V188" i="43" s="1"/>
  <c r="V191" i="43" s="1"/>
  <c r="F54" i="22"/>
  <c r="F56" i="22"/>
  <c r="Z12" i="43" l="1"/>
  <c r="Z129" i="43"/>
  <c r="Z130" i="43" s="1"/>
  <c r="W185" i="43"/>
  <c r="G52" i="22" s="1"/>
  <c r="G53" i="22" s="1"/>
  <c r="G56" i="22" s="1"/>
  <c r="W19" i="43"/>
  <c r="W20" i="43" s="1"/>
  <c r="W22" i="43" s="1"/>
  <c r="Y153" i="43"/>
  <c r="Y14" i="43"/>
  <c r="Y226" i="43"/>
  <c r="Y242" i="43" s="1"/>
  <c r="Y245" i="43" s="1"/>
  <c r="X30" i="43"/>
  <c r="W167" i="43"/>
  <c r="X162" i="43"/>
  <c r="X389" i="43"/>
  <c r="H46" i="22"/>
  <c r="H48" i="22" s="1"/>
  <c r="G54" i="22" l="1"/>
  <c r="Z339" i="43"/>
  <c r="Z335" i="43"/>
  <c r="X163" i="43"/>
  <c r="X18" i="43" s="1"/>
  <c r="X165" i="43"/>
  <c r="X19" i="43" s="1"/>
  <c r="Y17" i="43"/>
  <c r="Y29" i="43"/>
  <c r="I49" i="22"/>
  <c r="Y158" i="43"/>
  <c r="Y183" i="43"/>
  <c r="W390" i="43"/>
  <c r="W380" i="43" s="1"/>
  <c r="W171" i="43"/>
  <c r="X20" i="43" l="1"/>
  <c r="X22" i="43" s="1"/>
  <c r="X167" i="43"/>
  <c r="X171" i="43" s="1"/>
  <c r="W182" i="43"/>
  <c r="W188" i="43" s="1"/>
  <c r="W191" i="43" s="1"/>
  <c r="Y162" i="43"/>
  <c r="Y389" i="43"/>
  <c r="I46" i="22"/>
  <c r="I48" i="22" s="1"/>
  <c r="Y30" i="43"/>
  <c r="Z153" i="43"/>
  <c r="Z14" i="43"/>
  <c r="X185" i="43"/>
  <c r="H52" i="22" s="1"/>
  <c r="H53" i="22" s="1"/>
  <c r="X225" i="43"/>
  <c r="Z221" i="43"/>
  <c r="Z336" i="43"/>
  <c r="AA331" i="43"/>
  <c r="AA333" i="43" s="1"/>
  <c r="AA12" i="43" l="1"/>
  <c r="AA129" i="43"/>
  <c r="AA130" i="43" s="1"/>
  <c r="X390" i="43"/>
  <c r="X380" i="43" s="1"/>
  <c r="Y163" i="43"/>
  <c r="Y18" i="43" s="1"/>
  <c r="Y165" i="43"/>
  <c r="Y225" i="43" s="1"/>
  <c r="J49" i="22"/>
  <c r="Z158" i="43"/>
  <c r="Z183" i="43"/>
  <c r="H56" i="22"/>
  <c r="H54" i="22"/>
  <c r="Z226" i="43"/>
  <c r="Z242" i="43" s="1"/>
  <c r="Z245" i="43" s="1"/>
  <c r="Z17" i="43"/>
  <c r="Z29" i="43"/>
  <c r="X182" i="43"/>
  <c r="X188" i="43" s="1"/>
  <c r="X191" i="43" s="1"/>
  <c r="Y185" i="43" l="1"/>
  <c r="I52" i="22" s="1"/>
  <c r="I53" i="22" s="1"/>
  <c r="I54" i="22" s="1"/>
  <c r="Y19" i="43"/>
  <c r="Y20" i="43" s="1"/>
  <c r="Y22" i="43" s="1"/>
  <c r="Y167" i="43"/>
  <c r="Y171" i="43" s="1"/>
  <c r="J46" i="22"/>
  <c r="J48" i="22" s="1"/>
  <c r="Z162" i="43"/>
  <c r="Z389" i="43"/>
  <c r="AA339" i="43"/>
  <c r="AA335" i="43"/>
  <c r="Z30" i="43"/>
  <c r="Y390" i="43" l="1"/>
  <c r="Y380" i="43" s="1"/>
  <c r="I56" i="22"/>
  <c r="AA153" i="43"/>
  <c r="AA14" i="43"/>
  <c r="Z163" i="43"/>
  <c r="Z18" i="43" s="1"/>
  <c r="Z165" i="43"/>
  <c r="Z19" i="43" s="1"/>
  <c r="Y182" i="43"/>
  <c r="Y188" i="43" s="1"/>
  <c r="Y191" i="43" s="1"/>
  <c r="AA221" i="43"/>
  <c r="AA336" i="43"/>
  <c r="AB331" i="43"/>
  <c r="Z20" i="43" l="1"/>
  <c r="Z22" i="43" s="1"/>
  <c r="Z167" i="43"/>
  <c r="Z171" i="43" s="1"/>
  <c r="AA226" i="43"/>
  <c r="AA242" i="43" s="1"/>
  <c r="AA245" i="43" s="1"/>
  <c r="AA29" i="43"/>
  <c r="AA17" i="43"/>
  <c r="Z185" i="43"/>
  <c r="J52" i="22" s="1"/>
  <c r="J53" i="22" s="1"/>
  <c r="Z225" i="43"/>
  <c r="AB333" i="43"/>
  <c r="AA183" i="43"/>
  <c r="K49" i="22"/>
  <c r="AA158" i="43"/>
  <c r="AB12" i="43" l="1"/>
  <c r="AB129" i="43"/>
  <c r="AB130" i="43" s="1"/>
  <c r="Z390" i="43"/>
  <c r="Z380" i="43" s="1"/>
  <c r="K46" i="22"/>
  <c r="K48" i="22" s="1"/>
  <c r="AA162" i="43"/>
  <c r="AA389" i="43"/>
  <c r="AB339" i="43"/>
  <c r="AB335" i="43"/>
  <c r="J54" i="22"/>
  <c r="J56" i="22"/>
  <c r="AA30" i="43"/>
  <c r="Z182" i="43"/>
  <c r="Z188" i="43" s="1"/>
  <c r="Z191" i="43" s="1"/>
  <c r="AB153" i="43" l="1"/>
  <c r="AB14" i="43"/>
  <c r="AB336" i="43"/>
  <c r="AB221" i="43"/>
  <c r="AC331" i="43"/>
  <c r="AA165" i="43"/>
  <c r="AA19" i="43" s="1"/>
  <c r="AA163" i="43"/>
  <c r="AA167" i="43" l="1"/>
  <c r="AA171" i="43" s="1"/>
  <c r="AA18" i="43"/>
  <c r="AA20" i="43" s="1"/>
  <c r="AA22" i="43" s="1"/>
  <c r="AA185" i="43"/>
  <c r="K52" i="22" s="1"/>
  <c r="K53" i="22" s="1"/>
  <c r="AA225" i="43"/>
  <c r="AC333" i="43"/>
  <c r="AB226" i="43"/>
  <c r="AB242" i="43" s="1"/>
  <c r="AB245" i="43" s="1"/>
  <c r="AB183" i="43"/>
  <c r="L49" i="22"/>
  <c r="AB158" i="43"/>
  <c r="AB17" i="43"/>
  <c r="AB29" i="43"/>
  <c r="AA390" i="43" l="1"/>
  <c r="AA380" i="43" s="1"/>
  <c r="AC12" i="43"/>
  <c r="AC129" i="43"/>
  <c r="AC130" i="43" s="1"/>
  <c r="AC339" i="43"/>
  <c r="L46" i="22"/>
  <c r="M10" i="22" s="1"/>
  <c r="AB389" i="43"/>
  <c r="AB162" i="43"/>
  <c r="AB30" i="43"/>
  <c r="AC335" i="43"/>
  <c r="K54" i="22"/>
  <c r="K56" i="22"/>
  <c r="AA182" i="43"/>
  <c r="AA188" i="43" s="1"/>
  <c r="AA191" i="43" s="1"/>
  <c r="M46" i="22" l="1"/>
  <c r="M48" i="22" s="1"/>
  <c r="L48" i="22"/>
  <c r="AB163" i="43"/>
  <c r="AB18" i="43" s="1"/>
  <c r="AB165" i="43"/>
  <c r="AB19" i="43" s="1"/>
  <c r="AC336" i="43"/>
  <c r="AC221" i="43"/>
  <c r="AC153" i="43"/>
  <c r="AC14" i="43"/>
  <c r="AE14" i="43" s="1"/>
  <c r="AE12" i="43"/>
  <c r="AB167" i="43" l="1"/>
  <c r="AB20" i="43"/>
  <c r="AB22" i="43" s="1"/>
  <c r="AC226" i="43"/>
  <c r="AC242" i="43" s="1"/>
  <c r="AB185" i="43"/>
  <c r="L52" i="22" s="1"/>
  <c r="L53" i="22" s="1"/>
  <c r="AB225" i="43"/>
  <c r="AB171" i="43"/>
  <c r="AB390" i="43"/>
  <c r="AB380" i="43" s="1"/>
  <c r="AC17" i="43"/>
  <c r="AE17" i="43" s="1"/>
  <c r="AC29" i="43"/>
  <c r="AC183" i="43"/>
  <c r="M49" i="22"/>
  <c r="M50" i="22" s="1"/>
  <c r="AC158" i="43"/>
  <c r="AE158" i="43" s="1"/>
  <c r="L54" i="22" l="1"/>
  <c r="AC162" i="43"/>
  <c r="AE162" i="43" s="1"/>
  <c r="AC389" i="43"/>
  <c r="AB182" i="43"/>
  <c r="AB188" i="43" s="1"/>
  <c r="AB191" i="43" s="1"/>
  <c r="AC30" i="43"/>
  <c r="AC245" i="43"/>
  <c r="L61" i="22"/>
  <c r="AC163" i="43" l="1"/>
  <c r="AC18" i="43" s="1"/>
  <c r="AC165" i="43"/>
  <c r="AC19" i="43" s="1"/>
  <c r="AC167" i="43" l="1"/>
  <c r="AE167" i="43" s="1"/>
  <c r="AC20" i="43"/>
  <c r="AE20" i="43" s="1"/>
  <c r="AC185" i="43"/>
  <c r="M52" i="22" s="1"/>
  <c r="M53" i="22" s="1"/>
  <c r="AC225" i="43"/>
  <c r="AC390" i="43" l="1"/>
  <c r="AC380" i="43" s="1"/>
  <c r="AC171" i="43"/>
  <c r="AE171" i="43" s="1"/>
  <c r="AC22" i="43"/>
  <c r="AE22" i="43" s="1"/>
  <c r="M54" i="22"/>
  <c r="AC182" i="43"/>
  <c r="AC188" i="43" s="1"/>
  <c r="AE188" i="43" s="1"/>
  <c r="AC191" i="43" l="1"/>
  <c r="P188" i="43"/>
  <c r="P187" i="43" l="1"/>
  <c r="K26" i="22"/>
  <c r="K27" i="22"/>
  <c r="D31" i="22"/>
  <c r="E31" i="22"/>
  <c r="F31" i="22"/>
  <c r="G31" i="22"/>
  <c r="H31" i="22"/>
  <c r="I31" i="22"/>
  <c r="J31" i="22"/>
  <c r="K31" i="22"/>
  <c r="L31" i="22"/>
  <c r="M31" i="22"/>
  <c r="D43" i="22"/>
  <c r="E43" i="22"/>
  <c r="F43" i="22"/>
  <c r="G43" i="22"/>
  <c r="H43" i="22"/>
  <c r="I43" i="22"/>
  <c r="J43" i="22"/>
  <c r="K43" i="22"/>
  <c r="L43" i="22"/>
  <c r="M43" i="22"/>
  <c r="O43" i="22"/>
  <c r="D44" i="22"/>
  <c r="E44" i="22"/>
  <c r="F44" i="22"/>
  <c r="G44" i="22"/>
  <c r="H44" i="22"/>
  <c r="I44" i="22"/>
  <c r="J44" i="22"/>
  <c r="K44" i="22"/>
  <c r="L44" i="22"/>
  <c r="M44" i="22"/>
  <c r="L56" i="22"/>
  <c r="D57" i="22"/>
  <c r="E57" i="22"/>
  <c r="F57" i="22"/>
  <c r="G57" i="22"/>
  <c r="H57" i="22"/>
  <c r="I57" i="22"/>
  <c r="J57" i="22"/>
  <c r="K57" i="22"/>
  <c r="L57" i="22"/>
  <c r="D58" i="22"/>
  <c r="E58" i="22"/>
  <c r="F58" i="22"/>
  <c r="G58" i="22"/>
  <c r="H58" i="22"/>
  <c r="I58" i="22"/>
  <c r="J58" i="22"/>
  <c r="K58" i="22"/>
  <c r="L58" i="22"/>
  <c r="C60" i="22"/>
  <c r="L60" i="22"/>
  <c r="L64" i="22"/>
  <c r="C65" i="22"/>
  <c r="L65" i="22"/>
  <c r="L66" i="22"/>
  <c r="C67" i="22"/>
  <c r="L67" i="22"/>
  <c r="C68" i="22"/>
  <c r="L68" i="22"/>
  <c r="C69" i="22"/>
  <c r="L69" i="22"/>
  <c r="D1" i="43"/>
  <c r="T24" i="43"/>
  <c r="U24" i="43"/>
  <c r="V24" i="43"/>
  <c r="W24" i="43"/>
  <c r="X24" i="43"/>
  <c r="Y24" i="43"/>
  <c r="Z24" i="43"/>
  <c r="AA24" i="43"/>
  <c r="AB24" i="43"/>
  <c r="AC24" i="43"/>
  <c r="AE24" i="43"/>
  <c r="T25" i="43"/>
  <c r="U25" i="43"/>
  <c r="V25" i="43"/>
  <c r="W25" i="43"/>
  <c r="X25" i="43"/>
  <c r="Y25" i="43"/>
  <c r="Z25" i="43"/>
  <c r="AA25" i="43"/>
  <c r="AB25" i="43"/>
  <c r="AC25" i="43"/>
  <c r="T173" i="43"/>
  <c r="U173" i="43"/>
  <c r="V173" i="43"/>
  <c r="W173" i="43"/>
  <c r="X173" i="43"/>
  <c r="Y173" i="43"/>
  <c r="Z173" i="43"/>
  <c r="AA173" i="43"/>
  <c r="AB173" i="43"/>
  <c r="AC173" i="43"/>
  <c r="AE173" i="43"/>
  <c r="T174" i="43"/>
  <c r="U174" i="43"/>
  <c r="V174" i="43"/>
  <c r="W174" i="43"/>
  <c r="X174" i="43"/>
  <c r="Y174" i="43"/>
  <c r="Z174" i="43"/>
  <c r="AA174" i="43"/>
  <c r="AB174" i="43"/>
  <c r="AC174" i="43"/>
  <c r="AE174" i="43"/>
  <c r="T175" i="43"/>
  <c r="U175" i="43"/>
  <c r="V175" i="43"/>
  <c r="W175" i="43"/>
  <c r="X175" i="43"/>
  <c r="Y175" i="43"/>
  <c r="Z175" i="43"/>
  <c r="AA175" i="43"/>
  <c r="AB175" i="43"/>
  <c r="AC175" i="43"/>
  <c r="T178" i="43"/>
  <c r="U178" i="43"/>
  <c r="V178" i="43"/>
  <c r="W178" i="43"/>
  <c r="X178" i="43"/>
  <c r="Y178" i="43"/>
  <c r="Z178" i="43"/>
  <c r="AA178" i="43"/>
  <c r="AB178" i="43"/>
  <c r="AC178" i="43"/>
  <c r="T192" i="43"/>
  <c r="U192" i="43"/>
  <c r="V192" i="43"/>
  <c r="W192" i="43"/>
  <c r="X192" i="43"/>
  <c r="Y192" i="43"/>
  <c r="Z192" i="43"/>
  <c r="AA192" i="43"/>
  <c r="AB192" i="43"/>
  <c r="AC192" i="43"/>
  <c r="AE192" i="43"/>
  <c r="T205" i="43"/>
  <c r="U205" i="43"/>
  <c r="V205" i="43"/>
  <c r="W205" i="43"/>
  <c r="X205" i="43"/>
  <c r="Y205" i="43"/>
  <c r="Z205" i="43"/>
  <c r="AA205" i="43"/>
  <c r="AB205" i="43"/>
  <c r="AC205" i="43"/>
  <c r="T207" i="43"/>
  <c r="U207" i="43"/>
  <c r="V207" i="43"/>
  <c r="W207" i="43"/>
  <c r="X207" i="43"/>
  <c r="Y207" i="43"/>
  <c r="Z207" i="43"/>
  <c r="AA207" i="43"/>
  <c r="AB207" i="43"/>
  <c r="AC207" i="43"/>
  <c r="T210" i="43"/>
  <c r="U210" i="43"/>
  <c r="V210" i="43"/>
  <c r="W210" i="43"/>
  <c r="X210" i="43"/>
  <c r="Y210" i="43"/>
  <c r="Z210" i="43"/>
  <c r="AA210" i="43"/>
  <c r="AB210" i="43"/>
  <c r="AC210" i="43"/>
  <c r="T214" i="43"/>
  <c r="U214" i="43"/>
  <c r="V214" i="43"/>
  <c r="W214" i="43"/>
  <c r="X214" i="43"/>
  <c r="Y214" i="43"/>
  <c r="Z214" i="43"/>
  <c r="AA214" i="43"/>
  <c r="AB214" i="43"/>
  <c r="AC214" i="43"/>
  <c r="T220" i="43"/>
  <c r="U220" i="43"/>
  <c r="V220" i="43"/>
  <c r="W220" i="43"/>
  <c r="X220" i="43"/>
  <c r="Y220" i="43"/>
  <c r="Z220" i="43"/>
  <c r="AA220" i="43"/>
  <c r="AB220" i="43"/>
  <c r="AC220" i="43"/>
  <c r="T228" i="43"/>
  <c r="U228" i="43"/>
  <c r="V228" i="43"/>
  <c r="W228" i="43"/>
  <c r="X228" i="43"/>
  <c r="Y228" i="43"/>
  <c r="Z228" i="43"/>
  <c r="AA228" i="43"/>
  <c r="AB228" i="43"/>
  <c r="AC228" i="43"/>
  <c r="T248" i="43"/>
  <c r="U248" i="43"/>
  <c r="V248" i="43"/>
  <c r="W248" i="43"/>
  <c r="X248" i="43"/>
  <c r="Y248" i="43"/>
  <c r="Z248" i="43"/>
  <c r="AA248" i="43"/>
  <c r="AB248" i="43"/>
  <c r="AC248" i="43"/>
  <c r="T250" i="43"/>
  <c r="U250" i="43"/>
  <c r="V250" i="43"/>
  <c r="W250" i="43"/>
  <c r="X250" i="43"/>
  <c r="Y250" i="43"/>
  <c r="Z250" i="43"/>
  <c r="AA250" i="43"/>
  <c r="AB250" i="43"/>
  <c r="AC250" i="43"/>
  <c r="T251" i="43"/>
  <c r="U251" i="43"/>
  <c r="V251" i="43"/>
  <c r="W251" i="43"/>
  <c r="X251" i="43"/>
  <c r="Y251" i="43"/>
  <c r="Z251" i="43"/>
  <c r="AA251" i="43"/>
  <c r="AB251" i="43"/>
  <c r="AC251" i="43"/>
  <c r="T252" i="43"/>
  <c r="U252" i="43"/>
  <c r="V252" i="43"/>
  <c r="W252" i="43"/>
  <c r="X252" i="43"/>
  <c r="Y252" i="43"/>
  <c r="Z252" i="43"/>
  <c r="AA252" i="43"/>
  <c r="AB252" i="43"/>
  <c r="AC252" i="43"/>
  <c r="T253" i="43"/>
  <c r="U253" i="43"/>
  <c r="V253" i="43"/>
  <c r="W253" i="43"/>
  <c r="X253" i="43"/>
  <c r="Y253" i="43"/>
  <c r="Z253" i="43"/>
  <c r="AA253" i="43"/>
  <c r="AB253" i="43"/>
  <c r="AC253" i="43"/>
  <c r="T278" i="43"/>
  <c r="U278" i="43"/>
  <c r="V278" i="43"/>
  <c r="W278" i="43"/>
  <c r="X278" i="43"/>
  <c r="Y278" i="43"/>
  <c r="Z278" i="43"/>
  <c r="AA278" i="43"/>
  <c r="AB278" i="43"/>
  <c r="AC278" i="43"/>
  <c r="T279" i="43"/>
  <c r="U279" i="43"/>
  <c r="V279" i="43"/>
  <c r="W279" i="43"/>
  <c r="X279" i="43"/>
  <c r="Y279" i="43"/>
  <c r="Z279" i="43"/>
  <c r="AA279" i="43"/>
  <c r="AB279" i="43"/>
  <c r="AC279" i="43"/>
  <c r="T280" i="43"/>
  <c r="U280" i="43"/>
  <c r="V280" i="43"/>
  <c r="W280" i="43"/>
  <c r="X280" i="43"/>
  <c r="Y280" i="43"/>
  <c r="Z280" i="43"/>
  <c r="AA280" i="43"/>
  <c r="AB280" i="43"/>
  <c r="AC280" i="43"/>
  <c r="T282" i="43"/>
  <c r="U282" i="43"/>
  <c r="V282" i="43"/>
  <c r="W282" i="43"/>
  <c r="X282" i="43"/>
  <c r="Y282" i="43"/>
  <c r="Z282" i="43"/>
  <c r="AA282" i="43"/>
  <c r="AB282" i="43"/>
  <c r="T283" i="43"/>
  <c r="U283" i="43"/>
  <c r="V283" i="43"/>
  <c r="W283" i="43"/>
  <c r="X283" i="43"/>
  <c r="Y283" i="43"/>
  <c r="Z283" i="43"/>
  <c r="AA283" i="43"/>
  <c r="AB283" i="43"/>
  <c r="AC283" i="43"/>
  <c r="T284" i="43"/>
  <c r="U284" i="43"/>
  <c r="V284" i="43"/>
  <c r="W284" i="43"/>
  <c r="X284" i="43"/>
  <c r="Y284" i="43"/>
  <c r="Z284" i="43"/>
  <c r="AA284" i="43"/>
  <c r="AB284" i="43"/>
  <c r="AC284" i="43"/>
  <c r="T286" i="43"/>
  <c r="U286" i="43"/>
  <c r="V286" i="43"/>
  <c r="W286" i="43"/>
  <c r="X286" i="43"/>
  <c r="Y286" i="43"/>
  <c r="Z286" i="43"/>
  <c r="AA286" i="43"/>
  <c r="AB286" i="43"/>
  <c r="AC286" i="43"/>
  <c r="T287" i="43"/>
  <c r="U287" i="43"/>
  <c r="V287" i="43"/>
  <c r="W287" i="43"/>
  <c r="X287" i="43"/>
  <c r="Y287" i="43"/>
  <c r="Z287" i="43"/>
  <c r="AA287" i="43"/>
  <c r="AB287" i="43"/>
  <c r="AC287" i="43"/>
  <c r="T289" i="43"/>
  <c r="U289" i="43"/>
  <c r="V289" i="43"/>
  <c r="W289" i="43"/>
  <c r="X289" i="43"/>
  <c r="Y289" i="43"/>
  <c r="Z289" i="43"/>
  <c r="AA289" i="43"/>
  <c r="AB289" i="43"/>
  <c r="AC289" i="43"/>
  <c r="AE289" i="43"/>
  <c r="T291" i="43"/>
  <c r="U291" i="43"/>
  <c r="V291" i="43"/>
  <c r="W291" i="43"/>
  <c r="X291" i="43"/>
  <c r="Y291" i="43"/>
  <c r="Z291" i="43"/>
  <c r="AA291" i="43"/>
  <c r="AB291" i="43"/>
  <c r="AC291" i="43"/>
  <c r="T297" i="43"/>
  <c r="U297" i="43"/>
  <c r="V297" i="43"/>
  <c r="W297" i="43"/>
  <c r="X297" i="43"/>
  <c r="Y297" i="43"/>
  <c r="Z297" i="43"/>
  <c r="AA297" i="43"/>
  <c r="AB297" i="43"/>
  <c r="AC297" i="43"/>
  <c r="T300" i="43"/>
  <c r="U300" i="43"/>
  <c r="V300" i="43"/>
  <c r="W300" i="43"/>
  <c r="X300" i="43"/>
  <c r="Y300" i="43"/>
  <c r="Z300" i="43"/>
  <c r="AA300" i="43"/>
  <c r="AB300" i="43"/>
  <c r="AC300" i="43"/>
  <c r="T369" i="43"/>
  <c r="U369" i="43"/>
  <c r="V369" i="43"/>
  <c r="W369" i="43"/>
  <c r="X369" i="43"/>
  <c r="Y369" i="43"/>
  <c r="Z369" i="43"/>
  <c r="AA369" i="43"/>
  <c r="AB369" i="43"/>
  <c r="AC369" i="43"/>
  <c r="AE369" i="43"/>
  <c r="T370" i="43"/>
  <c r="U370" i="43"/>
  <c r="V370" i="43"/>
  <c r="W370" i="43"/>
  <c r="X370" i="43"/>
  <c r="Y370" i="43"/>
  <c r="Z370" i="43"/>
  <c r="AA370" i="43"/>
  <c r="AB370" i="43"/>
  <c r="AC370" i="43"/>
  <c r="AE370" i="43"/>
  <c r="T371" i="43"/>
  <c r="U371" i="43"/>
  <c r="V371" i="43"/>
  <c r="W371" i="43"/>
  <c r="X371" i="43"/>
  <c r="Y371" i="43"/>
  <c r="Z371" i="43"/>
  <c r="AA371" i="43"/>
  <c r="AB371" i="43"/>
  <c r="AC371" i="43"/>
  <c r="AE371" i="43"/>
  <c r="T372" i="43"/>
  <c r="U372" i="43"/>
  <c r="V372" i="43"/>
  <c r="W372" i="43"/>
  <c r="X372" i="43"/>
  <c r="Y372" i="43"/>
  <c r="Z372" i="43"/>
  <c r="AA372" i="43"/>
  <c r="AB372" i="43"/>
  <c r="AC372" i="43"/>
  <c r="AE372" i="43"/>
  <c r="T373" i="43"/>
  <c r="U373" i="43"/>
  <c r="V373" i="43"/>
  <c r="W373" i="43"/>
  <c r="X373" i="43"/>
  <c r="Y373" i="43"/>
  <c r="Z373" i="43"/>
  <c r="AA373" i="43"/>
  <c r="AB373" i="43"/>
  <c r="AC373" i="43"/>
  <c r="AE373" i="43"/>
  <c r="T374" i="43"/>
  <c r="U374" i="43"/>
  <c r="V374" i="43"/>
  <c r="W374" i="43"/>
  <c r="X374" i="43"/>
  <c r="Y374" i="43"/>
  <c r="Z374" i="43"/>
  <c r="AA374" i="43"/>
  <c r="AB374" i="43"/>
  <c r="AC374" i="43"/>
  <c r="T375" i="43"/>
  <c r="U375" i="43"/>
  <c r="V375" i="43"/>
  <c r="W375" i="43"/>
  <c r="X375" i="43"/>
  <c r="Y375" i="43"/>
  <c r="Z375" i="43"/>
  <c r="AA375" i="43"/>
  <c r="AB375" i="43"/>
  <c r="AC375" i="43"/>
  <c r="AE375" i="43"/>
  <c r="T376" i="43"/>
  <c r="U376" i="43"/>
  <c r="V376" i="43"/>
  <c r="W376" i="43"/>
  <c r="X376" i="43"/>
  <c r="Y376" i="43"/>
  <c r="Z376" i="43"/>
  <c r="AA376" i="43"/>
  <c r="AB376" i="43"/>
  <c r="AC376" i="43"/>
  <c r="T377" i="43"/>
  <c r="U377" i="43"/>
  <c r="V377" i="43"/>
  <c r="W377" i="43"/>
  <c r="X377" i="43"/>
  <c r="Y377" i="43"/>
  <c r="Z377" i="43"/>
  <c r="AA377" i="43"/>
  <c r="AB377" i="43"/>
  <c r="AC377" i="43"/>
  <c r="T378" i="43"/>
  <c r="U378" i="43"/>
  <c r="V378" i="43"/>
  <c r="W378" i="43"/>
  <c r="X378" i="43"/>
  <c r="Y378" i="43"/>
  <c r="Z378" i="43"/>
  <c r="AA378" i="43"/>
  <c r="AB378" i="43"/>
  <c r="AC378" i="43"/>
  <c r="T381" i="43"/>
  <c r="U381" i="43"/>
  <c r="V381" i="43"/>
  <c r="W381" i="43"/>
  <c r="X381" i="43"/>
  <c r="Y381" i="43"/>
  <c r="Z381" i="43"/>
  <c r="AA381" i="43"/>
  <c r="AB381" i="43"/>
  <c r="AC381" i="43"/>
  <c r="T382" i="43"/>
  <c r="U382" i="43"/>
  <c r="V382" i="43"/>
  <c r="W382" i="43"/>
  <c r="X382" i="43"/>
  <c r="Y382" i="43"/>
  <c r="Z382" i="43"/>
  <c r="AA382" i="43"/>
  <c r="AB382" i="43"/>
  <c r="AC382" i="43"/>
  <c r="T383" i="43"/>
  <c r="U383" i="43"/>
  <c r="V383" i="43"/>
  <c r="W383" i="43"/>
  <c r="X383" i="43"/>
  <c r="Y383" i="43"/>
  <c r="Z383" i="43"/>
  <c r="AA383" i="43"/>
  <c r="AB383" i="43"/>
  <c r="AC383" i="43"/>
</calcChain>
</file>

<file path=xl/sharedStrings.xml><?xml version="1.0" encoding="utf-8"?>
<sst xmlns="http://schemas.openxmlformats.org/spreadsheetml/2006/main" count="483" uniqueCount="371">
  <si>
    <t>ROE</t>
  </si>
  <si>
    <t>Cost of Equity</t>
  </si>
  <si>
    <t>Beta</t>
  </si>
  <si>
    <t>EBIT</t>
  </si>
  <si>
    <t>Tax Rate</t>
  </si>
  <si>
    <t>EBIT*(1-Tax Rate)</t>
  </si>
  <si>
    <t>DD&amp;A</t>
  </si>
  <si>
    <t>Year</t>
  </si>
  <si>
    <t>Period</t>
  </si>
  <si>
    <t>Free Cash Flow to Firm</t>
  </si>
  <si>
    <t>WACC</t>
  </si>
  <si>
    <t>Discount Factor</t>
  </si>
  <si>
    <t>Current period adjustment</t>
  </si>
  <si>
    <t>PV FCFF</t>
  </si>
  <si>
    <t>Enterprise Value</t>
  </si>
  <si>
    <t>Less: Debt</t>
  </si>
  <si>
    <t>Less: Prefs</t>
  </si>
  <si>
    <t>Less: Minority Interest</t>
  </si>
  <si>
    <t>Plus: Net Cash</t>
  </si>
  <si>
    <t>Equity Value</t>
  </si>
  <si>
    <t>Shares Outstanding</t>
  </si>
  <si>
    <t>Intrinsic value/share</t>
  </si>
  <si>
    <t>Exit Share Price</t>
  </si>
  <si>
    <t>EPS</t>
  </si>
  <si>
    <t>FV FCFF</t>
  </si>
  <si>
    <t>Y/Y EPS Growth</t>
  </si>
  <si>
    <t>Y/Y FCFF Growth</t>
  </si>
  <si>
    <t>Current year</t>
  </si>
  <si>
    <t>Risk free rate</t>
  </si>
  <si>
    <t>Cost of Prefs</t>
  </si>
  <si>
    <t>Cost of Debt</t>
  </si>
  <si>
    <t>Current Price</t>
  </si>
  <si>
    <t>Pref Value</t>
  </si>
  <si>
    <t>Debt Value</t>
  </si>
  <si>
    <t>Override</t>
  </si>
  <si>
    <t>WACC - Model</t>
  </si>
  <si>
    <t>na</t>
  </si>
  <si>
    <t>Terminal Value Assumptions - EV</t>
  </si>
  <si>
    <t>Terminal Growth Rate</t>
  </si>
  <si>
    <t>Cost of Capital</t>
  </si>
  <si>
    <t>Excess ROIC</t>
  </si>
  <si>
    <t>Terminal Growth</t>
  </si>
  <si>
    <t>n=</t>
  </si>
  <si>
    <t>ROIC</t>
  </si>
  <si>
    <t>Avg. ROIC</t>
  </si>
  <si>
    <t>Avg. ROE</t>
  </si>
  <si>
    <t>Actual Company History</t>
  </si>
  <si>
    <t>Implied ROIC</t>
  </si>
  <si>
    <t>Implied Exit P/E (1Y Forward)</t>
  </si>
  <si>
    <t>ND/EBITDA</t>
  </si>
  <si>
    <t>Forecast</t>
  </si>
  <si>
    <t>Avg.</t>
  </si>
  <si>
    <t>Reinvest. Rate (Capex/EBIT)</t>
  </si>
  <si>
    <t>Date:</t>
  </si>
  <si>
    <t>Exchange:</t>
  </si>
  <si>
    <t>Ticker:</t>
  </si>
  <si>
    <t>Terminal Enterprise Value</t>
  </si>
  <si>
    <t>Terminal Equity Value</t>
  </si>
  <si>
    <t>Terminal Growth Spread</t>
  </si>
  <si>
    <t>Cap./EBIT</t>
  </si>
  <si>
    <t>Credit Spread</t>
  </si>
  <si>
    <t>Ticker Details</t>
  </si>
  <si>
    <t>CAGR</t>
  </si>
  <si>
    <t>EBITDA</t>
  </si>
  <si>
    <t>EBITDA Margin</t>
  </si>
  <si>
    <t>Income Statement</t>
  </si>
  <si>
    <t>SG&amp;A (incl. stock-based comp)</t>
  </si>
  <si>
    <t>Impairment</t>
  </si>
  <si>
    <t>FX</t>
  </si>
  <si>
    <t>Interest income</t>
  </si>
  <si>
    <t>Interest expense</t>
  </si>
  <si>
    <t>EBT</t>
  </si>
  <si>
    <t>Current tax</t>
  </si>
  <si>
    <t>Current tax rate</t>
  </si>
  <si>
    <t>Deferred tax</t>
  </si>
  <si>
    <t>Deferred tax rate</t>
  </si>
  <si>
    <t>Net Income</t>
  </si>
  <si>
    <t>Discontinued operations</t>
  </si>
  <si>
    <t>Minority Interest</t>
  </si>
  <si>
    <t>Prefs</t>
  </si>
  <si>
    <t>Net Income to Common</t>
  </si>
  <si>
    <t>Check</t>
  </si>
  <si>
    <t>W.A. shares outstanding (diluted)</t>
  </si>
  <si>
    <t>EPS growth rate</t>
  </si>
  <si>
    <t>DPS</t>
  </si>
  <si>
    <t>DPS growth rate</t>
  </si>
  <si>
    <t>Payout ratio</t>
  </si>
  <si>
    <t>Cash Flow Statement</t>
  </si>
  <si>
    <t>Deferred taxes</t>
  </si>
  <si>
    <t>Share Based Comp</t>
  </si>
  <si>
    <t>Other</t>
  </si>
  <si>
    <t>Change in NWC</t>
  </si>
  <si>
    <t>Cash Flow from Operations</t>
  </si>
  <si>
    <t>Capex</t>
  </si>
  <si>
    <t>M&amp;A</t>
  </si>
  <si>
    <t>Cash Flow from Investing</t>
  </si>
  <si>
    <t>Change in debt</t>
  </si>
  <si>
    <t>Change in converts</t>
  </si>
  <si>
    <t>Change in prefs</t>
  </si>
  <si>
    <t>Preferred dividends</t>
  </si>
  <si>
    <t>Common dividends (net of DRIP)</t>
  </si>
  <si>
    <t>Cash Flow from Financing</t>
  </si>
  <si>
    <t>Gross Dividends</t>
  </si>
  <si>
    <t>Net Dividends</t>
  </si>
  <si>
    <t>DRIP Proceeds</t>
  </si>
  <si>
    <t>DRIP Participation</t>
  </si>
  <si>
    <t>Target P/E</t>
  </si>
  <si>
    <t>Esimated Share Price</t>
  </si>
  <si>
    <t>Other changes in cash</t>
  </si>
  <si>
    <t>Total change in cash</t>
  </si>
  <si>
    <t>Balance Sheet</t>
  </si>
  <si>
    <t>Cash &amp; equivalents</t>
  </si>
  <si>
    <t>Accounts receivable</t>
  </si>
  <si>
    <t>Investment Securities</t>
  </si>
  <si>
    <t>Current assets</t>
  </si>
  <si>
    <t>PP&amp;E</t>
  </si>
  <si>
    <t>Goodwill</t>
  </si>
  <si>
    <t>Intangibles</t>
  </si>
  <si>
    <t>Total assets</t>
  </si>
  <si>
    <t>Short-term debt</t>
  </si>
  <si>
    <t>Trade &amp; other payables</t>
  </si>
  <si>
    <t>Accrued expenses &amp; other liabilities</t>
  </si>
  <si>
    <t>Current liabilities</t>
  </si>
  <si>
    <t>Total liabilities</t>
  </si>
  <si>
    <t>Common equity</t>
  </si>
  <si>
    <t>Retained earnings and OCI</t>
  </si>
  <si>
    <t>Total liabilities &amp; equity</t>
  </si>
  <si>
    <t>non-cash NWC</t>
  </si>
  <si>
    <t>Segment Summary</t>
  </si>
  <si>
    <t>Gross Margin</t>
  </si>
  <si>
    <t>Net Margin</t>
  </si>
  <si>
    <t>Debt &amp; Interest Expense</t>
  </si>
  <si>
    <t>Total debt</t>
  </si>
  <si>
    <t>Net debt</t>
  </si>
  <si>
    <t>D/EBITDA</t>
  </si>
  <si>
    <t>Debt</t>
  </si>
  <si>
    <t>Interest rate</t>
  </si>
  <si>
    <t>Weighted-average basic (mln)</t>
  </si>
  <si>
    <t>Weighted-average diluted (mln)</t>
  </si>
  <si>
    <t>EPS (Diluted/share)</t>
  </si>
  <si>
    <t>Payout</t>
  </si>
  <si>
    <t>PP&amp;E &amp; Other Assets</t>
  </si>
  <si>
    <t>Ratios</t>
  </si>
  <si>
    <t>Book Value of Equity</t>
  </si>
  <si>
    <t>BVPS</t>
  </si>
  <si>
    <t>Invested Capital</t>
  </si>
  <si>
    <t>EBIT Margin</t>
  </si>
  <si>
    <t>Net margin (NI/S)</t>
  </si>
  <si>
    <t>Asset turnover (S/A)</t>
  </si>
  <si>
    <t>Leverage (A/E)</t>
  </si>
  <si>
    <t>Financial Statements</t>
  </si>
  <si>
    <t>Gross Revenue</t>
  </si>
  <si>
    <t>Cost of Revenue</t>
  </si>
  <si>
    <t>Operating Costs</t>
  </si>
  <si>
    <t>W.A. Shares Outstanding</t>
  </si>
  <si>
    <t>EPS Growth Rate</t>
  </si>
  <si>
    <t>DPS Growth Rate</t>
  </si>
  <si>
    <t>DPS Payout Ratio</t>
  </si>
  <si>
    <t>Cash Flow From Investing</t>
  </si>
  <si>
    <t>Cash Flow From Financing</t>
  </si>
  <si>
    <t>Change in Investments</t>
  </si>
  <si>
    <t>Current Assets</t>
  </si>
  <si>
    <t>Cash &amp; Equivalents</t>
  </si>
  <si>
    <t>Total Assets</t>
  </si>
  <si>
    <t>Short-term Debt</t>
  </si>
  <si>
    <t>Current Liabilities</t>
  </si>
  <si>
    <t>Total Liabilities</t>
  </si>
  <si>
    <t>Long-term Debt</t>
  </si>
  <si>
    <t>Convertibles</t>
  </si>
  <si>
    <t>Convertible Debt</t>
  </si>
  <si>
    <t>Common Equity</t>
  </si>
  <si>
    <t>Segment Analysis</t>
  </si>
  <si>
    <t>Balance Sheet Drivers</t>
  </si>
  <si>
    <t>Profitability (Return)</t>
  </si>
  <si>
    <t>Profitability (Margins)</t>
  </si>
  <si>
    <t>Revenue</t>
  </si>
  <si>
    <t>EBITDA Margins</t>
  </si>
  <si>
    <t>Capex, M&amp;A</t>
  </si>
  <si>
    <t>Y/Y Revenue Growth</t>
  </si>
  <si>
    <t>Y/Y EBITDA Growth</t>
  </si>
  <si>
    <t>Cash Flow from Operating Activities</t>
  </si>
  <si>
    <t>Inventory</t>
  </si>
  <si>
    <t>Change in non-cash NWC</t>
  </si>
  <si>
    <t>ROIC (excl. excess cash)</t>
  </si>
  <si>
    <t>Gain(loss) assets held for sale</t>
  </si>
  <si>
    <t>Deferred revenue</t>
  </si>
  <si>
    <t>Revolver</t>
  </si>
  <si>
    <t>BVPS - ex.cash</t>
  </si>
  <si>
    <t>ROE - exc.cash</t>
  </si>
  <si>
    <t>Invested Capital - ex.cash</t>
  </si>
  <si>
    <t>Terminal WACC</t>
  </si>
  <si>
    <t>Terminal WACC Assumptions</t>
  </si>
  <si>
    <t>Terminal D/EBITDA</t>
  </si>
  <si>
    <t>Terminal D/Cap</t>
  </si>
  <si>
    <t>Change in common equity (net)</t>
  </si>
  <si>
    <t>Impairments</t>
  </si>
  <si>
    <t>Restricted Cash</t>
  </si>
  <si>
    <t>Other (prepaids, deferred COGS)</t>
  </si>
  <si>
    <t>NYSE</t>
  </si>
  <si>
    <t>Gross Profit</t>
  </si>
  <si>
    <t>COGS</t>
  </si>
  <si>
    <t>Operating lease</t>
  </si>
  <si>
    <t>Non-recourse notes payable</t>
  </si>
  <si>
    <t>Additions</t>
  </si>
  <si>
    <t>SG&amp;A</t>
  </si>
  <si>
    <t>Interest Expense</t>
  </si>
  <si>
    <t>Operating/Finance lease</t>
  </si>
  <si>
    <t>non-cash NWC as % of revenue</t>
  </si>
  <si>
    <t>New Debt</t>
  </si>
  <si>
    <t>Ending PP&amp;E</t>
  </si>
  <si>
    <t>Beginning PP&amp;E</t>
  </si>
  <si>
    <t>PP&amp;E as % of Revenue</t>
  </si>
  <si>
    <t>Remaining Useful Life</t>
  </si>
  <si>
    <t>Land</t>
  </si>
  <si>
    <t>Cost</t>
  </si>
  <si>
    <t>Less accumulated DD&amp;A</t>
  </si>
  <si>
    <t>PP&amp;E, net</t>
  </si>
  <si>
    <t>Implied Interest Rate</t>
  </si>
  <si>
    <t>Difference</t>
  </si>
  <si>
    <t>Average debt</t>
  </si>
  <si>
    <t># Shares issued or repurchased</t>
  </si>
  <si>
    <t>EBT Margin</t>
  </si>
  <si>
    <t>Preferred equity</t>
  </si>
  <si>
    <t>CFO/share</t>
  </si>
  <si>
    <t>Term Loan and Line of Credit</t>
  </si>
  <si>
    <t>Leasehold Improvements</t>
  </si>
  <si>
    <t>Other Property, Plant and Equipment</t>
  </si>
  <si>
    <t>Machinery</t>
  </si>
  <si>
    <t>Right of Use Assets</t>
  </si>
  <si>
    <t>Assets under Capital Lease</t>
  </si>
  <si>
    <t>Gross PPE</t>
  </si>
  <si>
    <t>20XX Notes</t>
  </si>
  <si>
    <t>Half-year adjustment</t>
  </si>
  <si>
    <t>Capex as % of Revenue</t>
  </si>
  <si>
    <t>DD&amp;A as % of Revenue</t>
  </si>
  <si>
    <t>Peer Comparisons</t>
  </si>
  <si>
    <t>Discount to IV</t>
  </si>
  <si>
    <t>CAGR 22-32</t>
  </si>
  <si>
    <t>Working Capital Schedule</t>
  </si>
  <si>
    <t>Days</t>
  </si>
  <si>
    <t>AR Days</t>
  </si>
  <si>
    <t>AP Days</t>
  </si>
  <si>
    <t>Accounts Recievable Balance</t>
  </si>
  <si>
    <t>Accounts Payable Balance</t>
  </si>
  <si>
    <t>'23-33</t>
  </si>
  <si>
    <t>Shareholder Schedule</t>
  </si>
  <si>
    <t>Intrinsic Value/Share</t>
  </si>
  <si>
    <t>Equity Risk Premium</t>
  </si>
  <si>
    <t>Risk Free Rate</t>
  </si>
  <si>
    <t>After-Tax Cost of Debt</t>
  </si>
  <si>
    <t>Discounted Cash Flow (DCF - FCFF)</t>
  </si>
  <si>
    <t>Fuel Cards Revenue $m</t>
  </si>
  <si>
    <t>Fuel transactions # m</t>
  </si>
  <si>
    <t>Fuel Card Pro Forma and Macro adjustments $m</t>
  </si>
  <si>
    <t>Reported FC Revenue/transaction</t>
  </si>
  <si>
    <t>Adjusted FC Revenue/transaction</t>
  </si>
  <si>
    <t>Fuel Card</t>
  </si>
  <si>
    <t>Adjusted FC Revenue</t>
  </si>
  <si>
    <t>Adjusted Fuel transactions # m</t>
  </si>
  <si>
    <t>Growth %YoY</t>
  </si>
  <si>
    <t>Corporate Payments</t>
  </si>
  <si>
    <t>CP  transactions # m</t>
  </si>
  <si>
    <t>Adjusted CP transactions # m</t>
  </si>
  <si>
    <t>CP Revenue $m</t>
  </si>
  <si>
    <t>CP Pro Forma and Macro adjustments $m</t>
  </si>
  <si>
    <t>Adjusted CP Revenue</t>
  </si>
  <si>
    <t>Adjusted CP % Revenue/transaction</t>
  </si>
  <si>
    <t xml:space="preserve">Reported CP % Revenue/transaction </t>
  </si>
  <si>
    <t>Tolls</t>
  </si>
  <si>
    <t>Adjusted Toll transactions # m</t>
  </si>
  <si>
    <t>Toll Revenue $m</t>
  </si>
  <si>
    <t>Toll Pro Forma and Macro adjustments $m</t>
  </si>
  <si>
    <t>Adjusted Toll Revenue</t>
  </si>
  <si>
    <t>Reported Toll Revenue/transaction</t>
  </si>
  <si>
    <t>Adjusted Toll Revenue/transaction</t>
  </si>
  <si>
    <t>Avg Tolls transactions # m</t>
  </si>
  <si>
    <t>Lodging</t>
  </si>
  <si>
    <t>Room Nights  # m</t>
  </si>
  <si>
    <t>Adjusted Room Nights # m</t>
  </si>
  <si>
    <t>Lodging Revenue $m</t>
  </si>
  <si>
    <t>Lodging Pro Forma and Macro adjustments $m</t>
  </si>
  <si>
    <t>Adjusted Lodging Revenue</t>
  </si>
  <si>
    <t>Reported Lodging Revenue/transaction</t>
  </si>
  <si>
    <t>Adjusted Lodging Revenue/transaction</t>
  </si>
  <si>
    <t>Gift</t>
  </si>
  <si>
    <t>Adjusted Gift Transactions # m</t>
  </si>
  <si>
    <t>Gifts Revenue $m</t>
  </si>
  <si>
    <t>Gifts Pro Forma and Macro adjustments $m</t>
  </si>
  <si>
    <t>Adjusted Gifts Revenue</t>
  </si>
  <si>
    <t>Reported Gifts Revenue/transaction</t>
  </si>
  <si>
    <t>Adjusted Gifts Revenue/transaction</t>
  </si>
  <si>
    <t>Gifts Transactions  # m</t>
  </si>
  <si>
    <t>Other Transactions  # m</t>
  </si>
  <si>
    <t>Other Revenue $m</t>
  </si>
  <si>
    <t>Other Pro Forma and Macro adjustments $m</t>
  </si>
  <si>
    <t>Adjusted Other Revenue</t>
  </si>
  <si>
    <t>Reported Other Revenue/transaction</t>
  </si>
  <si>
    <t>Adjusted Other Revenue/transaction</t>
  </si>
  <si>
    <t>Revenue Drivers</t>
  </si>
  <si>
    <t>Merchant commissions</t>
  </si>
  <si>
    <t>Processing</t>
  </si>
  <si>
    <t>Selling</t>
  </si>
  <si>
    <t>General and administrative</t>
  </si>
  <si>
    <t>Depreciation and amortization</t>
  </si>
  <si>
    <t>Other operating, net</t>
  </si>
  <si>
    <t>Gross Profits</t>
  </si>
  <si>
    <t xml:space="preserve"> GPM % of Revenue</t>
  </si>
  <si>
    <t>D&amp;A % of Adj Revenue</t>
  </si>
  <si>
    <t>Other % of Adj Revenue</t>
  </si>
  <si>
    <t>Stock Based Compensation</t>
  </si>
  <si>
    <t>G&amp;A % of Adj Revenue (Excl SBC)</t>
  </si>
  <si>
    <t>SBC as % of Adj Revenue</t>
  </si>
  <si>
    <t>Cost Structure Drivers</t>
  </si>
  <si>
    <t>Securitized receivable</t>
  </si>
  <si>
    <t>Equity Method Investments</t>
  </si>
  <si>
    <t>Short-term operating liabilities</t>
  </si>
  <si>
    <t>Customer deposits</t>
  </si>
  <si>
    <t>Securitization facility</t>
  </si>
  <si>
    <t>Other items</t>
  </si>
  <si>
    <t>Net Revenue</t>
  </si>
  <si>
    <t>SBC</t>
  </si>
  <si>
    <t>Net Income from Continuing Operations</t>
  </si>
  <si>
    <t xml:space="preserve"> Current Tax</t>
  </si>
  <si>
    <t xml:space="preserve"> Deferred Tax</t>
  </si>
  <si>
    <t>Non-GAAP Adjustments</t>
  </si>
  <si>
    <t>Adjusted Net Income</t>
  </si>
  <si>
    <t>Adjusted EPS</t>
  </si>
  <si>
    <t>FLT</t>
  </si>
  <si>
    <t xml:space="preserve"> Other</t>
  </si>
  <si>
    <t>Beginning Intangible</t>
  </si>
  <si>
    <t>Ending Intangible</t>
  </si>
  <si>
    <t>Intangible as % of Revenue</t>
  </si>
  <si>
    <t>Amortization</t>
  </si>
  <si>
    <t>Intangible Investment as % of Capex</t>
  </si>
  <si>
    <t>GAAP EPS to common</t>
  </si>
  <si>
    <t>Term A</t>
  </si>
  <si>
    <t>Term B</t>
  </si>
  <si>
    <t>Adj Total Revenues</t>
  </si>
  <si>
    <t>Total Operating Costs</t>
  </si>
  <si>
    <t>G&amp;A (Excl SBC)</t>
  </si>
  <si>
    <t>Selling % of Adj Revenue</t>
  </si>
  <si>
    <t>'16-22</t>
  </si>
  <si>
    <t>'19-22</t>
  </si>
  <si>
    <t>Net/Reported</t>
  </si>
  <si>
    <t>Revenue ($m)</t>
  </si>
  <si>
    <t>Fuel Cards</t>
  </si>
  <si>
    <t>Gifts</t>
  </si>
  <si>
    <t xml:space="preserve"> </t>
  </si>
  <si>
    <t>% of Total Revenue</t>
  </si>
  <si>
    <t>Customer Deposit Days</t>
  </si>
  <si>
    <t>Customer Deposit Balance</t>
  </si>
  <si>
    <t>Securitization Facility Days</t>
  </si>
  <si>
    <t>Securitization Facility Balance</t>
  </si>
  <si>
    <t>Securitization Receivable Days</t>
  </si>
  <si>
    <t>Securitization Receivable Balance</t>
  </si>
  <si>
    <t>Restricted Cash Days</t>
  </si>
  <si>
    <t>Restricted Cash Balance</t>
  </si>
  <si>
    <t>Difference YoY</t>
  </si>
  <si>
    <t>Provision for losses on accounts receivable</t>
  </si>
  <si>
    <t>Credit Quality</t>
  </si>
  <si>
    <t>Bad Debt Expense (Including Fraud)</t>
  </si>
  <si>
    <t>Bad Debt Expense % of Billings</t>
  </si>
  <si>
    <t>WEX Inc</t>
  </si>
  <si>
    <t>AvidXchange Holdings Inc</t>
  </si>
  <si>
    <t>'02-22</t>
  </si>
  <si>
    <t>BILL Holdings Inc</t>
  </si>
  <si>
    <t>Global Payments Inc</t>
  </si>
  <si>
    <t>IRR</t>
  </si>
  <si>
    <t>Total Billings Estimate</t>
  </si>
  <si>
    <t>Revenue CAGR (%)</t>
  </si>
  <si>
    <t>Operating Costs as %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</si>
</sst>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0.0%"/>
    <numFmt numFmtId="172" formatCode="0.0\x"/>
    <numFmt numFmtId="173" formatCode="&quot;$&quot;#,##0.00"/>
    <numFmt numFmtId="174" formatCode=";;;"/>
    <numFmt numFmtId="175" formatCode="yy\-mm\-dd;@"/>
    <numFmt numFmtId="176" formatCode="&quot;$&quot;#,##0"/>
    <numFmt numFmtId="177" formatCode="#,##0.000"/>
    <numFmt numFmtId="178" formatCode="0.0000"/>
    <numFmt numFmtId="179" formatCode="#,##0.0"/>
    <numFmt numFmtId="180" formatCode="0.0"/>
    <numFmt numFmtId="181" formatCode="_(* #,##0_);_(* \(#,##0\);_(* &quot;-&quot;??_);_(@_)"/>
    <numFmt numFmtId="182" formatCode="#,##0;\(#,##0\);\-"/>
    <numFmt numFmtId="183" formatCode="#,##0.0\ ;\(#,##0.0\)"/>
    <numFmt numFmtId="184" formatCode="#,##0,;;;&quot;$K&quot;"/>
    <numFmt numFmtId="185" formatCode="_ * #,##0.00_ ;_ * \-#,##0.00_ ;_ * &quot;-&quot;??_ ;_ @_ "/>
    <numFmt numFmtId="186" formatCode="#,##0.0_);\(#,##0.0\);0_._0_)"/>
    <numFmt numFmtId="187" formatCode="0.0_)\%;\(0.0\)\%;0.0_)\%;@_)_%"/>
    <numFmt numFmtId="188" formatCode="#,##0.0_)_%;\(#,##0.0\)_%;0.0_)_%;@_)_%"/>
    <numFmt numFmtId="189" formatCode="#,##0.0_);\(#,##0.0\);#,##0.0_);@_)"/>
    <numFmt numFmtId="190" formatCode="dd\-mmm\-yy_)"/>
    <numFmt numFmtId="191" formatCode="#,##0.0_);\(#,##0.0\)"/>
    <numFmt numFmtId="192" formatCode="&quot;$&quot;_(#,##0.00_);&quot;$&quot;\(#,##0.00\);&quot;$&quot;_(0.00_);@_)"/>
    <numFmt numFmtId="193" formatCode="&quot;$&quot;_(#,##0.00_);&quot;$&quot;\(#,##0.00\)"/>
    <numFmt numFmtId="194" formatCode="&quot;$&quot;#,##0.000_);[Red]\(&quot;$&quot;#,##0.000\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0.0_)"/>
    <numFmt numFmtId="199" formatCode="\€_(#,##0.00_);\€\(#,##0.00\);\€_(0.00_);@_)"/>
    <numFmt numFmtId="200" formatCode="0.00_)"/>
    <numFmt numFmtId="201" formatCode="#,##0_)\x;\(#,##0\)\x;0_)\x;@_)_x"/>
    <numFmt numFmtId="202" formatCode="#,##0.0_)\x;\(#,##0.0\)\x;0.0_)\x;@_)_x"/>
    <numFmt numFmtId="203" formatCode="#,##0.0_)\x;\(#,##0.0\)\x"/>
    <numFmt numFmtId="204" formatCode="&quot;$&quot;#,##0.0000_);[Red]\(&quot;$&quot;#,##0.0000\)"/>
    <numFmt numFmtId="205" formatCode="#,##0_)_x;\(#,##0\)_x;0_)_x;@_)_x"/>
    <numFmt numFmtId="206" formatCode="#,##0.0_)_x;\(#,##0.0\)_x;0.0_)_x;@_)_x"/>
    <numFmt numFmtId="207" formatCode="#,##0.0_)_x;\(#,##0.0\)_x"/>
    <numFmt numFmtId="208" formatCode="&quot;$&quot;#,##0.0_);[Red]\(&quot;$&quot;#,##0.0\)"/>
    <numFmt numFmtId="209" formatCode="0.0_)\%;\(0.0\)\%"/>
    <numFmt numFmtId="210" formatCode="#,##0.000_);\(#,##0.000\)"/>
    <numFmt numFmtId="211" formatCode="#,##0.0_)_%;\(#,##0.0\)_%"/>
    <numFmt numFmtId="212" formatCode="&quot;!&quot;#,##0_);\(&quot;!&quot;#,##0\)"/>
    <numFmt numFmtId="213" formatCode="_(* #,##0_);_(* \(#,##0\);_(* &quot; - &quot;_);_(@_)"/>
    <numFmt numFmtId="214" formatCode="#,##0,\ ;[Red]\(#,##0,\);&quot;&quot;"/>
    <numFmt numFmtId="215" formatCode="#,##0,_$;\-#,##0,_$"/>
    <numFmt numFmtId="216" formatCode="#,##0;\-#,##0;&quot;-&quot;"/>
    <numFmt numFmtId="217" formatCode="0.00000000%"/>
    <numFmt numFmtId="218" formatCode="0.0&quot;  &quot;"/>
    <numFmt numFmtId="219" formatCode="0.000&quot;  &quot;"/>
    <numFmt numFmtId="220" formatCode="0.0000&quot;  &quot;"/>
    <numFmt numFmtId="221" formatCode="0.00000&quot;  &quot;"/>
    <numFmt numFmtId="222" formatCode="0%;\(0%\)"/>
    <numFmt numFmtId="223" formatCode="0.00&quot;  &quot;"/>
    <numFmt numFmtId="224" formatCode="#,##0\ ;[Red]\(#,##0\)"/>
    <numFmt numFmtId="225" formatCode="[$-409]mmmm\ d\,\ yyyy;@"/>
    <numFmt numFmtId="226" formatCode="#,##0.00\ &quot;F&quot;;[Red]\-#,##0.00\ &quot;F&quot;"/>
    <numFmt numFmtId="227" formatCode="&quot;$&quot;#,##0.0_);\(&quot;$&quot;#,##0.0\)"/>
    <numFmt numFmtId="228" formatCode="_(&quot;$&quot;* #,##0.0_);_(&quot;$&quot;* \(#,##0.0\);_(&quot;$&quot;* &quot;-&quot;??_);_(@_)"/>
    <numFmt numFmtId="229" formatCode="_-* #,##0.0\ _F_-;\-* #,##0.0\ _F_-;_-* \-?\ _F_-;_-@_-"/>
    <numFmt numFmtId="230" formatCode="&quot;\&quot;#,##0;&quot;\&quot;&quot;\&quot;&quot;\&quot;&quot;\&quot;\-#,##0"/>
    <numFmt numFmtId="231" formatCode="&quot;$&quot;#,##0\ ;\(&quot;$&quot;#,##0\)"/>
    <numFmt numFmtId="232" formatCode="0.00000"/>
    <numFmt numFmtId="233" formatCode="_(* #,##0_);_(* \(#,##0\);_(* &quot;0&quot;??_);_(@_)"/>
    <numFmt numFmtId="234" formatCode="#,##0;\(#,##0\)"/>
    <numFmt numFmtId="235" formatCode="#,##0.00000"/>
    <numFmt numFmtId="236" formatCode="#,##0.0;\(#,##0.0\)"/>
    <numFmt numFmtId="237" formatCode="mmm\-d\-yyyy"/>
    <numFmt numFmtId="238" formatCode="_(* #,##0_);_(* \(#,##0\);_(* &quot;&quot;\ \-\ &quot;&quot;_);_(@_)"/>
    <numFmt numFmtId="239" formatCode="_(* #,##0_);[Red]_(* \(#,##0\);_(* &quot;&quot;\ \-\ &quot;&quot;_);_(@_)"/>
    <numFmt numFmtId="240" formatCode="#,##0,_$;[Red]\-#,##0,_$"/>
    <numFmt numFmtId="241" formatCode="#,##0.00,_$;[Red]\-#,##0.00,_$"/>
    <numFmt numFmtId="242" formatCode="_(* #,###.00_);_(* \(#,###.00\);_(* &quot;-&quot;??_);_(@_)"/>
    <numFmt numFmtId="243" formatCode="_(&quot;$&quot;* \ #,##0.00_);_(&quot;$&quot;* \ \(#,##0.00\);_(&quot;$&quot;* \ &quot;-&quot;??_);_(@_)"/>
    <numFmt numFmtId="244" formatCode="_(&quot;$&quot;* #,##0,_);_(&quot;$&quot;* \(#,##0,\);_(&quot;$&quot;* &quot;-&quot;_);_(@_)"/>
    <numFmt numFmtId="245" formatCode="_([$€]* #,##0.00_);_([$€]* \(#,##0.00\);_([$€]* &quot;-&quot;??_);_(@_)"/>
    <numFmt numFmtId="246" formatCode="_-* #,##0.00\ [$€]_-;\-* #,##0.00\ [$€]_-;_-* &quot;-&quot;??\ [$€]_-;_-@_-"/>
    <numFmt numFmtId="247" formatCode="_-* #,##0.00\ &quot;€&quot;_-;\-* #,##0.00\ &quot;€&quot;_-;_-* &quot;-&quot;??\ &quot;€&quot;_-;_-@_-"/>
    <numFmt numFmtId="248" formatCode="\$#,##0_);[Red]&quot;($&quot;#,##0\)"/>
    <numFmt numFmtId="249" formatCode="#,##0,,,\ ;;;&quot;Gb/s&quot;"/>
    <numFmt numFmtId="250" formatCode="&quot;$&quot;#,##0,_);\(&quot;$&quot;#,##0\)"/>
    <numFmt numFmtId="251" formatCode="0;;"/>
    <numFmt numFmtId="252" formatCode="_-* #,##0.00\ &quot;DM&quot;_-;\-* #,##0.00\ &quot;DM&quot;_-;_-* &quot;-&quot;??\ &quot;DM&quot;_-;_-@_-"/>
    <numFmt numFmtId="253" formatCode="#,##0.0_);[Red]\(#,##0.0\)"/>
    <numFmt numFmtId="254" formatCode="#,##0.000%_);[Red]\(#,##0.000%\)"/>
    <numFmt numFmtId="255" formatCode="mm/dd/yy;;;"/>
    <numFmt numFmtId="256" formatCode="#,##0,;;;&quot;Kb/s&quot;"/>
    <numFmt numFmtId="257" formatCode="#,##0,,;;;&quot;Mb/s&quot;"/>
    <numFmt numFmtId="258" formatCode="_-* #,##0\ _D_M_-;\-* #,##0\ _D_M_-;_-* &quot;-&quot;\ _D_M_-;_-@_-"/>
    <numFmt numFmtId="259" formatCode="_-* #,##0.00\ _D_M_-;\-* #,##0.00\ _D_M_-;_-* &quot;-&quot;??\ _D_M_-;_-@_-"/>
    <numFmt numFmtId="260" formatCode="&quot;$&quot;0.000"/>
    <numFmt numFmtId="261" formatCode="_-* #,##0\ &quot;DM&quot;_-;\-* #,##0\ &quot;DM&quot;_-;_-* &quot;-&quot;\ &quot;DM&quot;_-;_-@_-"/>
    <numFmt numFmtId="262" formatCode="_-&quot;£&quot;* #,##0.00_-;\-&quot;£&quot;* #,##0.00_-;_-&quot;£&quot;* &quot;-&quot;??_-;_-@_-"/>
    <numFmt numFmtId="263" formatCode="0.0;\(0.0\)"/>
    <numFmt numFmtId="264" formatCode="#,##0.0_);[Red]\(#,##0.0\);&quot;N/A &quot;"/>
    <numFmt numFmtId="265" formatCode="###0.0_x;\(###0.0\)_x"/>
    <numFmt numFmtId="266" formatCode="\$#,##0_);&quot;($&quot;#,##0\)"/>
    <numFmt numFmtId="267" formatCode="#,##0.0%_);\(#,##0.0&quot;%)&quot;"/>
    <numFmt numFmtId="268" formatCode="#,##0.0,,_);\(#,##0.0,,\);\-_)"/>
    <numFmt numFmtId="269" formatCode="#,##0_);\(#,##0\);\-_)"/>
    <numFmt numFmtId="270" formatCode="_-* #,##0.000000_-;\-* #,##0.000000_-;_-* \-??_-;_-@_-"/>
    <numFmt numFmtId="271" formatCode="#,##0.0,_);\(#,##0.0,\);\-_)"/>
    <numFmt numFmtId="272" formatCode="#,##0.00_);\(#,##0.00\);\-_)"/>
    <numFmt numFmtId="273" formatCode="0.0%&quot;NetPPE/sales&quot;"/>
    <numFmt numFmtId="274" formatCode="#,##0&quot; &quot;\ &quot; &quot;;[Red]\(#,##0\)\ &quot; &quot;;&quot;—&quot;&quot; &quot;&quot; &quot;&quot; &quot;&quot; &quot;"/>
    <numFmt numFmtId="275" formatCode="0.0%&quot;NWI/Sls&quot;"/>
    <numFmt numFmtId="276" formatCode="_(\$* #,##0.00_);_(\$* \(#,##0.00\);_(\$* \-??_);_(@_)"/>
    <numFmt numFmtId="277" formatCode="mmmm\ dd\,\ yyyy"/>
    <numFmt numFmtId="278" formatCode="0.000000000"/>
    <numFmt numFmtId="279" formatCode="_(* #,##0_);_(* \(#,##0\);_(* \-_);_(@_)"/>
    <numFmt numFmtId="280" formatCode="0.000000"/>
    <numFmt numFmtId="281" formatCode="0.0%&quot;Sales&quot;"/>
    <numFmt numFmtId="282" formatCode="0.0%_);\(0.0%\)"/>
    <numFmt numFmtId="283" formatCode="mm/dd/yy"/>
    <numFmt numFmtId="284" formatCode="#,##0.0\ ;[Red]\-#,##0.0\ "/>
    <numFmt numFmtId="285" formatCode="0.0000000000000"/>
    <numFmt numFmtId="286" formatCode="0.0%;[Red]\(0.0%\);&quot; &quot;"/>
    <numFmt numFmtId="287" formatCode="_-* #,##0.000_-;\-* #,##0.000_-;_-* &quot;-&quot;??_-;_-@_-"/>
    <numFmt numFmtId="288" formatCode="&quot;TFCF: &quot;#,##0_);[Red]&quot;No! &quot;\(#,##0\)"/>
    <numFmt numFmtId="289" formatCode="_(* #,##0,_);[Red]_(* \(#,##0,\);_(* 0_);_(@_)"/>
    <numFmt numFmtId="290" formatCode="_(* #,##0_);[Red]_(* \(#,##0\);_(* 0_);_(@_)"/>
    <numFmt numFmtId="291" formatCode="_-* #,##0\ _B_F_-;\-* #,##0\ _B_F_-;_-* &quot;-&quot;\ _B_F_-;_-@_-"/>
    <numFmt numFmtId="292" formatCode="_-* #,##0.00\ _B_F_-;\-* #,##0.00\ _B_F_-;_-* &quot;-&quot;??\ _B_F_-;_-@_-"/>
    <numFmt numFmtId="293" formatCode="&quot;\&quot;#,##0;[Red]&quot;\&quot;&quot;\&quot;\-#,##0"/>
    <numFmt numFmtId="294" formatCode="&quot;\&quot;#,##0.00;[Red]&quot;\&quot;&quot;\&quot;&quot;\&quot;&quot;\&quot;&quot;\&quot;&quot;\&quot;\-#,##0.00"/>
    <numFmt numFmtId="295" formatCode="&quot;\&quot;#,##0;[Red]&quot;\&quot;\-#,##0"/>
    <numFmt numFmtId="296" formatCode="_-* #,##0\ &quot;BF&quot;_-;\-* #,##0\ &quot;BF&quot;_-;_-* &quot;-&quot;\ &quot;BF&quot;_-;_-@_-"/>
    <numFmt numFmtId="297" formatCode="_-* #,##0.00\ &quot;BF&quot;_-;\-* #,##0.00\ &quot;BF&quot;_-;_-* &quot;-&quot;??\ &quot;BF&quot;_-;_-@_-"/>
    <numFmt numFmtId="298" formatCode="&quot;$&quot;#,##0.0"/>
    <numFmt numFmtId="299" formatCode="_-* #,##0_-;\-* #,##0_-;_-* &quot;-&quot;??_-;_-@_-"/>
    <numFmt numFmtId="300" formatCode="0.000"/>
    <numFmt numFmtId="302" formatCode="0.00\x"/>
  </numFmts>
  <fonts count="28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Trebuchet MS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sz val="10"/>
      <color indexed="12"/>
      <name val="Arial"/>
      <family val="2"/>
    </font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name val="Helvetica-Narrow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4"/>
      <name val="AngsanaUPC"/>
      <family val="1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color indexed="8"/>
      <name val="宋体"/>
      <charset val="134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1"/>
      <color indexed="9"/>
      <name val="宋体"/>
      <charset val="134"/>
    </font>
    <font>
      <sz val="12"/>
      <color indexed="9"/>
      <name val="新細明體"/>
      <family val="1"/>
      <charset val="136"/>
    </font>
    <font>
      <sz val="8"/>
      <name val="Tahoma"/>
      <family val="2"/>
    </font>
    <font>
      <sz val="10"/>
      <name val="TimesNewRomanPS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4"/>
      <color indexed="9"/>
      <name val="Univers (WN)"/>
      <family val="2"/>
    </font>
    <font>
      <b/>
      <sz val="14"/>
      <name val="Univers (WN)"/>
    </font>
    <font>
      <i/>
      <sz val="14"/>
      <color indexed="8"/>
      <name val="Arial"/>
      <family val="2"/>
    </font>
    <font>
      <b/>
      <i/>
      <u/>
      <sz val="14"/>
      <name val="Arial"/>
      <family val="2"/>
    </font>
    <font>
      <b/>
      <sz val="12"/>
      <color indexed="8"/>
      <name val="Times New Roman"/>
      <family val="1"/>
    </font>
    <font>
      <sz val="10"/>
      <name val="Century Gothic"/>
      <family val="2"/>
    </font>
    <font>
      <i/>
      <sz val="12"/>
      <color indexed="8"/>
      <name val="Arial"/>
      <family val="2"/>
    </font>
    <font>
      <sz val="8"/>
      <name val="Verdana"/>
      <family val="2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i/>
      <sz val="10"/>
      <name val="Arial"/>
      <family val="2"/>
    </font>
    <font>
      <b/>
      <sz val="10"/>
      <color indexed="9"/>
      <name val="Times New Roman"/>
      <family val="2"/>
    </font>
    <font>
      <sz val="10"/>
      <color indexed="8"/>
      <name val="ARIAL"/>
      <family val="2"/>
      <charset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b/>
      <sz val="8"/>
      <color indexed="8"/>
      <name val="Courier New"/>
      <family val="3"/>
    </font>
    <font>
      <sz val="8"/>
      <color indexed="12"/>
      <name val="Helv"/>
    </font>
    <font>
      <sz val="10"/>
      <name val="MS Serif"/>
      <family val="1"/>
    </font>
    <font>
      <sz val="9"/>
      <name val="Helv"/>
    </font>
    <font>
      <sz val="11"/>
      <color indexed="12"/>
      <name val="Book Antiqua"/>
      <family val="1"/>
    </font>
    <font>
      <sz val="11"/>
      <name val="돋움"/>
      <family val="1"/>
      <charset val="136"/>
    </font>
    <font>
      <b/>
      <sz val="9"/>
      <color indexed="9"/>
      <name val="Arial"/>
      <family val="2"/>
    </font>
    <font>
      <sz val="8"/>
      <name val="MS Sans Serif"/>
      <family val="2"/>
    </font>
    <font>
      <sz val="8"/>
      <color indexed="18"/>
      <name val="Comic Sans MS"/>
      <family val="4"/>
    </font>
    <font>
      <b/>
      <sz val="8"/>
      <name val="Arial"/>
      <family val="2"/>
    </font>
    <font>
      <b/>
      <sz val="10"/>
      <name val="Tms Rmn"/>
    </font>
    <font>
      <sz val="10"/>
      <name val="Geneva"/>
      <family val="2"/>
    </font>
    <font>
      <sz val="10"/>
      <color indexed="18"/>
      <name val="Arial"/>
      <family val="2"/>
    </font>
    <font>
      <b/>
      <u/>
      <sz val="8"/>
      <name val="Arial"/>
      <family val="2"/>
    </font>
    <font>
      <sz val="1.25"/>
      <name val="Arial"/>
      <family val="2"/>
    </font>
    <font>
      <b/>
      <u val="double"/>
      <sz val="9"/>
      <name val="Arial"/>
      <family val="2"/>
    </font>
    <font>
      <u val="doubleAccounting"/>
      <sz val="10"/>
      <name val="Arial"/>
      <family val="2"/>
    </font>
    <font>
      <sz val="10"/>
      <name val="Univers"/>
      <family val="2"/>
    </font>
    <font>
      <sz val="10"/>
      <color indexed="16"/>
      <name val="MS Serif"/>
      <family val="1"/>
    </font>
    <font>
      <b/>
      <u/>
      <sz val="12"/>
      <name val="Arial Narrow"/>
      <family val="2"/>
    </font>
    <font>
      <sz val="10"/>
      <name val="Helvetica 45 Light"/>
    </font>
    <font>
      <i/>
      <sz val="11"/>
      <color indexed="23"/>
      <name val="Calibri"/>
      <family val="2"/>
    </font>
    <font>
      <b/>
      <sz val="7"/>
      <color indexed="12"/>
      <name val="Arial"/>
      <family val="2"/>
    </font>
    <font>
      <sz val="7"/>
      <name val="Palatino"/>
      <family val="1"/>
    </font>
    <font>
      <b/>
      <sz val="8"/>
      <name val="Helv"/>
    </font>
    <font>
      <sz val="9"/>
      <name val="Geneva"/>
      <family val="2"/>
    </font>
    <font>
      <sz val="11"/>
      <color indexed="17"/>
      <name val="Calibri"/>
      <family val="2"/>
    </font>
    <font>
      <b/>
      <sz val="10"/>
      <color indexed="58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u/>
      <sz val="18"/>
      <name val="Geneva"/>
      <family val="2"/>
    </font>
    <font>
      <b/>
      <sz val="15"/>
      <color indexed="62"/>
      <name val="Calibri"/>
      <family val="2"/>
    </font>
    <font>
      <b/>
      <sz val="14"/>
      <name val="Univers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sz val="18"/>
      <name val="Helvetica-Black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0"/>
      <name val="Geneva"/>
      <family val="2"/>
    </font>
    <font>
      <b/>
      <sz val="10"/>
      <name val="Univers"/>
      <family val="2"/>
    </font>
    <font>
      <b/>
      <sz val="8"/>
      <name val="MS Sans Serif"/>
      <family val="2"/>
    </font>
    <font>
      <b/>
      <sz val="9"/>
      <name val="Helv"/>
    </font>
    <font>
      <sz val="10"/>
      <color indexed="9"/>
      <name val="Arial"/>
      <family val="2"/>
    </font>
    <font>
      <b/>
      <sz val="10.75"/>
      <name val="Arial"/>
      <family val="2"/>
    </font>
    <font>
      <b/>
      <i/>
      <sz val="20"/>
      <name val="Century Gothic"/>
      <family val="2"/>
    </font>
    <font>
      <sz val="9"/>
      <color indexed="17"/>
      <name val="Helv"/>
    </font>
    <font>
      <sz val="11"/>
      <color indexed="62"/>
      <name val="Calibri"/>
      <family val="2"/>
    </font>
    <font>
      <b/>
      <u/>
      <sz val="10"/>
      <color indexed="12"/>
      <name val="Times New Roman"/>
      <family val="1"/>
    </font>
    <font>
      <sz val="8"/>
      <color indexed="39"/>
      <name val="Arial"/>
      <family val="2"/>
    </font>
    <font>
      <sz val="8"/>
      <color indexed="12"/>
      <name val="Tahoma"/>
      <family val="2"/>
    </font>
    <font>
      <sz val="1"/>
      <color indexed="9"/>
      <name val="Symbol"/>
      <family val="1"/>
      <charset val="2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7.5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b/>
      <u val="singleAccounting"/>
      <sz val="9"/>
      <color indexed="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sz val="8"/>
      <color indexed="23"/>
      <name val="Verdana"/>
      <family val="2"/>
    </font>
    <font>
      <sz val="10"/>
      <name val="Tahoma"/>
      <family val="2"/>
    </font>
    <font>
      <sz val="10"/>
      <name val="Arial CE"/>
    </font>
    <font>
      <sz val="10"/>
      <name val="Palatino"/>
      <family val="1"/>
    </font>
    <font>
      <i/>
      <sz val="10"/>
      <name val="Arial"/>
      <family val="2"/>
    </font>
    <font>
      <sz val="7"/>
      <color indexed="12"/>
      <name val="Arial"/>
      <family val="2"/>
    </font>
    <font>
      <i/>
      <sz val="10"/>
      <name val="Helv"/>
    </font>
    <font>
      <sz val="11"/>
      <name val="Times New Roman"/>
      <family val="1"/>
    </font>
    <font>
      <sz val="24"/>
      <name val="MS Sans Serif"/>
      <family val="2"/>
    </font>
    <font>
      <sz val="8"/>
      <color indexed="32"/>
      <name val="Comic Sans MS"/>
      <family val="4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8"/>
      <color indexed="18"/>
      <name val="Arial"/>
      <family val="2"/>
    </font>
    <font>
      <b/>
      <u/>
      <sz val="10"/>
      <name val="Arial"/>
      <family val="2"/>
    </font>
    <font>
      <sz val="7"/>
      <color indexed="10"/>
      <name val="MS Sans Serif"/>
      <family val="2"/>
    </font>
    <font>
      <sz val="10"/>
      <name val="Tms Rmn"/>
      <family val="1"/>
    </font>
    <font>
      <sz val="10"/>
      <name val="Tms Rmn"/>
    </font>
    <font>
      <sz val="16"/>
      <color indexed="9"/>
      <name val="Tahoma"/>
      <family val="2"/>
    </font>
    <font>
      <sz val="9"/>
      <color indexed="8"/>
      <name val="Helv"/>
    </font>
    <font>
      <sz val="8"/>
      <color indexed="10"/>
      <name val="Arial"/>
      <family val="2"/>
    </font>
    <font>
      <sz val="9"/>
      <color indexed="20"/>
      <name val="Helv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  <family val="2"/>
    </font>
    <font>
      <sz val="8"/>
      <name val="Helv"/>
    </font>
    <font>
      <sz val="8"/>
      <name val="COUR"/>
    </font>
    <font>
      <sz val="8"/>
      <color indexed="8"/>
      <name val="Arial"/>
      <family val="2"/>
    </font>
    <font>
      <sz val="11"/>
      <color indexed="16"/>
      <name val="Arial"/>
      <family val="2"/>
    </font>
    <font>
      <sz val="9.5"/>
      <color indexed="23"/>
      <name val="Helvetica-Black"/>
    </font>
    <font>
      <b/>
      <sz val="8"/>
      <color indexed="9"/>
      <name val="Verdana"/>
      <family val="2"/>
    </font>
    <font>
      <sz val="10"/>
      <color indexed="8"/>
      <name val="Geneva"/>
      <family val="2"/>
    </font>
    <font>
      <sz val="9"/>
      <color indexed="18"/>
      <name val="Wingdings"/>
      <charset val="2"/>
    </font>
    <font>
      <sz val="10"/>
      <name val="ACaslon Regular"/>
    </font>
    <font>
      <b/>
      <i/>
      <sz val="14"/>
      <name val="Arial"/>
      <family val="2"/>
    </font>
    <font>
      <b/>
      <sz val="11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vertAlign val="superscript"/>
      <sz val="8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63"/>
      <name val="Verdana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i/>
      <sz val="8"/>
      <color indexed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Tahoma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3"/>
      <name val="Century Gothic"/>
      <family val="2"/>
    </font>
    <font>
      <b/>
      <sz val="10"/>
      <color indexed="8"/>
      <name val="Times New Roman"/>
      <family val="2"/>
    </font>
    <font>
      <sz val="8"/>
      <color indexed="36"/>
      <name val="Comic Sans MS"/>
      <family val="4"/>
    </font>
    <font>
      <sz val="18"/>
      <name val="Arial"/>
      <family val="2"/>
    </font>
    <font>
      <sz val="2.25"/>
      <name val="Arial"/>
      <family val="2"/>
    </font>
    <font>
      <sz val="8"/>
      <color indexed="8"/>
      <name val="Wingdings"/>
      <charset val="2"/>
    </font>
    <font>
      <sz val="8"/>
      <color indexed="9"/>
      <name val="Tahoma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sz val="12"/>
      <name val="바탕체"/>
      <family val="1"/>
      <charset val="129"/>
    </font>
    <font>
      <sz val="12"/>
      <name val="뼻뮝"/>
      <family val="1"/>
    </font>
    <font>
      <sz val="12"/>
      <color indexed="60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name val="굴림체"/>
      <family val="3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color indexed="52"/>
      <name val="新細明體"/>
      <family val="1"/>
      <charset val="136"/>
    </font>
    <font>
      <sz val="11"/>
      <color indexed="52"/>
      <name val="宋体"/>
      <charset val="134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9"/>
      <color indexed="8"/>
      <name val="Tahoma"/>
      <family val="2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/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thin">
        <color indexed="64"/>
      </bottom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58"/>
      </left>
      <right style="thin">
        <color indexed="58"/>
      </right>
      <top style="hair">
        <color indexed="58"/>
      </top>
      <bottom style="hair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396">
    <xf numFmtId="0" fontId="0" fillId="0" borderId="0"/>
    <xf numFmtId="0" fontId="10" fillId="3" borderId="0"/>
    <xf numFmtId="43" fontId="11" fillId="0" borderId="0" applyFont="0" applyFill="0" applyBorder="0" applyAlignment="0" applyProtection="0"/>
    <xf numFmtId="0" fontId="12" fillId="3" borderId="6">
      <alignment horizontal="right"/>
    </xf>
    <xf numFmtId="0" fontId="11" fillId="0" borderId="0"/>
    <xf numFmtId="0" fontId="13" fillId="0" borderId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9" fontId="43" fillId="0" borderId="0">
      <alignment horizontal="right"/>
    </xf>
    <xf numFmtId="0" fontId="11" fillId="0" borderId="0"/>
    <xf numFmtId="0" fontId="40" fillId="0" borderId="0"/>
    <xf numFmtId="0" fontId="44" fillId="0" borderId="0"/>
    <xf numFmtId="3" fontId="11" fillId="0" borderId="0"/>
    <xf numFmtId="183" fontId="21" fillId="0" borderId="0"/>
    <xf numFmtId="184" fontId="45" fillId="0" borderId="0">
      <alignment horizontal="right"/>
    </xf>
    <xf numFmtId="0" fontId="11" fillId="0" borderId="0"/>
    <xf numFmtId="0" fontId="46" fillId="0" borderId="0"/>
    <xf numFmtId="0" fontId="11" fillId="0" borderId="0">
      <alignment vertical="top"/>
    </xf>
    <xf numFmtId="0" fontId="47" fillId="0" borderId="0"/>
    <xf numFmtId="18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11" fillId="0" borderId="0"/>
    <xf numFmtId="186" fontId="41" fillId="0" borderId="0"/>
    <xf numFmtId="187" fontId="11" fillId="0" borderId="0" applyFont="0" applyFill="0" applyBorder="0" applyAlignment="0" applyProtection="0"/>
    <xf numFmtId="171" fontId="48" fillId="0" borderId="0" applyFont="0" applyFill="0" applyBorder="0" applyAlignment="0" applyProtection="0"/>
    <xf numFmtId="188" fontId="11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9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48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48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48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3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8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11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48" fillId="0" borderId="0" applyFont="0" applyFill="0" applyBorder="0" applyAlignment="0" applyProtection="0"/>
    <xf numFmtId="19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8" fillId="0" borderId="0" applyFont="0" applyFill="0" applyBorder="0" applyAlignment="0" applyProtection="0"/>
    <xf numFmtId="19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8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8" fillId="0" borderId="0" applyFont="0" applyFill="0" applyBorder="0" applyAlignment="0" applyProtection="0"/>
    <xf numFmtId="191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9" fontId="11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11" fillId="9" borderId="0" applyNumberFormat="0" applyFont="0" applyAlignment="0" applyProtection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8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8" fillId="0" borderId="0" applyFont="0" applyFill="0" applyBorder="0" applyAlignment="0" applyProtection="0"/>
    <xf numFmtId="203" fontId="11" fillId="0" borderId="0" applyFont="0" applyFill="0" applyBorder="0" applyAlignment="0" applyProtection="0"/>
    <xf numFmtId="204" fontId="48" fillId="0" borderId="0" applyFont="0" applyFill="0" applyBorder="0" applyAlignment="0" applyProtection="0"/>
    <xf numFmtId="202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6" fontId="11" fillId="0" borderId="0" applyFont="0" applyFill="0" applyBorder="0" applyProtection="0">
      <alignment horizontal="right"/>
    </xf>
    <xf numFmtId="180" fontId="48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8" fillId="0" borderId="0" applyFont="0" applyFill="0" applyBorder="0" applyAlignment="0" applyProtection="0"/>
    <xf numFmtId="207" fontId="11" fillId="0" borderId="0" applyFont="0" applyFill="0" applyBorder="0" applyAlignment="0" applyProtection="0"/>
    <xf numFmtId="205" fontId="11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48" fillId="0" borderId="0" applyFont="0" applyFill="0" applyBorder="0" applyProtection="0">
      <alignment horizontal="right"/>
    </xf>
    <xf numFmtId="205" fontId="11" fillId="0" borderId="0" applyFont="0" applyFill="0" applyBorder="0" applyProtection="0">
      <alignment horizontal="right"/>
    </xf>
    <xf numFmtId="180" fontId="48" fillId="0" borderId="0" applyFont="0" applyFill="0" applyBorder="0" applyProtection="0">
      <alignment horizontal="right"/>
    </xf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8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48" fillId="0" borderId="0" applyFont="0" applyFill="0" applyBorder="0" applyAlignment="0" applyProtection="0"/>
    <xf numFmtId="206" fontId="11" fillId="0" borderId="0" applyFont="0" applyFill="0" applyBorder="0" applyAlignment="0" applyProtection="0"/>
    <xf numFmtId="202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209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210" fontId="48" fillId="0" borderId="0" applyFont="0" applyFill="0" applyBorder="0" applyAlignment="0" applyProtection="0"/>
    <xf numFmtId="187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212" fontId="48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28" fillId="0" borderId="36" applyNumberFormat="0" applyFill="0" applyAlignment="0" applyProtection="0"/>
    <xf numFmtId="0" fontId="28" fillId="0" borderId="37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51" fillId="0" borderId="38" applyNumberFormat="0" applyFill="0" applyProtection="0">
      <alignment horizontal="center"/>
    </xf>
    <xf numFmtId="0" fontId="51" fillId="0" borderId="38" applyNumberFormat="0" applyFill="0" applyProtection="0">
      <alignment horizontal="center"/>
    </xf>
    <xf numFmtId="0" fontId="51" fillId="0" borderId="38" applyNumberFormat="0" applyFill="0" applyProtection="0">
      <alignment horizontal="center"/>
    </xf>
    <xf numFmtId="0" fontId="51" fillId="0" borderId="38" applyNumberFormat="0" applyFill="0" applyProtection="0">
      <alignment horizontal="center"/>
    </xf>
    <xf numFmtId="0" fontId="51" fillId="0" borderId="38" applyNumberFormat="0" applyFill="0" applyProtection="0">
      <alignment horizontal="center"/>
    </xf>
    <xf numFmtId="0" fontId="51" fillId="0" borderId="38" applyNumberFormat="0" applyFill="0" applyProtection="0">
      <alignment horizontal="center"/>
    </xf>
    <xf numFmtId="0" fontId="11" fillId="0" borderId="39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3" fillId="0" borderId="0"/>
    <xf numFmtId="0" fontId="54" fillId="0" borderId="0"/>
    <xf numFmtId="0" fontId="46" fillId="0" borderId="0"/>
    <xf numFmtId="213" fontId="28" fillId="0" borderId="0">
      <alignment horizontal="right" vertical="top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5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55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55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55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5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5" fillId="2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5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5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5" fillId="2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5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9" fillId="3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3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9" fillId="34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9" fillId="35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3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3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3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36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36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9" fillId="3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38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9" fillId="3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0" borderId="0" applyNumberFormat="0" applyBorder="0" applyAlignment="0" applyProtection="0"/>
    <xf numFmtId="0" fontId="60" fillId="32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8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5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5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5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5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5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53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53" borderId="0" applyNumberFormat="0" applyBorder="0" applyAlignment="0" applyProtection="0"/>
    <xf numFmtId="168" fontId="11" fillId="0" borderId="0"/>
    <xf numFmtId="214" fontId="23" fillId="22" borderId="40">
      <alignment horizontal="center"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215" fontId="62" fillId="7" borderId="41" applyProtection="0">
      <alignment vertical="center"/>
    </xf>
    <xf numFmtId="0" fontId="11" fillId="0" borderId="0">
      <alignment horizontal="center" wrapText="1"/>
      <protection locked="0"/>
    </xf>
    <xf numFmtId="0" fontId="4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11" fillId="54" borderId="0"/>
    <xf numFmtId="0" fontId="63" fillId="0" borderId="42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35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5" fillId="14" borderId="0" applyNumberFormat="0" applyBorder="0" applyAlignment="0" applyProtection="0"/>
    <xf numFmtId="3" fontId="66" fillId="55" borderId="0">
      <alignment horizontal="center" vertical="justify"/>
    </xf>
    <xf numFmtId="3" fontId="67" fillId="56" borderId="43">
      <alignment horizontal="center"/>
    </xf>
    <xf numFmtId="0" fontId="24" fillId="0" borderId="30" applyNumberFormat="0" applyFont="0" applyAlignment="0" applyProtection="0"/>
    <xf numFmtId="0" fontId="12" fillId="54" borderId="44">
      <alignment horizontal="center" vertical="center"/>
    </xf>
    <xf numFmtId="0" fontId="12" fillId="54" borderId="45">
      <alignment horizontal="center"/>
    </xf>
    <xf numFmtId="182" fontId="68" fillId="23" borderId="46">
      <alignment horizontal="center" vertical="center" wrapText="1"/>
    </xf>
    <xf numFmtId="0" fontId="69" fillId="0" borderId="0">
      <alignment vertical="center"/>
    </xf>
    <xf numFmtId="182" fontId="70" fillId="23" borderId="46">
      <alignment horizontal="left" vertical="center" wrapText="1"/>
    </xf>
    <xf numFmtId="0" fontId="71" fillId="23" borderId="0">
      <alignment horizontal="center"/>
    </xf>
    <xf numFmtId="182" fontId="72" fillId="23" borderId="46">
      <alignment horizontal="center" vertical="center" wrapTex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0" fontId="73" fillId="47" borderId="0">
      <alignment horizontal="left" vertical="center" indent="1"/>
    </xf>
    <xf numFmtId="164" fontId="74" fillId="0" borderId="1" applyAlignment="0" applyProtection="0"/>
    <xf numFmtId="0" fontId="40" fillId="0" borderId="30" applyNumberFormat="0" applyFont="0" applyFill="0" applyAlignment="0" applyProtection="0"/>
    <xf numFmtId="0" fontId="40" fillId="0" borderId="47" applyNumberFormat="0" applyFont="0" applyFill="0" applyAlignment="0" applyProtection="0"/>
    <xf numFmtId="0" fontId="75" fillId="0" borderId="0" applyFont="0" applyFill="0" applyBorder="0" applyAlignment="0" applyProtection="0"/>
    <xf numFmtId="216" fontId="76" fillId="0" borderId="0" applyFill="0" applyBorder="0" applyAlignment="0"/>
    <xf numFmtId="216" fontId="76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0" fontId="11" fillId="0" borderId="0" applyFill="0" applyBorder="0" applyAlignment="0"/>
    <xf numFmtId="219" fontId="25" fillId="0" borderId="0" applyFill="0" applyBorder="0" applyAlignment="0"/>
    <xf numFmtId="173" fontId="11" fillId="0" borderId="0" applyFill="0" applyBorder="0" applyAlignment="0"/>
    <xf numFmtId="220" fontId="25" fillId="0" borderId="0" applyFill="0" applyBorder="0" applyAlignment="0"/>
    <xf numFmtId="210" fontId="77" fillId="0" borderId="0" applyFill="0" applyBorder="0" applyAlignment="0"/>
    <xf numFmtId="221" fontId="25" fillId="0" borderId="0" applyFill="0" applyBorder="0" applyAlignment="0"/>
    <xf numFmtId="222" fontId="11" fillId="0" borderId="0" applyFill="0" applyBorder="0" applyAlignment="0"/>
    <xf numFmtId="223" fontId="25" fillId="0" borderId="0" applyFill="0" applyBorder="0" applyAlignment="0"/>
    <xf numFmtId="0" fontId="11" fillId="0" borderId="0" applyFill="0" applyBorder="0" applyAlignment="0"/>
    <xf numFmtId="224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0" fontId="78" fillId="0" borderId="48" applyNumberFormat="0" applyAlignment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39" fillId="57" borderId="23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80" fillId="23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80" fillId="23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80" fillId="23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80" fillId="23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79" fillId="7" borderId="49" applyNumberFormat="0" applyAlignment="0" applyProtection="0"/>
    <xf numFmtId="0" fontId="80" fillId="23" borderId="49" applyNumberFormat="0" applyAlignment="0" applyProtection="0"/>
    <xf numFmtId="0" fontId="33" fillId="0" borderId="0" applyNumberFormat="0" applyFill="0" applyBorder="0" applyAlignment="0"/>
    <xf numFmtId="37" fontId="81" fillId="58" borderId="0" applyNumberFormat="0" applyFont="0" applyBorder="0" applyAlignment="0">
      <alignment horizontal="center"/>
    </xf>
    <xf numFmtId="0" fontId="11" fillId="0" borderId="0"/>
    <xf numFmtId="225" fontId="22" fillId="0" borderId="0" applyFill="0" applyBorder="0" applyProtection="0">
      <alignment horizontal="center" vertical="center"/>
    </xf>
    <xf numFmtId="225" fontId="22" fillId="0" borderId="0" applyFill="0" applyBorder="0" applyProtection="0">
      <alignment horizontal="center" vertical="center"/>
    </xf>
    <xf numFmtId="0" fontId="11" fillId="0" borderId="0">
      <alignment horizontal="centerContinuous"/>
    </xf>
    <xf numFmtId="0" fontId="82" fillId="0" borderId="0" applyNumberFormat="0" applyFill="0" applyBorder="0" applyAlignment="0"/>
    <xf numFmtId="0" fontId="76" fillId="0" borderId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83" fillId="59" borderId="26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10" fillId="47" borderId="50" applyNumberFormat="0" applyAlignment="0" applyProtection="0"/>
    <xf numFmtId="0" fontId="84" fillId="0" borderId="0" applyNumberFormat="0" applyFill="0" applyBorder="0" applyAlignment="0" applyProtection="0">
      <alignment vertical="top"/>
    </xf>
    <xf numFmtId="168" fontId="12" fillId="60" borderId="0">
      <alignment horizontal="left"/>
    </xf>
    <xf numFmtId="168" fontId="85" fillId="60" borderId="0">
      <alignment horizontal="right"/>
    </xf>
    <xf numFmtId="168" fontId="86" fillId="7" borderId="0">
      <alignment horizontal="center"/>
    </xf>
    <xf numFmtId="0" fontId="87" fillId="61" borderId="0"/>
    <xf numFmtId="168" fontId="85" fillId="60" borderId="0">
      <alignment horizontal="right"/>
    </xf>
    <xf numFmtId="168" fontId="88" fillId="7" borderId="0">
      <alignment horizontal="left"/>
    </xf>
    <xf numFmtId="226" fontId="25" fillId="0" borderId="0"/>
    <xf numFmtId="226" fontId="25" fillId="0" borderId="0"/>
    <xf numFmtId="226" fontId="25" fillId="0" borderId="0"/>
    <xf numFmtId="226" fontId="25" fillId="0" borderId="0"/>
    <xf numFmtId="226" fontId="25" fillId="0" borderId="0"/>
    <xf numFmtId="226" fontId="25" fillId="0" borderId="0"/>
    <xf numFmtId="226" fontId="25" fillId="0" borderId="0"/>
    <xf numFmtId="226" fontId="25" fillId="0" borderId="0"/>
    <xf numFmtId="222" fontId="11" fillId="0" borderId="0" applyFont="0" applyFill="0" applyBorder="0" applyAlignment="0" applyProtection="0"/>
    <xf numFmtId="223" fontId="25" fillId="0" borderId="0" applyFont="0" applyFill="0" applyBorder="0" applyAlignment="0" applyProtection="0"/>
    <xf numFmtId="38" fontId="89" fillId="0" borderId="0">
      <alignment horizontal="center"/>
      <protection locked="0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22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228" fontId="23" fillId="0" borderId="0"/>
    <xf numFmtId="3" fontId="11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90" fillId="0" borderId="0" applyNumberFormat="0" applyAlignment="0">
      <alignment horizontal="left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3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1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0" fontId="91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229" fontId="46" fillId="23" borderId="0">
      <protection hidden="1"/>
    </xf>
    <xf numFmtId="0" fontId="11" fillId="23" borderId="0">
      <protection hidden="1"/>
    </xf>
    <xf numFmtId="0" fontId="77" fillId="0" borderId="0" applyNumberFormat="0" applyAlignment="0"/>
    <xf numFmtId="165" fontId="54" fillId="0" borderId="0" applyFont="0" applyFill="0" applyBorder="0" applyAlignment="0" applyProtection="0"/>
    <xf numFmtId="217" fontId="11" fillId="0" borderId="0" applyFont="0" applyFill="0" applyBorder="0" applyAlignment="0" applyProtection="0"/>
    <xf numFmtId="218" fontId="25" fillId="0" borderId="0" applyFont="0" applyFill="0" applyBorder="0" applyAlignment="0" applyProtection="0"/>
    <xf numFmtId="208" fontId="41" fillId="0" borderId="0"/>
    <xf numFmtId="166" fontId="92" fillId="0" borderId="51">
      <protection locked="0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0" fontId="11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230" fontId="93" fillId="0" borderId="0" applyFont="0" applyFill="0" applyBorder="0" applyAlignment="0" applyProtection="0"/>
    <xf numFmtId="231" fontId="25" fillId="0" borderId="0" applyFont="0" applyFill="0" applyBorder="0" applyAlignment="0" applyProtection="0"/>
    <xf numFmtId="232" fontId="23" fillId="0" borderId="0"/>
    <xf numFmtId="49" fontId="94" fillId="62" borderId="0">
      <alignment vertical="center"/>
    </xf>
    <xf numFmtId="233" fontId="11" fillId="0" borderId="0" applyNumberFormat="0" applyFont="0" applyBorder="0" applyAlignment="0">
      <alignment horizontal="centerContinuous"/>
    </xf>
    <xf numFmtId="3" fontId="95" fillId="0" borderId="0"/>
    <xf numFmtId="0" fontId="23" fillId="0" borderId="0" applyNumberFormat="0" applyFont="0" applyBorder="0" applyAlignment="0"/>
    <xf numFmtId="17" fontId="96" fillId="0" borderId="52">
      <alignment horizontal="center" vertical="center"/>
    </xf>
    <xf numFmtId="0" fontId="11" fillId="0" borderId="0" applyFont="0" applyFill="0" applyBorder="0" applyAlignment="0" applyProtection="0"/>
    <xf numFmtId="234" fontId="11" fillId="0" borderId="53" applyFont="0" applyFill="0" applyAlignment="0" applyProtection="0"/>
    <xf numFmtId="235" fontId="11" fillId="0" borderId="0" applyFont="0" applyFill="0" applyAlignment="0" applyProtection="0"/>
    <xf numFmtId="236" fontId="11" fillId="0" borderId="39"/>
    <xf numFmtId="0" fontId="40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16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17" fontId="76" fillId="0" borderId="0" applyFont="0" applyFill="0" applyBorder="0" applyAlignment="0" applyProtection="0"/>
    <xf numFmtId="14" fontId="76" fillId="0" borderId="0" applyFill="0" applyBorder="0" applyAlignment="0"/>
    <xf numFmtId="0" fontId="40" fillId="0" borderId="0" applyFont="0" applyFill="0" applyBorder="0" applyProtection="0">
      <alignment horizontal="right"/>
    </xf>
    <xf numFmtId="237" fontId="97" fillId="0" borderId="0" applyFill="0" applyBorder="0">
      <alignment horizontal="right"/>
    </xf>
    <xf numFmtId="0" fontId="73" fillId="0" borderId="54">
      <alignment horizontal="center" vertical="center"/>
    </xf>
    <xf numFmtId="0" fontId="73" fillId="0" borderId="54" applyBorder="0">
      <alignment horizontal="center" vertical="center"/>
    </xf>
    <xf numFmtId="0" fontId="98" fillId="0" borderId="0" applyNumberFormat="0" applyFont="0" applyFill="0" applyBorder="0" applyAlignment="0" applyProtection="0">
      <alignment horizontal="left"/>
    </xf>
    <xf numFmtId="0" fontId="11" fillId="0" borderId="0"/>
    <xf numFmtId="0" fontId="91" fillId="0" borderId="0">
      <protection hidden="1"/>
    </xf>
    <xf numFmtId="0" fontId="11" fillId="0" borderId="0">
      <protection hidden="1"/>
    </xf>
    <xf numFmtId="0" fontId="99" fillId="0" borderId="0">
      <protection hidden="1"/>
    </xf>
    <xf numFmtId="238" fontId="41" fillId="63" borderId="0">
      <alignment horizontal="right"/>
    </xf>
    <xf numFmtId="0" fontId="21" fillId="0" borderId="0"/>
    <xf numFmtId="239" fontId="11" fillId="0" borderId="55">
      <alignment vertical="center"/>
    </xf>
    <xf numFmtId="15" fontId="100" fillId="64" borderId="0" applyNumberFormat="0" applyFont="0" applyBorder="0" applyAlignment="0" applyProtection="0"/>
    <xf numFmtId="3" fontId="91" fillId="0" borderId="56"/>
    <xf numFmtId="240" fontId="11" fillId="0" borderId="0" applyFont="0" applyFill="0" applyAlignment="0" applyProtection="0"/>
    <xf numFmtId="241" fontId="11" fillId="0" borderId="0" applyFont="0" applyFill="0" applyAlignment="0" applyProtection="0"/>
    <xf numFmtId="181" fontId="41" fillId="7" borderId="0"/>
    <xf numFmtId="181" fontId="97" fillId="7" borderId="0"/>
    <xf numFmtId="0" fontId="101" fillId="0" borderId="0"/>
    <xf numFmtId="242" fontId="11" fillId="0" borderId="0"/>
    <xf numFmtId="0" fontId="102" fillId="0" borderId="0"/>
    <xf numFmtId="243" fontId="11" fillId="0" borderId="0"/>
    <xf numFmtId="243" fontId="11" fillId="0" borderId="43"/>
    <xf numFmtId="243" fontId="11" fillId="0" borderId="2"/>
    <xf numFmtId="243" fontId="11" fillId="0" borderId="30"/>
    <xf numFmtId="243" fontId="11" fillId="0" borderId="1"/>
    <xf numFmtId="0" fontId="11" fillId="0" borderId="57"/>
    <xf numFmtId="0" fontId="11" fillId="0" borderId="58" applyNumberFormat="0" applyFont="0" applyFill="0" applyAlignment="0" applyProtection="0"/>
    <xf numFmtId="213" fontId="103" fillId="63" borderId="0">
      <alignment horizontal="right"/>
    </xf>
    <xf numFmtId="180" fontId="104" fillId="0" borderId="0" applyFill="0" applyBorder="0" applyAlignment="0" applyProtection="0"/>
    <xf numFmtId="0" fontId="11" fillId="26" borderId="43" applyNumberFormat="0" applyFont="0" applyAlignment="0" applyProtection="0">
      <alignment horizontal="center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0" fontId="105" fillId="9" borderId="0" applyNumberFormat="0">
      <protection locked="0"/>
    </xf>
    <xf numFmtId="244" fontId="11" fillId="0" borderId="0" applyFill="0" applyBorder="0" applyAlignment="0"/>
    <xf numFmtId="223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222" fontId="11" fillId="0" borderId="0" applyFill="0" applyBorder="0" applyAlignment="0"/>
    <xf numFmtId="223" fontId="25" fillId="0" borderId="0" applyFill="0" applyBorder="0" applyAlignment="0"/>
    <xf numFmtId="0" fontId="11" fillId="0" borderId="0" applyFill="0" applyBorder="0" applyAlignment="0"/>
    <xf numFmtId="224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0" fontId="11" fillId="0" borderId="0" applyNumberFormat="0" applyAlignment="0">
      <alignment horizontal="left"/>
    </xf>
    <xf numFmtId="0" fontId="106" fillId="0" borderId="0" applyNumberFormat="0" applyAlignment="0">
      <alignment horizontal="left"/>
    </xf>
    <xf numFmtId="0" fontId="107" fillId="0" borderId="0"/>
    <xf numFmtId="171" fontId="107" fillId="0" borderId="0"/>
    <xf numFmtId="191" fontId="107" fillId="0" borderId="0"/>
    <xf numFmtId="245" fontId="11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08" fillId="0" borderId="0" applyFont="0" applyFill="0" applyBorder="0" applyAlignment="0" applyProtection="0"/>
    <xf numFmtId="246" fontId="108" fillId="0" borderId="0" applyFont="0" applyFill="0" applyBorder="0" applyAlignment="0" applyProtection="0"/>
    <xf numFmtId="246" fontId="108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73" fillId="0" borderId="29"/>
    <xf numFmtId="3" fontId="110" fillId="0" borderId="0" applyNumberFormat="0" applyFont="0" applyFill="0" applyBorder="0" applyAlignment="0" applyProtection="0">
      <alignment horizontal="left"/>
    </xf>
    <xf numFmtId="2" fontId="11" fillId="0" borderId="0" applyFont="0" applyFill="0" applyBorder="0" applyAlignment="0" applyProtection="0"/>
    <xf numFmtId="248" fontId="11" fillId="0" borderId="0" applyFont="0" applyFill="0" applyAlignment="0"/>
    <xf numFmtId="0" fontId="41" fillId="0" borderId="43" applyFont="0" applyFill="0" applyBorder="0" applyAlignment="0" applyProtection="0"/>
    <xf numFmtId="0" fontId="41" fillId="0" borderId="43" applyFont="0" applyFill="0" applyBorder="0" applyAlignment="0" applyProtection="0"/>
    <xf numFmtId="0" fontId="111" fillId="0" borderId="0" applyFill="0" applyBorder="0" applyProtection="0">
      <alignment horizontal="left"/>
    </xf>
    <xf numFmtId="0" fontId="94" fillId="65" borderId="0">
      <alignment horizontal="right" vertical="center"/>
    </xf>
    <xf numFmtId="0" fontId="112" fillId="0" borderId="0"/>
    <xf numFmtId="0" fontId="41" fillId="0" borderId="0">
      <protection hidden="1"/>
    </xf>
    <xf numFmtId="0" fontId="113" fillId="0" borderId="0" applyNumberFormat="0" applyFill="0" applyBorder="0" applyAlignment="0" applyProtection="0"/>
    <xf numFmtId="249" fontId="11" fillId="0" borderId="0" applyAlignment="0">
      <alignment horizontal="right"/>
    </xf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34" fillId="66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0" fontId="114" fillId="8" borderId="0" applyNumberFormat="0" applyBorder="0" applyAlignment="0" applyProtection="0"/>
    <xf numFmtId="38" fontId="41" fillId="23" borderId="0" applyNumberFormat="0" applyBorder="0" applyAlignment="0" applyProtection="0"/>
    <xf numFmtId="0" fontId="115" fillId="0" borderId="0">
      <protection hidden="1"/>
    </xf>
    <xf numFmtId="0" fontId="11" fillId="0" borderId="0" applyFont="0" applyFill="0" applyBorder="0" applyAlignment="0" applyProtection="0">
      <alignment horizontal="right"/>
    </xf>
    <xf numFmtId="0" fontId="11" fillId="0" borderId="0" applyNumberFormat="0" applyFill="0" applyBorder="0" applyAlignment="0" applyProtection="0"/>
    <xf numFmtId="0" fontId="116" fillId="0" borderId="0" applyProtection="0">
      <alignment horizontal="right"/>
    </xf>
    <xf numFmtId="215" fontId="117" fillId="0" borderId="59">
      <alignment vertical="center"/>
    </xf>
    <xf numFmtId="215" fontId="118" fillId="55" borderId="60">
      <alignment horizontal="left" vertical="center" indent="1"/>
    </xf>
    <xf numFmtId="0" fontId="24" fillId="0" borderId="61" applyNumberFormat="0" applyAlignment="0" applyProtection="0">
      <alignment horizontal="left" vertical="center"/>
    </xf>
    <xf numFmtId="0" fontId="24" fillId="0" borderId="32">
      <alignment horizontal="left" vertical="center"/>
    </xf>
    <xf numFmtId="0" fontId="117" fillId="0" borderId="62" applyNumberFormat="0" applyFill="0">
      <alignment horizontal="center" vertical="top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19" fillId="7" borderId="63" applyNumberFormat="0">
      <alignment horizontal="left" vertical="center" indent="1"/>
    </xf>
    <xf numFmtId="0" fontId="120" fillId="9" borderId="0" applyNumberFormat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3" fillId="0" borderId="65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3" fillId="0" borderId="65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3" fillId="0" borderId="65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1" fillId="0" borderId="64" applyNumberFormat="0" applyFill="0" applyAlignment="0" applyProtection="0"/>
    <xf numFmtId="0" fontId="123" fillId="0" borderId="65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1" fillId="0" borderId="64" applyNumberFormat="0" applyFill="0" applyAlignment="0" applyProtection="0"/>
    <xf numFmtId="0" fontId="122" fillId="0" borderId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6" fillId="0" borderId="67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6" fillId="0" borderId="67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6" fillId="0" borderId="67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4" fillId="0" borderId="66" applyNumberFormat="0" applyFill="0" applyAlignment="0" applyProtection="0"/>
    <xf numFmtId="0" fontId="126" fillId="0" borderId="67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4" fillId="0" borderId="66" applyNumberFormat="0" applyFill="0" applyAlignment="0" applyProtection="0"/>
    <xf numFmtId="0" fontId="125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9" fillId="0" borderId="69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9" fillId="0" borderId="69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9" fillId="0" borderId="69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68" applyNumberFormat="0" applyFill="0" applyAlignment="0" applyProtection="0"/>
    <xf numFmtId="0" fontId="129" fillId="0" borderId="69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7" fillId="0" borderId="68" applyNumberFormat="0" applyFill="0" applyAlignment="0" applyProtection="0"/>
    <xf numFmtId="0" fontId="128" fillId="0" borderId="0" applyProtection="0">
      <alignment horizontal="left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20" fillId="9" borderId="0" applyNumberFormat="0" applyAlignment="0" applyProtection="0"/>
    <xf numFmtId="0" fontId="131" fillId="0" borderId="0" applyNumberFormat="0">
      <protection locked="0"/>
    </xf>
    <xf numFmtId="191" fontId="41" fillId="0" borderId="29">
      <alignment horizontal="right" vertical="center"/>
    </xf>
    <xf numFmtId="250" fontId="23" fillId="0" borderId="0">
      <protection locked="0"/>
    </xf>
    <xf numFmtId="251" fontId="24" fillId="0" borderId="0"/>
    <xf numFmtId="250" fontId="23" fillId="0" borderId="0">
      <protection locked="0"/>
    </xf>
    <xf numFmtId="0" fontId="23" fillId="0" borderId="0"/>
    <xf numFmtId="0" fontId="11" fillId="0" borderId="30">
      <alignment horizontal="center"/>
    </xf>
    <xf numFmtId="0" fontId="132" fillId="0" borderId="30">
      <alignment horizontal="center"/>
    </xf>
    <xf numFmtId="0" fontId="11" fillId="0" borderId="0">
      <alignment horizontal="center"/>
    </xf>
    <xf numFmtId="0" fontId="132" fillId="0" borderId="0">
      <alignment horizontal="center"/>
    </xf>
    <xf numFmtId="0" fontId="133" fillId="0" borderId="0">
      <alignment vertical="center"/>
    </xf>
    <xf numFmtId="0" fontId="133" fillId="0" borderId="0"/>
    <xf numFmtId="0" fontId="91" fillId="0" borderId="0"/>
    <xf numFmtId="3" fontId="134" fillId="0" borderId="0">
      <protection hidden="1"/>
    </xf>
    <xf numFmtId="0" fontId="135" fillId="0" borderId="70" applyNumberFormat="0" applyFill="0" applyAlignment="0" applyProtection="0"/>
    <xf numFmtId="0" fontId="73" fillId="9" borderId="71">
      <alignment horizontal="left" vertical="center" wrapText="1"/>
    </xf>
    <xf numFmtId="0" fontId="30" fillId="0" borderId="72" applyNumberFormat="0" applyAlignment="0"/>
    <xf numFmtId="0" fontId="136" fillId="0" borderId="0"/>
    <xf numFmtId="9" fontId="137" fillId="0" borderId="42"/>
    <xf numFmtId="0" fontId="137" fillId="0" borderId="42"/>
    <xf numFmtId="10" fontId="137" fillId="0" borderId="42"/>
    <xf numFmtId="0" fontId="137" fillId="0" borderId="42"/>
    <xf numFmtId="4" fontId="137" fillId="0" borderId="42"/>
    <xf numFmtId="10" fontId="41" fillId="12" borderId="43" applyNumberFormat="0" applyBorder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7" fillId="20" borderId="23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138" fillId="20" borderId="49" applyNumberFormat="0" applyAlignment="0" applyProtection="0"/>
    <xf numFmtId="0" fontId="33" fillId="0" borderId="0" applyAlignment="0">
      <protection locked="0"/>
    </xf>
    <xf numFmtId="252" fontId="41" fillId="67" borderId="0"/>
    <xf numFmtId="14" fontId="139" fillId="0" borderId="0">
      <alignment horizontal="center"/>
      <protection locked="0"/>
    </xf>
    <xf numFmtId="166" fontId="41" fillId="0" borderId="0"/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11" fillId="9" borderId="0">
      <protection locked="0"/>
    </xf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11" fillId="9" borderId="0"/>
    <xf numFmtId="253" fontId="41" fillId="0" borderId="0"/>
    <xf numFmtId="254" fontId="41" fillId="0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/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>
      <protection locked="0"/>
    </xf>
    <xf numFmtId="3" fontId="91" fillId="9" borderId="0"/>
    <xf numFmtId="253" fontId="140" fillId="12" borderId="0" applyNumberFormat="0" applyBorder="0" applyAlignment="0">
      <protection locked="0"/>
    </xf>
    <xf numFmtId="255" fontId="43" fillId="12" borderId="73">
      <alignment horizontal="center"/>
      <protection locked="0"/>
    </xf>
    <xf numFmtId="37" fontId="43" fillId="12" borderId="73">
      <alignment horizontal="right"/>
      <protection locked="0"/>
    </xf>
    <xf numFmtId="9" fontId="141" fillId="12" borderId="73">
      <alignment horizontal="right"/>
      <protection locked="0"/>
    </xf>
    <xf numFmtId="37" fontId="62" fillId="0" borderId="73">
      <alignment horizontal="right"/>
    </xf>
    <xf numFmtId="171" fontId="41" fillId="0" borderId="73">
      <alignment horizontal="right"/>
    </xf>
    <xf numFmtId="0" fontId="142" fillId="0" borderId="0"/>
    <xf numFmtId="256" fontId="11" fillId="0" borderId="0">
      <alignment horizontal="right"/>
    </xf>
    <xf numFmtId="1" fontId="143" fillId="1" borderId="2">
      <protection locked="0"/>
    </xf>
    <xf numFmtId="253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168" fontId="12" fillId="60" borderId="0">
      <alignment horizontal="left"/>
    </xf>
    <xf numFmtId="168" fontId="146" fillId="7" borderId="0">
      <alignment horizontal="left"/>
    </xf>
    <xf numFmtId="244" fontId="11" fillId="0" borderId="0" applyFill="0" applyBorder="0" applyAlignment="0"/>
    <xf numFmtId="223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222" fontId="11" fillId="0" borderId="0" applyFill="0" applyBorder="0" applyAlignment="0"/>
    <xf numFmtId="223" fontId="25" fillId="0" borderId="0" applyFill="0" applyBorder="0" applyAlignment="0"/>
    <xf numFmtId="0" fontId="11" fillId="0" borderId="0" applyFill="0" applyBorder="0" applyAlignment="0"/>
    <xf numFmtId="224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37" fontId="147" fillId="0" borderId="0" applyNumberFormat="0" applyFill="0" applyBorder="0" applyAlignment="0" applyProtection="0">
      <alignment horizontal="right"/>
    </xf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74" applyNumberFormat="0" applyFill="0" applyAlignment="0" applyProtection="0"/>
    <xf numFmtId="252" fontId="41" fillId="60" borderId="0"/>
    <xf numFmtId="0" fontId="94" fillId="55" borderId="0">
      <alignment horizontal="right" vertical="center"/>
    </xf>
    <xf numFmtId="257" fontId="11" fillId="0" borderId="0" applyAlignment="0">
      <alignment horizontal="right"/>
    </xf>
    <xf numFmtId="258" fontId="11" fillId="0" borderId="0" applyFont="0" applyFill="0" applyBorder="0" applyAlignment="0" applyProtection="0"/>
    <xf numFmtId="259" fontId="11" fillId="0" borderId="0" applyFont="0" applyFill="0" applyBorder="0" applyAlignment="0" applyProtection="0"/>
    <xf numFmtId="180" fontId="41" fillId="0" borderId="0" applyFont="0" applyFill="0" applyBorder="0" applyAlignment="0" applyProtection="0"/>
    <xf numFmtId="260" fontId="41" fillId="0" borderId="0" applyFont="0" applyFill="0" applyBorder="0" applyAlignment="0" applyProtection="0"/>
    <xf numFmtId="17" fontId="11" fillId="0" borderId="0" applyFont="0" applyFill="0" applyBorder="0" applyAlignment="0" applyProtection="0"/>
    <xf numFmtId="261" fontId="11" fillId="0" borderId="0" applyFont="0" applyFill="0" applyBorder="0" applyAlignment="0" applyProtection="0"/>
    <xf numFmtId="262" fontId="11" fillId="0" borderId="0" applyFont="0" applyFill="0" applyBorder="0" applyAlignment="0" applyProtection="0"/>
    <xf numFmtId="263" fontId="41" fillId="0" borderId="0" applyFont="0" applyFill="0" applyBorder="0" applyAlignment="0" applyProtection="0"/>
    <xf numFmtId="253" fontId="41" fillId="0" borderId="0" applyFont="0" applyFill="0" applyBorder="0" applyAlignment="0" applyProtection="0"/>
    <xf numFmtId="0" fontId="11" fillId="0" borderId="0"/>
    <xf numFmtId="0" fontId="54" fillId="0" borderId="75" applyNumberFormat="0">
      <alignment horizontal="left"/>
    </xf>
    <xf numFmtId="0" fontId="150" fillId="0" borderId="0" applyFont="0" applyFill="0" applyBorder="0" applyProtection="0">
      <alignment horizontal="right"/>
    </xf>
    <xf numFmtId="49" fontId="151" fillId="62" borderId="0">
      <alignment horizontal="centerContinuous" vertical="center"/>
    </xf>
    <xf numFmtId="264" fontId="41" fillId="23" borderId="0" applyFont="0" applyBorder="0" applyAlignment="0" applyProtection="0">
      <alignment horizontal="right"/>
      <protection hidden="1"/>
    </xf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36" fillId="68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2" fillId="54" borderId="44">
      <alignment horizontal="center" wrapText="1"/>
    </xf>
    <xf numFmtId="0" fontId="33" fillId="0" borderId="0"/>
    <xf numFmtId="0" fontId="154" fillId="43" borderId="0"/>
    <xf numFmtId="0" fontId="12" fillId="69" borderId="0"/>
    <xf numFmtId="0" fontId="12" fillId="69" borderId="0"/>
    <xf numFmtId="0" fontId="155" fillId="0" borderId="0"/>
    <xf numFmtId="37" fontId="156" fillId="0" borderId="0"/>
    <xf numFmtId="265" fontId="11" fillId="0" borderId="0"/>
    <xf numFmtId="0" fontId="157" fillId="23" borderId="0">
      <alignment horizontal="left" indent="1"/>
    </xf>
    <xf numFmtId="0" fontId="44" fillId="0" borderId="0"/>
    <xf numFmtId="16" fontId="33" fillId="0" borderId="0"/>
    <xf numFmtId="14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8" fontId="41" fillId="0" borderId="43" applyFont="0" applyFill="0" applyBorder="0" applyAlignment="0" applyProtection="0"/>
    <xf numFmtId="266" fontId="11" fillId="0" borderId="0" applyFont="0" applyFill="0" applyAlignment="0"/>
    <xf numFmtId="241" fontId="11" fillId="0" borderId="0" applyFont="0" applyFill="0" applyAlignment="0"/>
    <xf numFmtId="267" fontId="11" fillId="0" borderId="0" applyFont="0" applyFill="0" applyAlignment="0"/>
    <xf numFmtId="0" fontId="26" fillId="0" borderId="0"/>
    <xf numFmtId="0" fontId="26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4" fontId="62" fillId="7" borderId="37">
      <alignment horizontal="left" vertical="center" indent="2"/>
    </xf>
    <xf numFmtId="0" fontId="11" fillId="0" borderId="0"/>
    <xf numFmtId="4" fontId="62" fillId="7" borderId="37">
      <alignment horizontal="left" vertical="center" indent="2"/>
    </xf>
    <xf numFmtId="0" fontId="11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225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26" fillId="0" borderId="0"/>
    <xf numFmtId="0" fontId="26" fillId="0" borderId="0"/>
    <xf numFmtId="4" fontId="62" fillId="7" borderId="37">
      <alignment horizontal="left" vertical="center" indent="2"/>
    </xf>
    <xf numFmtId="0" fontId="26" fillId="0" borderId="0"/>
    <xf numFmtId="0" fontId="26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26" fillId="0" borderId="0"/>
    <xf numFmtId="0" fontId="26" fillId="0" borderId="0"/>
    <xf numFmtId="4" fontId="62" fillId="7" borderId="37">
      <alignment horizontal="left" vertical="center" indent="2"/>
    </xf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225" fontId="76" fillId="0" borderId="0"/>
    <xf numFmtId="0" fontId="11" fillId="0" borderId="0"/>
    <xf numFmtId="0" fontId="11" fillId="0" borderId="0"/>
    <xf numFmtId="0" fontId="11" fillId="0" borderId="0"/>
    <xf numFmtId="4" fontId="62" fillId="7" borderId="37">
      <alignment horizontal="left" vertical="center" indent="2"/>
    </xf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5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8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11" fillId="0" borderId="0">
      <alignment vertical="center"/>
    </xf>
    <xf numFmtId="0" fontId="11" fillId="0" borderId="0"/>
    <xf numFmtId="0" fontId="26" fillId="0" borderId="0"/>
    <xf numFmtId="0" fontId="26" fillId="0" borderId="0"/>
    <xf numFmtId="0" fontId="11" fillId="0" borderId="0" applyNumberFormat="0" applyFill="0" applyAlignment="0" applyProtection="0"/>
    <xf numFmtId="268" fontId="76" fillId="0" borderId="0" applyFont="0" applyFill="0" applyBorder="0" applyAlignment="0" applyProtection="0"/>
    <xf numFmtId="269" fontId="76" fillId="0" borderId="0" applyFont="0" applyFill="0" applyBorder="0" applyAlignment="0" applyProtection="0"/>
    <xf numFmtId="270" fontId="11" fillId="0" borderId="0" applyFont="0" applyFill="0" applyAlignment="0" applyProtection="0"/>
    <xf numFmtId="271" fontId="76" fillId="0" borderId="0" applyFont="0" applyFill="0" applyBorder="0" applyAlignment="0" applyProtection="0"/>
    <xf numFmtId="272" fontId="76" fillId="0" borderId="0" applyFont="0" applyFill="0" applyBorder="0" applyAlignment="0" applyProtection="0"/>
    <xf numFmtId="0" fontId="159" fillId="0" borderId="0"/>
    <xf numFmtId="0" fontId="23" fillId="23" borderId="32" applyNumberFormat="0" applyFont="0" applyFill="0">
      <alignment horizontal="center"/>
    </xf>
    <xf numFmtId="14" fontId="11" fillId="0" borderId="0">
      <alignment horizontal="center"/>
    </xf>
    <xf numFmtId="0" fontId="160" fillId="0" borderId="0"/>
    <xf numFmtId="0" fontId="161" fillId="0" borderId="0"/>
    <xf numFmtId="0" fontId="11" fillId="0" borderId="0">
      <alignment horizontal="left"/>
      <protection locked="0"/>
    </xf>
    <xf numFmtId="0" fontId="11" fillId="0" borderId="33">
      <protection locked="0"/>
    </xf>
    <xf numFmtId="0" fontId="11" fillId="0" borderId="1">
      <protection locked="0"/>
    </xf>
    <xf numFmtId="0" fontId="11" fillId="0" borderId="31">
      <protection locked="0"/>
    </xf>
    <xf numFmtId="0" fontId="11" fillId="0" borderId="29"/>
    <xf numFmtId="37" fontId="162" fillId="0" borderId="0" applyNumberFormat="0" applyFont="0" applyFill="0" applyBorder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55" fillId="12" borderId="27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26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1" fillId="12" borderId="76" applyNumberFormat="0" applyFont="0" applyAlignment="0" applyProtection="0"/>
    <xf numFmtId="0" fontId="163" fillId="0" borderId="77"/>
    <xf numFmtId="273" fontId="41" fillId="0" borderId="0" applyFont="0" applyFill="0" applyBorder="0" applyAlignment="0" applyProtection="0"/>
    <xf numFmtId="37" fontId="11" fillId="0" borderId="0"/>
    <xf numFmtId="274" fontId="164" fillId="0" borderId="0" applyFill="0" applyBorder="0" applyAlignment="0" applyProtection="0"/>
    <xf numFmtId="0" fontId="11" fillId="0" borderId="0"/>
    <xf numFmtId="0" fontId="11" fillId="0" borderId="0"/>
    <xf numFmtId="37" fontId="11" fillId="0" borderId="1"/>
    <xf numFmtId="0" fontId="165" fillId="0" borderId="0"/>
    <xf numFmtId="275" fontId="4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" fontId="166" fillId="0" borderId="78">
      <alignment horizontal="center" vertical="top" wrapText="1"/>
      <protection locked="0"/>
    </xf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38" fillId="57" borderId="24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23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23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23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23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7" borderId="79" applyNumberFormat="0" applyAlignment="0" applyProtection="0"/>
    <xf numFmtId="0" fontId="167" fillId="23" borderId="79" applyNumberFormat="0" applyAlignment="0" applyProtection="0"/>
    <xf numFmtId="40" fontId="168" fillId="7" borderId="0">
      <alignment horizontal="right"/>
    </xf>
    <xf numFmtId="0" fontId="169" fillId="70" borderId="0">
      <alignment horizontal="center"/>
    </xf>
    <xf numFmtId="0" fontId="170" fillId="7" borderId="34"/>
    <xf numFmtId="0" fontId="171" fillId="7" borderId="0" applyBorder="0">
      <alignment horizontal="centerContinuous"/>
    </xf>
    <xf numFmtId="0" fontId="172" fillId="71" borderId="0" applyBorder="0">
      <alignment horizontal="centerContinuous"/>
    </xf>
    <xf numFmtId="3" fontId="23" fillId="17" borderId="43" applyNumberFormat="0" applyAlignment="0">
      <alignment horizontal="center"/>
      <protection locked="0"/>
    </xf>
    <xf numFmtId="0" fontId="173" fillId="0" borderId="0" applyFill="0" applyBorder="0" applyProtection="0">
      <alignment horizontal="left"/>
    </xf>
    <xf numFmtId="0" fontId="174" fillId="0" borderId="0" applyFill="0" applyBorder="0" applyProtection="0">
      <alignment horizontal="left"/>
    </xf>
    <xf numFmtId="1" fontId="175" fillId="0" borderId="0" applyProtection="0">
      <alignment horizontal="right" vertical="center"/>
    </xf>
    <xf numFmtId="0" fontId="176" fillId="7" borderId="0"/>
    <xf numFmtId="0" fontId="11" fillId="0" borderId="0" applyFont="0" applyFill="0" applyAlignment="0" applyProtection="0"/>
    <xf numFmtId="0" fontId="11" fillId="0" borderId="0" applyFont="0" applyFill="0" applyAlignment="0" applyProtection="0"/>
    <xf numFmtId="14" fontId="40" fillId="0" borderId="0">
      <alignment horizontal="center" wrapText="1"/>
      <protection locked="0"/>
    </xf>
    <xf numFmtId="210" fontId="77" fillId="0" borderId="0" applyFont="0" applyFill="0" applyBorder="0" applyAlignment="0" applyProtection="0"/>
    <xf numFmtId="276" fontId="11" fillId="0" borderId="0" applyFont="0" applyFill="0" applyAlignment="0"/>
    <xf numFmtId="277" fontId="11" fillId="0" borderId="0" applyFont="0" applyFill="0" applyBorder="0" applyAlignment="0" applyProtection="0"/>
    <xf numFmtId="278" fontId="25" fillId="0" borderId="0" applyFont="0" applyFill="0" applyBorder="0" applyAlignment="0" applyProtection="0"/>
    <xf numFmtId="279" fontId="11" fillId="0" borderId="0" applyFont="0" applyFill="0" applyAlignment="0"/>
    <xf numFmtId="10" fontId="11" fillId="0" borderId="0" applyFont="0" applyFill="0" applyBorder="0" applyAlignment="0" applyProtection="0"/>
    <xf numFmtId="3" fontId="91" fillId="0" borderId="0"/>
    <xf numFmtId="280" fontId="46" fillId="0" borderId="0">
      <protection hidden="1"/>
    </xf>
    <xf numFmtId="3" fontId="9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 applyFont="0" applyFill="0" applyBorder="0" applyProtection="0">
      <alignment horizontal="right"/>
    </xf>
    <xf numFmtId="9" fontId="11" fillId="0" borderId="0"/>
    <xf numFmtId="10" fontId="11" fillId="0" borderId="0"/>
    <xf numFmtId="10" fontId="41" fillId="0" borderId="0"/>
    <xf numFmtId="0" fontId="177" fillId="9" borderId="54">
      <alignment horizontal="center" vertical="center"/>
    </xf>
    <xf numFmtId="281" fontId="41" fillId="0" borderId="0" applyFont="0" applyFill="0" applyBorder="0" applyAlignment="0" applyProtection="0"/>
    <xf numFmtId="0" fontId="11" fillId="0" borderId="0">
      <protection locked="0"/>
    </xf>
    <xf numFmtId="0" fontId="178" fillId="0" borderId="0">
      <protection locked="0"/>
    </xf>
    <xf numFmtId="0" fontId="11" fillId="0" borderId="0">
      <protection locked="0"/>
    </xf>
    <xf numFmtId="0" fontId="23" fillId="0" borderId="0">
      <protection locked="0"/>
    </xf>
    <xf numFmtId="0" fontId="11" fillId="0" borderId="0"/>
    <xf numFmtId="282" fontId="11" fillId="0" borderId="0" applyFont="0" applyFill="0" applyBorder="0" applyAlignment="0" applyProtection="0"/>
    <xf numFmtId="244" fontId="11" fillId="0" borderId="0" applyFill="0" applyBorder="0" applyAlignment="0"/>
    <xf numFmtId="223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222" fontId="11" fillId="0" borderId="0" applyFill="0" applyBorder="0" applyAlignment="0"/>
    <xf numFmtId="223" fontId="25" fillId="0" borderId="0" applyFill="0" applyBorder="0" applyAlignment="0"/>
    <xf numFmtId="0" fontId="11" fillId="0" borderId="0" applyFill="0" applyBorder="0" applyAlignment="0"/>
    <xf numFmtId="224" fontId="25" fillId="0" borderId="0" applyFill="0" applyBorder="0" applyAlignment="0"/>
    <xf numFmtId="217" fontId="11" fillId="0" borderId="0" applyFill="0" applyBorder="0" applyAlignment="0"/>
    <xf numFmtId="218" fontId="25" fillId="0" borderId="0" applyFill="0" applyBorder="0" applyAlignment="0"/>
    <xf numFmtId="0" fontId="179" fillId="0" borderId="0" applyNumberFormat="0" applyFill="0" applyBorder="0" applyAlignment="0" applyProtection="0"/>
    <xf numFmtId="164" fontId="180" fillId="0" borderId="0"/>
    <xf numFmtId="164" fontId="181" fillId="0" borderId="0"/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0" fontId="182" fillId="47" borderId="0">
      <alignment horizontal="left" indent="1"/>
    </xf>
    <xf numFmtId="9" fontId="183" fillId="0" borderId="56"/>
    <xf numFmtId="9" fontId="183" fillId="0" borderId="56"/>
    <xf numFmtId="3" fontId="105" fillId="0" borderId="0">
      <protection locked="0"/>
    </xf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74" fillId="0" borderId="30">
      <alignment horizontal="center"/>
    </xf>
    <xf numFmtId="3" fontId="54" fillId="0" borderId="0" applyFont="0" applyFill="0" applyBorder="0" applyAlignment="0" applyProtection="0"/>
    <xf numFmtId="0" fontId="54" fillId="72" borderId="0" applyNumberFormat="0" applyFont="0" applyBorder="0" applyAlignment="0" applyProtection="0"/>
    <xf numFmtId="253" fontId="184" fillId="0" borderId="0" applyNumberFormat="0" applyFill="0" applyBorder="0" applyAlignment="0" applyProtection="0">
      <alignment horizontal="left"/>
    </xf>
    <xf numFmtId="0" fontId="32" fillId="0" borderId="35" applyNumberFormat="0" applyFill="0" applyBorder="0" applyAlignment="0" applyProtection="0">
      <alignment horizontal="center"/>
    </xf>
    <xf numFmtId="3" fontId="185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0" fontId="183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4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85" fillId="23" borderId="0"/>
    <xf numFmtId="3" fontId="11" fillId="23" borderId="0"/>
    <xf numFmtId="0" fontId="186" fillId="73" borderId="0" applyNumberFormat="0" applyFont="0" applyBorder="0" applyAlignment="0">
      <alignment horizontal="center"/>
    </xf>
    <xf numFmtId="168" fontId="146" fillId="9" borderId="0">
      <alignment horizontal="center"/>
    </xf>
    <xf numFmtId="49" fontId="187" fillId="7" borderId="0">
      <alignment horizontal="center"/>
    </xf>
    <xf numFmtId="283" fontId="188" fillId="0" borderId="0" applyNumberFormat="0" applyFill="0" applyBorder="0" applyAlignment="0" applyProtection="0">
      <alignment horizontal="left"/>
    </xf>
    <xf numFmtId="283" fontId="189" fillId="0" borderId="0" applyNumberFormat="0" applyFill="0" applyBorder="0" applyAlignment="0" applyProtection="0">
      <alignment horizontal="left"/>
    </xf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0" fontId="190" fillId="7" borderId="0" applyFont="0" applyFill="0" applyAlignment="0"/>
    <xf numFmtId="37" fontId="23" fillId="47" borderId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168" fontId="85" fillId="60" borderId="0">
      <alignment horizontal="center"/>
    </xf>
    <xf numFmtId="168" fontId="85" fillId="60" borderId="0">
      <alignment horizontal="centerContinuous"/>
    </xf>
    <xf numFmtId="168" fontId="191" fillId="7" borderId="0">
      <alignment horizontal="left"/>
    </xf>
    <xf numFmtId="49" fontId="191" fillId="7" borderId="0">
      <alignment horizontal="center"/>
    </xf>
    <xf numFmtId="168" fontId="12" fillId="60" borderId="0">
      <alignment horizontal="left"/>
    </xf>
    <xf numFmtId="49" fontId="191" fillId="7" borderId="0">
      <alignment horizontal="left"/>
    </xf>
    <xf numFmtId="168" fontId="12" fillId="60" borderId="0">
      <alignment horizontal="centerContinuous"/>
    </xf>
    <xf numFmtId="168" fontId="12" fillId="60" borderId="0">
      <alignment horizontal="right"/>
    </xf>
    <xf numFmtId="49" fontId="146" fillId="7" borderId="0">
      <alignment horizontal="left"/>
    </xf>
    <xf numFmtId="164" fontId="11" fillId="0" borderId="0"/>
    <xf numFmtId="168" fontId="85" fillId="60" borderId="0">
      <alignment horizontal="right"/>
    </xf>
    <xf numFmtId="0" fontId="84" fillId="0" borderId="0" applyNumberFormat="0" applyFill="0" applyBorder="0" applyAlignment="0" applyProtection="0">
      <alignment vertical="top"/>
    </xf>
    <xf numFmtId="0" fontId="192" fillId="23" borderId="48" applyNumberFormat="0" applyAlignment="0">
      <protection locked="0"/>
    </xf>
    <xf numFmtId="0" fontId="193" fillId="0" borderId="80">
      <alignment vertical="center"/>
    </xf>
    <xf numFmtId="168" fontId="191" fillId="20" borderId="0">
      <alignment horizontal="center"/>
    </xf>
    <xf numFmtId="168" fontId="43" fillId="20" borderId="0">
      <alignment horizontal="center"/>
    </xf>
    <xf numFmtId="0" fontId="194" fillId="74" borderId="0"/>
    <xf numFmtId="0" fontId="195" fillId="56" borderId="0" applyNumberFormat="0" applyBorder="0" applyAlignment="0" applyProtection="0"/>
    <xf numFmtId="0" fontId="33" fillId="69" borderId="0" applyNumberFormat="0" applyFont="0" applyBorder="0" applyAlignment="0" applyProtection="0"/>
    <xf numFmtId="0" fontId="186" fillId="1" borderId="32" applyNumberFormat="0" applyFont="0" applyAlignment="0">
      <alignment horizontal="center"/>
    </xf>
    <xf numFmtId="1" fontId="11" fillId="0" borderId="0"/>
    <xf numFmtId="0" fontId="196" fillId="0" borderId="81">
      <alignment horizontal="center" vertical="center"/>
    </xf>
    <xf numFmtId="213" fontId="29" fillId="63" borderId="0">
      <alignment horizontal="right"/>
    </xf>
    <xf numFmtId="180" fontId="75" fillId="0" borderId="0" applyFill="0" applyBorder="0" applyAlignment="0" applyProtection="0"/>
    <xf numFmtId="0" fontId="94" fillId="62" borderId="0">
      <alignment horizontal="right" vertical="center"/>
    </xf>
    <xf numFmtId="0" fontId="95" fillId="0" borderId="0" applyNumberFormat="0" applyFill="0" applyBorder="0" applyAlignment="0">
      <alignment horizontal="center"/>
    </xf>
    <xf numFmtId="0" fontId="197" fillId="0" borderId="0"/>
    <xf numFmtId="179" fontId="164" fillId="0" borderId="0"/>
    <xf numFmtId="0" fontId="198" fillId="0" borderId="82" applyProtection="0">
      <alignment horizontal="centerContinuous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37" fontId="41" fillId="0" borderId="5" applyBorder="0"/>
    <xf numFmtId="37" fontId="41" fillId="0" borderId="5" applyBorder="0"/>
    <xf numFmtId="37" fontId="97" fillId="0" borderId="5" applyBorder="0"/>
    <xf numFmtId="37" fontId="11" fillId="0" borderId="5" applyBorder="0"/>
    <xf numFmtId="37" fontId="82" fillId="0" borderId="5" applyBorder="0"/>
    <xf numFmtId="37" fontId="199" fillId="70" borderId="83" applyBorder="0">
      <alignment vertical="center"/>
    </xf>
    <xf numFmtId="0" fontId="200" fillId="0" borderId="0"/>
    <xf numFmtId="0" fontId="23" fillId="0" borderId="0"/>
    <xf numFmtId="40" fontId="201" fillId="0" borderId="0" applyBorder="0">
      <alignment horizontal="right"/>
    </xf>
    <xf numFmtId="40" fontId="202" fillId="0" borderId="0" applyBorder="0">
      <alignment horizontal="right"/>
    </xf>
    <xf numFmtId="0" fontId="23" fillId="0" borderId="0" applyNumberFormat="0" applyFont="0"/>
    <xf numFmtId="0" fontId="133" fillId="0" borderId="0"/>
    <xf numFmtId="0" fontId="203" fillId="0" borderId="0"/>
    <xf numFmtId="0" fontId="22" fillId="0" borderId="0" applyFill="0" applyBorder="0" applyProtection="0">
      <alignment horizontal="center" vertical="center"/>
    </xf>
    <xf numFmtId="0" fontId="204" fillId="0" borderId="0" applyBorder="0" applyProtection="0">
      <alignment vertical="center"/>
    </xf>
    <xf numFmtId="0" fontId="11" fillId="0" borderId="29" applyBorder="0" applyProtection="0">
      <alignment horizontal="right" vertical="center"/>
    </xf>
    <xf numFmtId="0" fontId="205" fillId="75" borderId="0" applyBorder="0" applyProtection="0">
      <alignment horizontal="centerContinuous" vertical="center"/>
    </xf>
    <xf numFmtId="0" fontId="205" fillId="55" borderId="29" applyBorder="0" applyProtection="0">
      <alignment horizontal="centerContinuous" vertical="center"/>
    </xf>
    <xf numFmtId="0" fontId="206" fillId="0" borderId="0"/>
    <xf numFmtId="0" fontId="22" fillId="0" borderId="0" applyFill="0" applyBorder="0" applyProtection="0"/>
    <xf numFmtId="0" fontId="160" fillId="0" borderId="0"/>
    <xf numFmtId="0" fontId="23" fillId="0" borderId="0" applyFill="0" applyBorder="0" applyProtection="0">
      <alignment horizontal="left"/>
    </xf>
    <xf numFmtId="0" fontId="42" fillId="0" borderId="0" applyFill="0" applyBorder="0" applyProtection="0">
      <alignment horizontal="left" vertical="top"/>
    </xf>
    <xf numFmtId="0" fontId="32" fillId="0" borderId="0">
      <alignment horizontal="centerContinuous"/>
    </xf>
    <xf numFmtId="2" fontId="91" fillId="0" borderId="0"/>
    <xf numFmtId="0" fontId="11" fillId="0" borderId="0" applyNumberFormat="0" applyFont="0" applyAlignment="0" applyProtection="0"/>
    <xf numFmtId="0" fontId="11" fillId="0" borderId="0"/>
    <xf numFmtId="284" fontId="11" fillId="0" borderId="43" applyFont="0" applyFill="0" applyBorder="0" applyAlignment="0" applyProtection="0">
      <protection locked="0" hidden="1"/>
    </xf>
    <xf numFmtId="0" fontId="73" fillId="0" borderId="71">
      <alignment horizontal="left" vertical="top" wrapText="1"/>
    </xf>
    <xf numFmtId="0" fontId="207" fillId="47" borderId="0">
      <alignment horizontal="left" vertical="center" indent="1"/>
    </xf>
    <xf numFmtId="0" fontId="208" fillId="0" borderId="0"/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7" fillId="47" borderId="0">
      <alignment horizontal="left" vertical="center" indent="1"/>
    </xf>
    <xf numFmtId="0" fontId="209" fillId="0" borderId="0"/>
    <xf numFmtId="49" fontId="76" fillId="0" borderId="0" applyFill="0" applyBorder="0" applyAlignment="0"/>
    <xf numFmtId="244" fontId="54" fillId="0" borderId="0" applyFill="0" applyBorder="0" applyAlignment="0"/>
    <xf numFmtId="285" fontId="25" fillId="0" borderId="0" applyFill="0" applyBorder="0" applyAlignment="0"/>
    <xf numFmtId="286" fontId="11" fillId="0" borderId="0" applyFill="0" applyBorder="0" applyAlignment="0"/>
    <xf numFmtId="287" fontId="25" fillId="0" borderId="0" applyFill="0" applyBorder="0" applyAlignment="0"/>
    <xf numFmtId="0" fontId="97" fillId="63" borderId="0"/>
    <xf numFmtId="0" fontId="41" fillId="63" borderId="0">
      <alignment horizontal="left"/>
    </xf>
    <xf numFmtId="0" fontId="41" fillId="63" borderId="0">
      <alignment horizontal="left" indent="1"/>
    </xf>
    <xf numFmtId="0" fontId="41" fillId="63" borderId="0">
      <alignment horizontal="left" vertical="center" indent="2"/>
    </xf>
    <xf numFmtId="0" fontId="21" fillId="0" borderId="0">
      <alignment horizontal="centerContinuous" wrapText="1"/>
    </xf>
    <xf numFmtId="0" fontId="99" fillId="0" borderId="0" applyNumberFormat="0" applyFont="0" applyFill="0" applyBorder="0" applyProtection="0">
      <alignment wrapText="1"/>
    </xf>
    <xf numFmtId="0" fontId="86" fillId="0" borderId="0">
      <alignment vertical="top"/>
    </xf>
    <xf numFmtId="0" fontId="210" fillId="0" borderId="0"/>
    <xf numFmtId="0" fontId="191" fillId="0" borderId="0">
      <alignment vertical="top"/>
    </xf>
    <xf numFmtId="288" fontId="211" fillId="0" borderId="0" applyFill="0" applyBorder="0" applyAlignment="0" applyProtection="0">
      <alignment horizontal="right"/>
    </xf>
    <xf numFmtId="28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2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63" borderId="0">
      <alignment horizontal="left" vertical="center" indent="1"/>
    </xf>
    <xf numFmtId="0" fontId="216" fillId="0" borderId="0">
      <alignment vertical="top"/>
    </xf>
    <xf numFmtId="0" fontId="73" fillId="20" borderId="71">
      <alignment horizontal="center" wrapText="1"/>
    </xf>
    <xf numFmtId="0" fontId="73" fillId="20" borderId="71">
      <alignment horizontal="left" vertical="top" wrapText="1"/>
    </xf>
    <xf numFmtId="0" fontId="73" fillId="12" borderId="81">
      <alignment horizontal="left" vertical="center" wrapText="1" indent="1"/>
    </xf>
    <xf numFmtId="0" fontId="217" fillId="0" borderId="0">
      <alignment horizontal="right"/>
    </xf>
    <xf numFmtId="0" fontId="30" fillId="0" borderId="0" applyNumberFormat="0" applyBorder="0" applyAlignment="0"/>
    <xf numFmtId="290" fontId="11" fillId="0" borderId="1" applyNumberFormat="0" applyFont="0" applyFill="0" applyAlignment="0" applyProtection="0"/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73" fillId="12" borderId="71">
      <alignment horizontal="center" vertical="center" wrapText="1"/>
    </xf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18" fillId="0" borderId="28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6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6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6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0" fontId="27" fillId="0" borderId="84" applyNumberFormat="0" applyFill="0" applyAlignment="0" applyProtection="0"/>
    <xf numFmtId="0" fontId="27" fillId="0" borderId="86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7" fillId="0" borderId="84" applyNumberFormat="0" applyFill="0" applyAlignment="0" applyProtection="0"/>
    <xf numFmtId="0" fontId="25" fillId="0" borderId="85" applyNumberFormat="0" applyFont="0" applyFill="0" applyAlignment="0" applyProtection="0"/>
    <xf numFmtId="15" fontId="219" fillId="20" borderId="87">
      <alignment horizontal="center" vertical="center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73" fillId="9" borderId="71">
      <alignment horizontal="center" vertical="center" wrapText="1"/>
    </xf>
    <xf numFmtId="0" fontId="220" fillId="0" borderId="0">
      <alignment horizontal="centerContinuous"/>
    </xf>
    <xf numFmtId="0" fontId="11" fillId="0" borderId="29"/>
    <xf numFmtId="37" fontId="41" fillId="9" borderId="0" applyNumberFormat="0" applyBorder="0" applyAlignment="0" applyProtection="0"/>
    <xf numFmtId="37" fontId="41" fillId="0" borderId="0"/>
    <xf numFmtId="37" fontId="221" fillId="9" borderId="0" applyNumberFormat="0" applyBorder="0" applyAlignment="0" applyProtection="0"/>
    <xf numFmtId="3" fontId="43" fillId="0" borderId="70" applyProtection="0"/>
    <xf numFmtId="168" fontId="222" fillId="7" borderId="0">
      <alignment horizontal="center"/>
    </xf>
    <xf numFmtId="0" fontId="77" fillId="0" borderId="88"/>
    <xf numFmtId="283" fontId="41" fillId="0" borderId="0">
      <alignment horizontal="center"/>
    </xf>
    <xf numFmtId="255" fontId="41" fillId="0" borderId="73">
      <alignment horizontal="center"/>
    </xf>
    <xf numFmtId="37" fontId="41" fillId="0" borderId="73">
      <alignment horizontal="right"/>
    </xf>
    <xf numFmtId="9" fontId="62" fillId="0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37" fontId="62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71" fontId="41" fillId="23" borderId="73">
      <alignment horizontal="right"/>
    </xf>
    <xf numFmtId="168" fontId="223" fillId="0" borderId="0" applyNumberFormat="0" applyAlignment="0">
      <alignment horizontal="right"/>
    </xf>
    <xf numFmtId="37" fontId="97" fillId="23" borderId="73">
      <alignment horizontal="right"/>
    </xf>
    <xf numFmtId="37" fontId="224" fillId="23" borderId="73">
      <alignment horizontal="right"/>
    </xf>
    <xf numFmtId="37" fontId="41" fillId="23" borderId="73">
      <alignment horizontal="right"/>
    </xf>
    <xf numFmtId="9" fontId="62" fillId="23" borderId="73">
      <alignment horizontal="right"/>
    </xf>
    <xf numFmtId="0" fontId="11" fillId="0" borderId="0" applyFont="0" applyFill="0" applyAlignment="0" applyProtection="0"/>
    <xf numFmtId="0" fontId="11" fillId="0" borderId="0" applyFont="0" applyFill="0" applyAlignment="0" applyProtection="0"/>
    <xf numFmtId="0" fontId="225" fillId="0" borderId="0">
      <protection hidden="1"/>
    </xf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37" fontId="41" fillId="0" borderId="0" applyNumberFormat="0" applyFont="0" applyFill="0" applyBorder="0" applyAlignment="0" applyProtection="0"/>
    <xf numFmtId="10" fontId="11" fillId="26" borderId="43" applyNumberFormat="0" applyFont="0" applyBorder="0" applyAlignment="0" applyProtection="0">
      <protection locked="0"/>
    </xf>
    <xf numFmtId="200" fontId="21" fillId="0" borderId="0"/>
    <xf numFmtId="0" fontId="40" fillId="0" borderId="0" applyFont="0" applyFill="0" applyBorder="0" applyProtection="0">
      <alignment horizontal="right"/>
    </xf>
    <xf numFmtId="0" fontId="41" fillId="9" borderId="0"/>
    <xf numFmtId="180" fontId="7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228" fillId="0" borderId="0" applyFont="0" applyFill="0" applyBorder="0" applyAlignment="0" applyProtection="0"/>
    <xf numFmtId="0" fontId="229" fillId="0" borderId="0"/>
    <xf numFmtId="0" fontId="57" fillId="0" borderId="0"/>
    <xf numFmtId="0" fontId="230" fillId="9" borderId="0" applyNumberFormat="0" applyBorder="0" applyAlignment="0" applyProtection="0">
      <alignment vertical="center"/>
    </xf>
    <xf numFmtId="0" fontId="231" fillId="12" borderId="76" applyNumberFormat="0" applyFont="0" applyAlignment="0" applyProtection="0">
      <alignment vertical="center"/>
    </xf>
    <xf numFmtId="291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0" fontId="232" fillId="0" borderId="86" applyNumberFormat="0" applyFill="0" applyAlignment="0" applyProtection="0">
      <alignment vertical="center"/>
    </xf>
    <xf numFmtId="293" fontId="11" fillId="0" borderId="0" applyFont="0" applyFill="0" applyBorder="0" applyAlignment="0" applyProtection="0"/>
    <xf numFmtId="294" fontId="11" fillId="0" borderId="0" applyFont="0" applyFill="0" applyBorder="0" applyAlignment="0" applyProtection="0"/>
    <xf numFmtId="0" fontId="228" fillId="0" borderId="0" applyFont="0" applyFill="0" applyBorder="0" applyAlignment="0" applyProtection="0"/>
    <xf numFmtId="295" fontId="228" fillId="0" borderId="0" applyFont="0" applyFill="0" applyBorder="0" applyAlignment="0" applyProtection="0"/>
    <xf numFmtId="0" fontId="233" fillId="14" borderId="0" applyNumberFormat="0" applyBorder="0" applyAlignment="0" applyProtection="0">
      <alignment vertical="center"/>
    </xf>
    <xf numFmtId="0" fontId="234" fillId="0" borderId="0"/>
    <xf numFmtId="0" fontId="235" fillId="8" borderId="0" applyNumberFormat="0" applyBorder="0" applyAlignment="0" applyProtection="0">
      <alignment vertical="center"/>
    </xf>
    <xf numFmtId="0" fontId="236" fillId="8" borderId="0" applyNumberFormat="0" applyBorder="0" applyAlignment="0" applyProtection="0">
      <alignment vertical="center"/>
    </xf>
    <xf numFmtId="0" fontId="237" fillId="14" borderId="0" applyNumberFormat="0" applyBorder="0" applyAlignment="0" applyProtection="0">
      <alignment vertical="center"/>
    </xf>
    <xf numFmtId="0" fontId="11" fillId="0" borderId="0"/>
    <xf numFmtId="0" fontId="60" fillId="43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238" fillId="0" borderId="0" applyNumberFormat="0" applyFill="0" applyBorder="0" applyAlignment="0" applyProtection="0">
      <alignment vertical="center"/>
    </xf>
    <xf numFmtId="0" fontId="239" fillId="0" borderId="65" applyNumberFormat="0" applyFill="0" applyAlignment="0" applyProtection="0">
      <alignment vertical="center"/>
    </xf>
    <xf numFmtId="0" fontId="240" fillId="0" borderId="67" applyNumberFormat="0" applyFill="0" applyAlignment="0" applyProtection="0">
      <alignment vertical="center"/>
    </xf>
    <xf numFmtId="0" fontId="241" fillId="0" borderId="69" applyNumberFormat="0" applyFill="0" applyAlignment="0" applyProtection="0">
      <alignment vertical="center"/>
    </xf>
    <xf numFmtId="0" fontId="241" fillId="0" borderId="0" applyNumberFormat="0" applyFill="0" applyBorder="0" applyAlignment="0" applyProtection="0">
      <alignment vertical="center"/>
    </xf>
    <xf numFmtId="0" fontId="242" fillId="47" borderId="50" applyNumberFormat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4" fillId="0" borderId="65" applyNumberFormat="0" applyFill="0" applyAlignment="0" applyProtection="0">
      <alignment vertical="center"/>
    </xf>
    <xf numFmtId="0" fontId="245" fillId="0" borderId="67" applyNumberFormat="0" applyFill="0" applyAlignment="0" applyProtection="0">
      <alignment vertical="center"/>
    </xf>
    <xf numFmtId="0" fontId="246" fillId="0" borderId="69" applyNumberFormat="0" applyFill="0" applyAlignment="0" applyProtection="0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47" borderId="50" applyNumberFormat="0" applyAlignment="0" applyProtection="0">
      <alignment vertical="center"/>
    </xf>
    <xf numFmtId="0" fontId="248" fillId="0" borderId="86" applyNumberFormat="0" applyFill="0" applyAlignment="0" applyProtection="0">
      <alignment vertical="center"/>
    </xf>
    <xf numFmtId="0" fontId="11" fillId="12" borderId="76" applyNumberFormat="0" applyFont="0" applyAlignment="0" applyProtection="0">
      <alignment vertical="center"/>
    </xf>
    <xf numFmtId="0" fontId="249" fillId="0" borderId="0" applyNumberFormat="0" applyFill="0" applyBorder="0" applyAlignment="0" applyProtection="0">
      <alignment vertical="center"/>
    </xf>
    <xf numFmtId="0" fontId="250" fillId="23" borderId="49" applyNumberFormat="0" applyAlignment="0" applyProtection="0">
      <alignment vertical="center"/>
    </xf>
    <xf numFmtId="0" fontId="251" fillId="0" borderId="0" applyNumberFormat="0" applyFill="0" applyBorder="0" applyAlignment="0" applyProtection="0">
      <alignment vertical="center"/>
    </xf>
    <xf numFmtId="0" fontId="252" fillId="0" borderId="0" applyNumberFormat="0" applyFill="0" applyBorder="0" applyAlignment="0" applyProtection="0">
      <alignment vertical="center"/>
    </xf>
    <xf numFmtId="0" fontId="253" fillId="0" borderId="0" applyNumberFormat="0" applyFill="0" applyBorder="0" applyAlignment="0" applyProtection="0">
      <alignment vertical="center"/>
    </xf>
    <xf numFmtId="0" fontId="254" fillId="23" borderId="49" applyNumberFormat="0" applyAlignment="0" applyProtection="0">
      <alignment vertical="center"/>
    </xf>
    <xf numFmtId="296" fontId="11" fillId="0" borderId="0" applyFont="0" applyFill="0" applyBorder="0" applyAlignment="0" applyProtection="0"/>
    <xf numFmtId="297" fontId="11" fillId="0" borderId="0" applyFont="0" applyFill="0" applyBorder="0" applyAlignment="0" applyProtection="0"/>
    <xf numFmtId="0" fontId="61" fillId="43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55" fillId="20" borderId="49" applyNumberFormat="0" applyAlignment="0" applyProtection="0">
      <alignment vertical="center"/>
    </xf>
    <xf numFmtId="0" fontId="256" fillId="23" borderId="79" applyNumberFormat="0" applyAlignment="0" applyProtection="0">
      <alignment vertical="center"/>
    </xf>
    <xf numFmtId="0" fontId="257" fillId="20" borderId="49" applyNumberFormat="0" applyAlignment="0" applyProtection="0">
      <alignment vertical="center"/>
    </xf>
    <xf numFmtId="0" fontId="258" fillId="23" borderId="79" applyNumberFormat="0" applyAlignment="0" applyProtection="0">
      <alignment vertical="center"/>
    </xf>
    <xf numFmtId="0" fontId="259" fillId="9" borderId="0" applyNumberFormat="0" applyBorder="0" applyAlignment="0" applyProtection="0">
      <alignment vertical="center"/>
    </xf>
    <xf numFmtId="0" fontId="260" fillId="0" borderId="74" applyNumberFormat="0" applyFill="0" applyAlignment="0" applyProtection="0">
      <alignment vertical="center"/>
    </xf>
    <xf numFmtId="0" fontId="261" fillId="0" borderId="74" applyNumberFormat="0" applyFill="0" applyAlignment="0" applyProtection="0">
      <alignment vertical="center"/>
    </xf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5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4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9" fillId="31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7" borderId="0" applyNumberFormat="0" applyBorder="0" applyAlignment="0" applyProtection="0"/>
    <xf numFmtId="0" fontId="59" fillId="39" borderId="0" applyNumberFormat="0" applyBorder="0" applyAlignment="0" applyProtection="0"/>
    <xf numFmtId="0" fontId="59" fillId="42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35" fillId="6" borderId="0" applyNumberFormat="0" applyBorder="0" applyAlignment="0" applyProtection="0"/>
    <xf numFmtId="0" fontId="39" fillId="57" borderId="23" applyNumberFormat="0" applyAlignment="0" applyProtection="0"/>
    <xf numFmtId="0" fontId="83" fillId="59" borderId="26" applyNumberFormat="0" applyAlignment="0" applyProtection="0"/>
    <xf numFmtId="0" fontId="262" fillId="0" borderId="0" applyNumberFormat="0" applyFill="0" applyBorder="0" applyAlignment="0" applyProtection="0"/>
    <xf numFmtId="0" fontId="34" fillId="66" borderId="0" applyNumberFormat="0" applyBorder="0" applyAlignment="0" applyProtection="0"/>
    <xf numFmtId="0" fontId="263" fillId="0" borderId="20" applyNumberFormat="0" applyFill="0" applyAlignment="0" applyProtection="0"/>
    <xf numFmtId="0" fontId="264" fillId="0" borderId="21" applyNumberFormat="0" applyFill="0" applyAlignment="0" applyProtection="0"/>
    <xf numFmtId="0" fontId="265" fillId="0" borderId="22" applyNumberFormat="0" applyFill="0" applyAlignment="0" applyProtection="0"/>
    <xf numFmtId="0" fontId="265" fillId="0" borderId="0" applyNumberFormat="0" applyFill="0" applyBorder="0" applyAlignment="0" applyProtection="0"/>
    <xf numFmtId="0" fontId="37" fillId="20" borderId="23" applyNumberFormat="0" applyAlignment="0" applyProtection="0"/>
    <xf numFmtId="0" fontId="266" fillId="0" borderId="25" applyNumberFormat="0" applyFill="0" applyAlignment="0" applyProtection="0"/>
    <xf numFmtId="0" fontId="36" fillId="68" borderId="0" applyNumberFormat="0" applyBorder="0" applyAlignment="0" applyProtection="0"/>
    <xf numFmtId="0" fontId="55" fillId="12" borderId="27" applyNumberFormat="0" applyFont="0" applyAlignment="0" applyProtection="0"/>
    <xf numFmtId="0" fontId="38" fillId="57" borderId="24" applyNumberFormat="0" applyAlignment="0" applyProtection="0"/>
    <xf numFmtId="0" fontId="214" fillId="0" borderId="0" applyNumberFormat="0" applyFill="0" applyBorder="0" applyAlignment="0" applyProtection="0"/>
    <xf numFmtId="0" fontId="218" fillId="0" borderId="28" applyNumberFormat="0" applyFill="0" applyAlignment="0" applyProtection="0"/>
    <xf numFmtId="0" fontId="227" fillId="0" borderId="0" applyNumberFormat="0" applyFill="0" applyBorder="0" applyAlignment="0" applyProtection="0"/>
    <xf numFmtId="0" fontId="11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67" fillId="23" borderId="76">
      <alignment vertical="center"/>
    </xf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275" fillId="0" borderId="0" applyFont="0" applyFill="0" applyBorder="0" applyAlignment="0" applyProtection="0"/>
    <xf numFmtId="9" fontId="275" fillId="0" borderId="0" applyFont="0" applyFill="0" applyBorder="0" applyAlignment="0" applyProtection="0"/>
    <xf numFmtId="0" fontId="11" fillId="0" borderId="0"/>
    <xf numFmtId="0" fontId="276" fillId="0" borderId="0"/>
    <xf numFmtId="44" fontId="275" fillId="0" borderId="0" applyFont="0" applyFill="0" applyBorder="0" applyAlignment="0" applyProtection="0"/>
    <xf numFmtId="37" fontId="11" fillId="0" borderId="89"/>
    <xf numFmtId="0" fontId="11" fillId="0" borderId="89">
      <protection locked="0"/>
    </xf>
    <xf numFmtId="243" fontId="11" fillId="0" borderId="89"/>
    <xf numFmtId="164" fontId="74" fillId="0" borderId="89" applyAlignment="0" applyProtection="0"/>
    <xf numFmtId="0" fontId="11" fillId="0" borderId="0"/>
  </cellStyleXfs>
  <cellXfs count="316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2" fillId="0" borderId="0" xfId="0" applyFont="1"/>
    <xf numFmtId="2" fontId="0" fillId="0" borderId="0" xfId="0" applyNumberFormat="1"/>
    <xf numFmtId="0" fontId="0" fillId="0" borderId="0" xfId="0" applyFont="1"/>
    <xf numFmtId="0" fontId="4" fillId="0" borderId="0" xfId="0" applyFont="1"/>
    <xf numFmtId="3" fontId="0" fillId="0" borderId="0" xfId="0" applyNumberFormat="1"/>
    <xf numFmtId="3" fontId="2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3" fontId="0" fillId="0" borderId="1" xfId="0" applyNumberFormat="1" applyBorder="1"/>
    <xf numFmtId="171" fontId="0" fillId="0" borderId="0" xfId="0" applyNumberFormat="1"/>
    <xf numFmtId="0" fontId="8" fillId="0" borderId="0" xfId="0" applyFont="1"/>
    <xf numFmtId="10" fontId="4" fillId="0" borderId="0" xfId="0" applyNumberFormat="1" applyFont="1"/>
    <xf numFmtId="171" fontId="0" fillId="0" borderId="0" xfId="0" applyNumberFormat="1" applyFont="1"/>
    <xf numFmtId="171" fontId="2" fillId="0" borderId="0" xfId="0" applyNumberFormat="1" applyFont="1"/>
    <xf numFmtId="0" fontId="2" fillId="0" borderId="0" xfId="0" applyFont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0" fillId="0" borderId="0" xfId="0" applyBorder="1"/>
    <xf numFmtId="174" fontId="0" fillId="0" borderId="0" xfId="0" applyNumberFormat="1" applyFont="1"/>
    <xf numFmtId="10" fontId="5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172" fontId="5" fillId="0" borderId="0" xfId="0" applyNumberFormat="1" applyFont="1" applyFill="1" applyAlignment="1">
      <alignment horizontal="center"/>
    </xf>
    <xf numFmtId="0" fontId="6" fillId="0" borderId="0" xfId="0" applyFont="1"/>
    <xf numFmtId="9" fontId="0" fillId="0" borderId="0" xfId="0" applyNumberFormat="1" applyFill="1" applyAlignment="1">
      <alignment horizontal="center"/>
    </xf>
    <xf numFmtId="175" fontId="0" fillId="0" borderId="0" xfId="0" applyNumberFormat="1" applyFont="1" applyAlignment="1">
      <alignment horizontal="left"/>
    </xf>
    <xf numFmtId="10" fontId="2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/>
    <xf numFmtId="171" fontId="0" fillId="0" borderId="0" xfId="0" applyNumberFormat="1" applyFill="1"/>
    <xf numFmtId="4" fontId="0" fillId="0" borderId="0" xfId="0" applyNumberFormat="1" applyFill="1" applyBorder="1"/>
    <xf numFmtId="0" fontId="8" fillId="0" borderId="0" xfId="0" applyFont="1" applyFill="1" applyBorder="1"/>
    <xf numFmtId="3" fontId="0" fillId="0" borderId="0" xfId="0" applyNumberFormat="1" applyFill="1" applyBorder="1"/>
    <xf numFmtId="171" fontId="8" fillId="0" borderId="0" xfId="0" applyNumberFormat="1" applyFont="1" applyFill="1" applyBorder="1" applyAlignment="1">
      <alignment horizontal="right"/>
    </xf>
    <xf numFmtId="0" fontId="0" fillId="0" borderId="1" xfId="0" applyFill="1" applyBorder="1"/>
    <xf numFmtId="10" fontId="0" fillId="0" borderId="8" xfId="0" applyNumberFormat="1" applyBorder="1"/>
    <xf numFmtId="3" fontId="0" fillId="2" borderId="9" xfId="0" applyNumberFormat="1" applyFill="1" applyBorder="1"/>
    <xf numFmtId="3" fontId="0" fillId="0" borderId="8" xfId="0" applyNumberForma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11" xfId="0" applyNumberFormat="1" applyFill="1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3" fontId="0" fillId="0" borderId="15" xfId="0" applyNumberFormat="1" applyBorder="1"/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2" borderId="18" xfId="0" applyNumberFormat="1" applyFill="1" applyBorder="1"/>
    <xf numFmtId="3" fontId="0" fillId="2" borderId="19" xfId="0" applyNumberFormat="1" applyFill="1" applyBorder="1"/>
    <xf numFmtId="176" fontId="2" fillId="5" borderId="4" xfId="0" applyNumberFormat="1" applyFont="1" applyFill="1" applyBorder="1"/>
    <xf numFmtId="0" fontId="2" fillId="5" borderId="3" xfId="0" applyFont="1" applyFill="1" applyBorder="1"/>
    <xf numFmtId="172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171" fontId="8" fillId="0" borderId="0" xfId="0" applyNumberFormat="1" applyFont="1" applyAlignment="1">
      <alignment horizontal="right"/>
    </xf>
    <xf numFmtId="3" fontId="20" fillId="0" borderId="0" xfId="0" applyNumberFormat="1" applyFont="1" applyFill="1" applyBorder="1"/>
    <xf numFmtId="0" fontId="2" fillId="0" borderId="0" xfId="0" applyFont="1" applyFill="1"/>
    <xf numFmtId="0" fontId="0" fillId="0" borderId="0" xfId="0" applyFont="1" applyFill="1"/>
    <xf numFmtId="3" fontId="0" fillId="0" borderId="0" xfId="0" applyNumberFormat="1" applyFill="1" applyBorder="1" applyAlignment="1">
      <alignment horizontal="right"/>
    </xf>
    <xf numFmtId="0" fontId="6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2" fontId="4" fillId="0" borderId="0" xfId="0" applyNumberFormat="1" applyFont="1"/>
    <xf numFmtId="3" fontId="17" fillId="0" borderId="0" xfId="0" applyNumberFormat="1" applyFont="1" applyFill="1" applyBorder="1"/>
    <xf numFmtId="3" fontId="0" fillId="2" borderId="17" xfId="0" applyNumberFormat="1" applyFill="1" applyBorder="1"/>
    <xf numFmtId="3" fontId="0" fillId="2" borderId="16" xfId="0" applyNumberFormat="1" applyFill="1" applyBorder="1"/>
    <xf numFmtId="4" fontId="17" fillId="0" borderId="0" xfId="0" applyNumberFormat="1" applyFont="1" applyFill="1" applyBorder="1"/>
    <xf numFmtId="173" fontId="0" fillId="0" borderId="0" xfId="0" applyNumberFormat="1"/>
    <xf numFmtId="0" fontId="0" fillId="76" borderId="0" xfId="0" applyFill="1"/>
    <xf numFmtId="171" fontId="0" fillId="76" borderId="0" xfId="0" applyNumberFormat="1" applyFill="1"/>
    <xf numFmtId="0" fontId="15" fillId="76" borderId="0" xfId="0" applyFont="1" applyFill="1"/>
    <xf numFmtId="3" fontId="0" fillId="76" borderId="0" xfId="0" applyNumberFormat="1" applyFill="1"/>
    <xf numFmtId="10" fontId="0" fillId="0" borderId="1" xfId="0" applyNumberFormat="1" applyBorder="1"/>
    <xf numFmtId="171" fontId="5" fillId="0" borderId="0" xfId="0" applyNumberFormat="1" applyFont="1" applyFill="1"/>
    <xf numFmtId="171" fontId="0" fillId="0" borderId="0" xfId="0" applyNumberFormat="1" applyFill="1" applyAlignment="1">
      <alignment horizontal="center"/>
    </xf>
    <xf numFmtId="2" fontId="4" fillId="0" borderId="0" xfId="0" applyNumberFormat="1" applyFont="1" applyFill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ill="1"/>
    <xf numFmtId="0" fontId="272" fillId="0" borderId="0" xfId="0" applyFont="1"/>
    <xf numFmtId="0" fontId="0" fillId="11" borderId="0" xfId="0" applyFill="1"/>
    <xf numFmtId="0" fontId="2" fillId="11" borderId="0" xfId="0" applyFont="1" applyFill="1"/>
    <xf numFmtId="3" fontId="0" fillId="11" borderId="0" xfId="0" applyNumberFormat="1" applyFill="1"/>
    <xf numFmtId="179" fontId="0" fillId="11" borderId="0" xfId="0" applyNumberFormat="1" applyFill="1"/>
    <xf numFmtId="2" fontId="0" fillId="11" borderId="0" xfId="0" applyNumberFormat="1" applyFill="1"/>
    <xf numFmtId="0" fontId="7" fillId="5" borderId="0" xfId="0" applyFont="1" applyFill="1"/>
    <xf numFmtId="0" fontId="0" fillId="77" borderId="0" xfId="0" applyFill="1"/>
    <xf numFmtId="0" fontId="0" fillId="77" borderId="0" xfId="0" applyFill="1" applyAlignment="1">
      <alignment horizontal="left" indent="1"/>
    </xf>
    <xf numFmtId="0" fontId="2" fillId="77" borderId="0" xfId="0" applyFont="1" applyFill="1"/>
    <xf numFmtId="0" fontId="0" fillId="0" borderId="0" xfId="0" quotePrefix="1"/>
    <xf numFmtId="171" fontId="20" fillId="77" borderId="0" xfId="0" applyNumberFormat="1" applyFont="1" applyFill="1"/>
    <xf numFmtId="9" fontId="0" fillId="77" borderId="0" xfId="0" applyNumberFormat="1" applyFill="1"/>
    <xf numFmtId="171" fontId="269" fillId="77" borderId="0" xfId="0" applyNumberFormat="1" applyFont="1" applyFill="1"/>
    <xf numFmtId="3" fontId="0" fillId="77" borderId="0" xfId="0" applyNumberFormat="1" applyFill="1"/>
    <xf numFmtId="0" fontId="1" fillId="78" borderId="0" xfId="0" applyFont="1" applyFill="1"/>
    <xf numFmtId="0" fontId="0" fillId="77" borderId="0" xfId="0" applyFill="1" applyAlignment="1">
      <alignment horizontal="left"/>
    </xf>
    <xf numFmtId="171" fontId="2" fillId="0" borderId="0" xfId="4387" applyNumberFormat="1" applyFont="1"/>
    <xf numFmtId="0" fontId="3" fillId="78" borderId="0" xfId="0" applyFont="1" applyFill="1"/>
    <xf numFmtId="0" fontId="0" fillId="77" borderId="0" xfId="0" applyFont="1" applyFill="1"/>
    <xf numFmtId="0" fontId="16" fillId="77" borderId="0" xfId="0" applyFont="1" applyFill="1"/>
    <xf numFmtId="0" fontId="2" fillId="0" borderId="0" xfId="0" applyFont="1" applyFill="1" applyBorder="1"/>
    <xf numFmtId="9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71" fontId="4" fillId="0" borderId="29" xfId="0" applyNumberFormat="1" applyFont="1" applyBorder="1" applyAlignment="1">
      <alignment horizontal="center"/>
    </xf>
    <xf numFmtId="0" fontId="1" fillId="78" borderId="0" xfId="0" quotePrefix="1" applyFont="1" applyFill="1" applyAlignment="1">
      <alignment horizontal="center"/>
    </xf>
    <xf numFmtId="171" fontId="7" fillId="76" borderId="0" xfId="0" applyNumberFormat="1" applyFont="1" applyFill="1" applyBorder="1" applyAlignment="1">
      <alignment horizontal="center"/>
    </xf>
    <xf numFmtId="4" fontId="3" fillId="78" borderId="0" xfId="0" applyNumberFormat="1" applyFont="1" applyFill="1"/>
    <xf numFmtId="178" fontId="0" fillId="77" borderId="0" xfId="0" applyNumberFormat="1" applyFill="1"/>
    <xf numFmtId="0" fontId="14" fillId="77" borderId="0" xfId="0" applyFont="1" applyFill="1"/>
    <xf numFmtId="4" fontId="4" fillId="77" borderId="0" xfId="0" applyNumberFormat="1" applyFont="1" applyFill="1"/>
    <xf numFmtId="0" fontId="15" fillId="77" borderId="0" xfId="0" applyFont="1" applyFill="1" applyAlignment="1">
      <alignment horizontal="centerContinuous"/>
    </xf>
    <xf numFmtId="0" fontId="0" fillId="77" borderId="0" xfId="0" applyFill="1" applyAlignment="1">
      <alignment horizontal="centerContinuous"/>
    </xf>
    <xf numFmtId="0" fontId="1" fillId="77" borderId="0" xfId="0" applyFont="1" applyFill="1"/>
    <xf numFmtId="10" fontId="0" fillId="77" borderId="0" xfId="0" applyNumberFormat="1" applyFill="1"/>
    <xf numFmtId="2" fontId="0" fillId="77" borderId="0" xfId="0" applyNumberFormat="1" applyFont="1" applyFill="1" applyBorder="1" applyAlignment="1">
      <alignment horizontal="left"/>
    </xf>
    <xf numFmtId="3" fontId="5" fillId="77" borderId="0" xfId="0" applyNumberFormat="1" applyFont="1" applyFill="1"/>
    <xf numFmtId="171" fontId="7" fillId="77" borderId="0" xfId="0" applyNumberFormat="1" applyFont="1" applyFill="1"/>
    <xf numFmtId="2" fontId="0" fillId="77" borderId="0" xfId="0" applyNumberFormat="1" applyFont="1" applyFill="1" applyBorder="1" applyAlignment="1">
      <alignment horizontal="left" indent="1"/>
    </xf>
    <xf numFmtId="0" fontId="2" fillId="77" borderId="1" xfId="0" applyFont="1" applyFill="1" applyBorder="1"/>
    <xf numFmtId="0" fontId="18" fillId="77" borderId="1" xfId="0" applyFont="1" applyFill="1" applyBorder="1"/>
    <xf numFmtId="3" fontId="7" fillId="77" borderId="1" xfId="0" applyNumberFormat="1" applyFont="1" applyFill="1" applyBorder="1"/>
    <xf numFmtId="3" fontId="4" fillId="77" borderId="0" xfId="0" applyNumberFormat="1" applyFont="1" applyFill="1"/>
    <xf numFmtId="171" fontId="5" fillId="77" borderId="0" xfId="0" applyNumberFormat="1" applyFont="1" applyFill="1"/>
    <xf numFmtId="9" fontId="5" fillId="77" borderId="0" xfId="0" applyNumberFormat="1" applyFont="1" applyFill="1"/>
    <xf numFmtId="0" fontId="0" fillId="77" borderId="0" xfId="0" applyFill="1" applyBorder="1"/>
    <xf numFmtId="0" fontId="273" fillId="77" borderId="0" xfId="0" applyFont="1" applyFill="1"/>
    <xf numFmtId="0" fontId="18" fillId="77" borderId="0" xfId="0" applyFont="1" applyFill="1"/>
    <xf numFmtId="3" fontId="5" fillId="77" borderId="0" xfId="0" applyNumberFormat="1" applyFont="1" applyFill="1" applyAlignment="1">
      <alignment horizontal="left"/>
    </xf>
    <xf numFmtId="9" fontId="268" fillId="77" borderId="0" xfId="0" applyNumberFormat="1" applyFont="1" applyFill="1"/>
    <xf numFmtId="171" fontId="7" fillId="77" borderId="0" xfId="0" applyNumberFormat="1" applyFont="1" applyFill="1" applyBorder="1"/>
    <xf numFmtId="3" fontId="2" fillId="77" borderId="0" xfId="0" applyNumberFormat="1" applyFont="1" applyFill="1"/>
    <xf numFmtId="4" fontId="0" fillId="77" borderId="0" xfId="0" applyNumberFormat="1" applyFill="1"/>
    <xf numFmtId="3" fontId="3" fillId="78" borderId="0" xfId="0" applyNumberFormat="1" applyFont="1" applyFill="1"/>
    <xf numFmtId="9" fontId="0" fillId="77" borderId="0" xfId="0" applyNumberFormat="1" applyFill="1" applyAlignment="1">
      <alignment horizontal="right"/>
    </xf>
    <xf numFmtId="9" fontId="17" fillId="77" borderId="0" xfId="0" applyNumberFormat="1" applyFont="1" applyFill="1"/>
    <xf numFmtId="0" fontId="7" fillId="77" borderId="0" xfId="0" applyFont="1" applyFill="1" applyBorder="1"/>
    <xf numFmtId="0" fontId="271" fillId="77" borderId="0" xfId="0" applyFont="1" applyFill="1" applyBorder="1"/>
    <xf numFmtId="3" fontId="272" fillId="77" borderId="0" xfId="0" applyNumberFormat="1" applyFont="1" applyFill="1"/>
    <xf numFmtId="3" fontId="5" fillId="77" borderId="0" xfId="0" applyNumberFormat="1" applyFont="1" applyFill="1" applyBorder="1"/>
    <xf numFmtId="0" fontId="16" fillId="77" borderId="0" xfId="0" applyFont="1" applyFill="1" applyBorder="1"/>
    <xf numFmtId="3" fontId="4" fillId="77" borderId="0" xfId="0" applyNumberFormat="1" applyFont="1" applyFill="1" applyBorder="1"/>
    <xf numFmtId="171" fontId="268" fillId="77" borderId="0" xfId="0" applyNumberFormat="1" applyFont="1" applyFill="1"/>
    <xf numFmtId="0" fontId="272" fillId="77" borderId="0" xfId="0" applyFont="1" applyFill="1"/>
    <xf numFmtId="0" fontId="269" fillId="77" borderId="0" xfId="0" applyFont="1" applyFill="1"/>
    <xf numFmtId="1" fontId="273" fillId="77" borderId="0" xfId="0" applyNumberFormat="1" applyFont="1" applyFill="1"/>
    <xf numFmtId="0" fontId="2" fillId="77" borderId="0" xfId="0" applyFont="1" applyFill="1" applyBorder="1"/>
    <xf numFmtId="3" fontId="6" fillId="77" borderId="0" xfId="0" applyNumberFormat="1" applyFont="1" applyFill="1" applyBorder="1"/>
    <xf numFmtId="180" fontId="274" fillId="77" borderId="0" xfId="0" applyNumberFormat="1" applyFont="1" applyFill="1" applyBorder="1"/>
    <xf numFmtId="180" fontId="20" fillId="77" borderId="0" xfId="0" applyNumberFormat="1" applyFont="1" applyFill="1" applyBorder="1"/>
    <xf numFmtId="3" fontId="273" fillId="77" borderId="0" xfId="0" applyNumberFormat="1" applyFont="1" applyFill="1"/>
    <xf numFmtId="180" fontId="273" fillId="77" borderId="0" xfId="0" applyNumberFormat="1" applyFont="1" applyFill="1"/>
    <xf numFmtId="0" fontId="2" fillId="77" borderId="29" xfId="0" applyFont="1" applyFill="1" applyBorder="1"/>
    <xf numFmtId="3" fontId="6" fillId="77" borderId="29" xfId="0" applyNumberFormat="1" applyFont="1" applyFill="1" applyBorder="1"/>
    <xf numFmtId="171" fontId="4" fillId="77" borderId="0" xfId="0" applyNumberFormat="1" applyFont="1" applyFill="1"/>
    <xf numFmtId="10" fontId="273" fillId="77" borderId="0" xfId="0" applyNumberFormat="1" applyFont="1" applyFill="1"/>
    <xf numFmtId="179" fontId="5" fillId="77" borderId="0" xfId="0" applyNumberFormat="1" applyFont="1" applyFill="1"/>
    <xf numFmtId="0" fontId="274" fillId="77" borderId="29" xfId="0" applyFont="1" applyFill="1" applyBorder="1"/>
    <xf numFmtId="0" fontId="0" fillId="77" borderId="29" xfId="0" applyFill="1" applyBorder="1"/>
    <xf numFmtId="0" fontId="273" fillId="77" borderId="29" xfId="0" applyFont="1" applyFill="1" applyBorder="1"/>
    <xf numFmtId="171" fontId="0" fillId="77" borderId="0" xfId="0" applyNumberFormat="1" applyFill="1" applyAlignment="1">
      <alignment horizontal="right"/>
    </xf>
    <xf numFmtId="171" fontId="272" fillId="77" borderId="0" xfId="0" applyNumberFormat="1" applyFont="1" applyFill="1"/>
    <xf numFmtId="171" fontId="0" fillId="77" borderId="0" xfId="0" applyNumberFormat="1" applyFill="1"/>
    <xf numFmtId="3" fontId="17" fillId="77" borderId="0" xfId="0" applyNumberFormat="1" applyFont="1" applyFill="1"/>
    <xf numFmtId="177" fontId="4" fillId="77" borderId="0" xfId="0" applyNumberFormat="1" applyFont="1" applyFill="1"/>
    <xf numFmtId="3" fontId="5" fillId="77" borderId="0" xfId="0" applyNumberFormat="1" applyFont="1" applyFill="1" applyAlignment="1">
      <alignment horizontal="right"/>
    </xf>
    <xf numFmtId="3" fontId="2" fillId="77" borderId="1" xfId="0" applyNumberFormat="1" applyFont="1" applyFill="1" applyBorder="1"/>
    <xf numFmtId="3" fontId="4" fillId="77" borderId="0" xfId="0" applyNumberFormat="1" applyFont="1" applyFill="1" applyAlignment="1">
      <alignment horizontal="right"/>
    </xf>
    <xf numFmtId="0" fontId="16" fillId="77" borderId="0" xfId="0" applyFont="1" applyFill="1" applyAlignment="1">
      <alignment horizontal="left" indent="2"/>
    </xf>
    <xf numFmtId="9" fontId="5" fillId="77" borderId="0" xfId="0" applyNumberFormat="1" applyFont="1" applyFill="1" applyAlignment="1">
      <alignment horizontal="right"/>
    </xf>
    <xf numFmtId="9" fontId="4" fillId="77" borderId="0" xfId="0" applyNumberFormat="1" applyFont="1" applyFill="1" applyAlignment="1">
      <alignment horizontal="right"/>
    </xf>
    <xf numFmtId="177" fontId="0" fillId="77" borderId="0" xfId="0" applyNumberFormat="1" applyFill="1"/>
    <xf numFmtId="10" fontId="2" fillId="77" borderId="0" xfId="0" applyNumberFormat="1" applyFont="1" applyFill="1"/>
    <xf numFmtId="4" fontId="7" fillId="77" borderId="0" xfId="0" applyNumberFormat="1" applyFont="1" applyFill="1" applyAlignment="1">
      <alignment horizontal="right"/>
    </xf>
    <xf numFmtId="4" fontId="5" fillId="77" borderId="0" xfId="0" applyNumberFormat="1" applyFont="1" applyFill="1" applyAlignment="1">
      <alignment horizontal="right"/>
    </xf>
    <xf numFmtId="9" fontId="4" fillId="77" borderId="0" xfId="0" applyNumberFormat="1" applyFont="1" applyFill="1"/>
    <xf numFmtId="3" fontId="9" fillId="77" borderId="1" xfId="0" applyNumberFormat="1" applyFont="1" applyFill="1" applyBorder="1"/>
    <xf numFmtId="3" fontId="6" fillId="77" borderId="1" xfId="0" applyNumberFormat="1" applyFont="1" applyFill="1" applyBorder="1"/>
    <xf numFmtId="0" fontId="0" fillId="77" borderId="0" xfId="0" applyFont="1" applyFill="1" applyBorder="1"/>
    <xf numFmtId="4" fontId="5" fillId="77" borderId="0" xfId="0" applyNumberFormat="1" applyFont="1" applyFill="1" applyBorder="1"/>
    <xf numFmtId="3" fontId="269" fillId="77" borderId="0" xfId="0" applyNumberFormat="1" applyFont="1" applyFill="1"/>
    <xf numFmtId="0" fontId="16" fillId="77" borderId="0" xfId="0" applyFont="1" applyFill="1" applyAlignment="1">
      <alignment horizontal="left" indent="1"/>
    </xf>
    <xf numFmtId="0" fontId="18" fillId="77" borderId="0" xfId="0" applyFont="1" applyFill="1" applyBorder="1"/>
    <xf numFmtId="3" fontId="16" fillId="77" borderId="0" xfId="0" applyNumberFormat="1" applyFont="1" applyFill="1" applyAlignment="1">
      <alignment horizontal="right"/>
    </xf>
    <xf numFmtId="172" fontId="5" fillId="77" borderId="0" xfId="0" applyNumberFormat="1" applyFont="1" applyFill="1" applyAlignment="1">
      <alignment horizontal="right"/>
    </xf>
    <xf numFmtId="172" fontId="4" fillId="77" borderId="0" xfId="0" applyNumberFormat="1" applyFont="1" applyFill="1" applyAlignment="1">
      <alignment horizontal="right"/>
    </xf>
    <xf numFmtId="298" fontId="4" fillId="77" borderId="0" xfId="0" applyNumberFormat="1" applyFont="1" applyFill="1" applyAlignment="1">
      <alignment horizontal="right"/>
    </xf>
    <xf numFmtId="298" fontId="5" fillId="77" borderId="0" xfId="0" applyNumberFormat="1" applyFont="1" applyFill="1" applyAlignment="1">
      <alignment horizontal="right"/>
    </xf>
    <xf numFmtId="1" fontId="17" fillId="77" borderId="0" xfId="0" applyNumberFormat="1" applyFont="1" applyFill="1" applyAlignment="1">
      <alignment horizontal="right"/>
    </xf>
    <xf numFmtId="1" fontId="5" fillId="77" borderId="0" xfId="0" applyNumberFormat="1" applyFont="1" applyFill="1" applyAlignment="1">
      <alignment horizontal="right"/>
    </xf>
    <xf numFmtId="173" fontId="0" fillId="77" borderId="0" xfId="0" applyNumberFormat="1" applyFill="1"/>
    <xf numFmtId="0" fontId="0" fillId="77" borderId="0" xfId="0" applyFont="1" applyFill="1" applyAlignment="1">
      <alignment horizontal="left" indent="1"/>
    </xf>
    <xf numFmtId="3" fontId="9" fillId="77" borderId="0" xfId="0" applyNumberFormat="1" applyFont="1" applyFill="1"/>
    <xf numFmtId="3" fontId="0" fillId="77" borderId="0" xfId="0" applyNumberFormat="1" applyFill="1" applyAlignment="1">
      <alignment horizontal="right"/>
    </xf>
    <xf numFmtId="172" fontId="0" fillId="77" borderId="0" xfId="0" applyNumberFormat="1" applyFill="1" applyAlignment="1">
      <alignment horizontal="right"/>
    </xf>
    <xf numFmtId="172" fontId="2" fillId="77" borderId="0" xfId="0" applyNumberFormat="1" applyFont="1" applyFill="1" applyAlignment="1">
      <alignment horizontal="right"/>
    </xf>
    <xf numFmtId="10" fontId="4" fillId="77" borderId="0" xfId="0" applyNumberFormat="1" applyFont="1" applyFill="1"/>
    <xf numFmtId="10" fontId="17" fillId="77" borderId="0" xfId="0" applyNumberFormat="1" applyFont="1" applyFill="1"/>
    <xf numFmtId="0" fontId="2" fillId="77" borderId="1" xfId="0" applyFont="1" applyFill="1" applyBorder="1" applyAlignment="1">
      <alignment horizontal="left"/>
    </xf>
    <xf numFmtId="0" fontId="16" fillId="77" borderId="0" xfId="0" applyFont="1" applyFill="1" applyBorder="1" applyAlignment="1">
      <alignment horizontal="left"/>
    </xf>
    <xf numFmtId="3" fontId="16" fillId="77" borderId="0" xfId="0" applyNumberFormat="1" applyFont="1" applyFill="1" applyBorder="1" applyAlignment="1">
      <alignment horizontal="right"/>
    </xf>
    <xf numFmtId="10" fontId="0" fillId="77" borderId="0" xfId="0" applyNumberFormat="1" applyFill="1" applyAlignment="1">
      <alignment horizontal="right"/>
    </xf>
    <xf numFmtId="179" fontId="4" fillId="77" borderId="0" xfId="0" applyNumberFormat="1" applyFont="1" applyFill="1"/>
    <xf numFmtId="299" fontId="4" fillId="77" borderId="0" xfId="4386" applyNumberFormat="1" applyFont="1" applyFill="1"/>
    <xf numFmtId="171" fontId="6" fillId="77" borderId="0" xfId="0" applyNumberFormat="1" applyFont="1" applyFill="1"/>
    <xf numFmtId="2" fontId="0" fillId="77" borderId="0" xfId="0" applyNumberFormat="1" applyFill="1"/>
    <xf numFmtId="9" fontId="16" fillId="77" borderId="0" xfId="0" applyNumberFormat="1" applyFont="1" applyFill="1"/>
    <xf numFmtId="9" fontId="19" fillId="77" borderId="0" xfId="0" applyNumberFormat="1" applyFont="1" applyFill="1"/>
    <xf numFmtId="0" fontId="17" fillId="77" borderId="0" xfId="0" applyFont="1" applyFill="1"/>
    <xf numFmtId="180" fontId="0" fillId="77" borderId="0" xfId="0" applyNumberFormat="1" applyFill="1"/>
    <xf numFmtId="180" fontId="4" fillId="77" borderId="0" xfId="0" applyNumberFormat="1" applyFont="1" applyFill="1"/>
    <xf numFmtId="172" fontId="0" fillId="77" borderId="0" xfId="0" applyNumberFormat="1" applyFill="1"/>
    <xf numFmtId="179" fontId="269" fillId="77" borderId="0" xfId="0" applyNumberFormat="1" applyFont="1" applyFill="1"/>
    <xf numFmtId="3" fontId="273" fillId="77" borderId="29" xfId="0" applyNumberFormat="1" applyFont="1" applyFill="1" applyBorder="1"/>
    <xf numFmtId="4" fontId="5" fillId="77" borderId="0" xfId="0" applyNumberFormat="1" applyFont="1" applyFill="1"/>
    <xf numFmtId="302" fontId="4" fillId="77" borderId="0" xfId="0" applyNumberFormat="1" applyFont="1" applyFill="1" applyAlignment="1">
      <alignment horizontal="right"/>
    </xf>
    <xf numFmtId="0" fontId="3" fillId="77" borderId="0" xfId="0" applyNumberFormat="1" applyFont="1" applyFill="1"/>
    <xf numFmtId="0" fontId="272" fillId="77" borderId="0" xfId="0" applyFont="1" applyFill="1" applyBorder="1"/>
    <xf numFmtId="0" fontId="270" fillId="77" borderId="0" xfId="0" applyFont="1" applyFill="1"/>
    <xf numFmtId="0" fontId="272" fillId="77" borderId="0" xfId="0" applyFont="1" applyFill="1" applyAlignment="1">
      <alignment horizontal="left" indent="1"/>
    </xf>
    <xf numFmtId="0" fontId="271" fillId="77" borderId="0" xfId="0" applyFont="1" applyFill="1"/>
    <xf numFmtId="176" fontId="7" fillId="77" borderId="0" xfId="0" applyNumberFormat="1" applyFont="1" applyFill="1" applyAlignment="1">
      <alignment horizontal="left" vertical="center"/>
    </xf>
    <xf numFmtId="176" fontId="7" fillId="77" borderId="0" xfId="0" applyNumberFormat="1" applyFont="1" applyFill="1" applyAlignment="1">
      <alignment horizontal="center" vertical="center"/>
    </xf>
    <xf numFmtId="176" fontId="1" fillId="78" borderId="0" xfId="0" applyNumberFormat="1" applyFont="1" applyFill="1" applyAlignment="1">
      <alignment horizontal="left" vertical="center"/>
    </xf>
    <xf numFmtId="176" fontId="1" fillId="78" borderId="0" xfId="0" applyNumberFormat="1" applyFont="1" applyFill="1" applyAlignment="1">
      <alignment horizontal="center" vertical="center"/>
    </xf>
    <xf numFmtId="2" fontId="5" fillId="0" borderId="0" xfId="0" applyNumberFormat="1" applyFont="1" applyFill="1"/>
    <xf numFmtId="299" fontId="272" fillId="77" borderId="0" xfId="4386" applyNumberFormat="1" applyFont="1" applyFill="1"/>
    <xf numFmtId="4" fontId="272" fillId="77" borderId="0" xfId="4386" applyNumberFormat="1" applyFont="1" applyFill="1"/>
    <xf numFmtId="173" fontId="5" fillId="77" borderId="0" xfId="4390" applyNumberFormat="1" applyFont="1" applyFill="1"/>
    <xf numFmtId="0" fontId="274" fillId="77" borderId="0" xfId="0" applyFont="1" applyFill="1"/>
    <xf numFmtId="1" fontId="274" fillId="77" borderId="0" xfId="0" applyNumberFormat="1" applyFont="1" applyFill="1"/>
    <xf numFmtId="4" fontId="270" fillId="77" borderId="0" xfId="4386" applyNumberFormat="1" applyFont="1" applyFill="1"/>
    <xf numFmtId="0" fontId="277" fillId="77" borderId="0" xfId="0" applyFont="1" applyFill="1"/>
    <xf numFmtId="171" fontId="268" fillId="77" borderId="0" xfId="4387" applyNumberFormat="1" applyFont="1" applyFill="1"/>
    <xf numFmtId="9" fontId="269" fillId="77" borderId="0" xfId="0" applyNumberFormat="1" applyFont="1" applyFill="1"/>
    <xf numFmtId="1" fontId="273" fillId="77" borderId="29" xfId="0" applyNumberFormat="1" applyFont="1" applyFill="1" applyBorder="1"/>
    <xf numFmtId="299" fontId="272" fillId="77" borderId="29" xfId="4386" applyNumberFormat="1" applyFont="1" applyFill="1" applyBorder="1"/>
    <xf numFmtId="10" fontId="5" fillId="77" borderId="0" xfId="4387" applyNumberFormat="1" applyFont="1" applyFill="1"/>
    <xf numFmtId="41" fontId="5" fillId="77" borderId="29" xfId="4386" applyNumberFormat="1" applyFont="1" applyFill="1" applyBorder="1"/>
    <xf numFmtId="0" fontId="273" fillId="77" borderId="0" xfId="0" applyFont="1" applyFill="1" applyBorder="1"/>
    <xf numFmtId="1" fontId="273" fillId="77" borderId="0" xfId="0" applyNumberFormat="1" applyFont="1" applyFill="1" applyBorder="1"/>
    <xf numFmtId="0" fontId="277" fillId="77" borderId="0" xfId="0" applyFont="1" applyFill="1" applyBorder="1"/>
    <xf numFmtId="171" fontId="268" fillId="77" borderId="0" xfId="4386" applyNumberFormat="1" applyFont="1" applyFill="1" applyBorder="1"/>
    <xf numFmtId="171" fontId="278" fillId="77" borderId="0" xfId="0" applyNumberFormat="1" applyFont="1" applyFill="1"/>
    <xf numFmtId="0" fontId="0" fillId="77" borderId="29" xfId="0" applyFont="1" applyFill="1" applyBorder="1"/>
    <xf numFmtId="1" fontId="278" fillId="77" borderId="0" xfId="0" applyNumberFormat="1" applyFont="1" applyFill="1"/>
    <xf numFmtId="3" fontId="272" fillId="77" borderId="29" xfId="0" applyNumberFormat="1" applyFont="1" applyFill="1" applyBorder="1"/>
    <xf numFmtId="171" fontId="279" fillId="77" borderId="29" xfId="4386" applyNumberFormat="1" applyFont="1" applyFill="1" applyBorder="1"/>
    <xf numFmtId="3" fontId="7" fillId="77" borderId="0" xfId="0" applyNumberFormat="1" applyFont="1" applyFill="1"/>
    <xf numFmtId="0" fontId="2" fillId="0" borderId="1" xfId="0" applyFont="1" applyFill="1" applyBorder="1"/>
    <xf numFmtId="3" fontId="270" fillId="77" borderId="0" xfId="0" applyNumberFormat="1" applyFont="1" applyFill="1"/>
    <xf numFmtId="3" fontId="7" fillId="77" borderId="0" xfId="0" applyNumberFormat="1" applyFont="1" applyFill="1" applyBorder="1"/>
    <xf numFmtId="300" fontId="3" fillId="78" borderId="0" xfId="0" applyNumberFormat="1" applyFont="1" applyFill="1"/>
    <xf numFmtId="300" fontId="0" fillId="11" borderId="0" xfId="0" applyNumberFormat="1" applyFill="1"/>
    <xf numFmtId="300" fontId="16" fillId="77" borderId="0" xfId="0" applyNumberFormat="1" applyFont="1" applyFill="1"/>
    <xf numFmtId="3" fontId="7" fillId="76" borderId="0" xfId="0" applyNumberFormat="1" applyFont="1" applyFill="1" applyBorder="1"/>
    <xf numFmtId="173" fontId="7" fillId="76" borderId="0" xfId="0" applyNumberFormat="1" applyFont="1" applyFill="1" applyBorder="1"/>
    <xf numFmtId="3" fontId="272" fillId="0" borderId="0" xfId="0" applyNumberFormat="1" applyFont="1" applyFill="1" applyAlignment="1">
      <alignment horizontal="center"/>
    </xf>
    <xf numFmtId="9" fontId="272" fillId="0" borderId="0" xfId="0" applyNumberFormat="1" applyFont="1" applyFill="1" applyAlignment="1">
      <alignment horizontal="center"/>
    </xf>
    <xf numFmtId="3" fontId="272" fillId="77" borderId="0" xfId="0" applyNumberFormat="1" applyFont="1" applyFill="1" applyAlignment="1">
      <alignment horizontal="right"/>
    </xf>
    <xf numFmtId="0" fontId="2" fillId="77" borderId="0" xfId="0" applyFont="1" applyFill="1" applyBorder="1" applyAlignment="1">
      <alignment horizontal="left"/>
    </xf>
    <xf numFmtId="3" fontId="270" fillId="77" borderId="1" xfId="0" applyNumberFormat="1" applyFont="1" applyFill="1" applyBorder="1"/>
    <xf numFmtId="3" fontId="272" fillId="77" borderId="0" xfId="0" applyNumberFormat="1" applyFont="1" applyFill="1" applyBorder="1"/>
    <xf numFmtId="179" fontId="0" fillId="77" borderId="0" xfId="0" applyNumberFormat="1" applyFill="1"/>
    <xf numFmtId="15" fontId="272" fillId="77" borderId="0" xfId="0" applyNumberFormat="1" applyFont="1" applyFill="1"/>
    <xf numFmtId="0" fontId="16" fillId="77" borderId="29" xfId="0" applyFont="1" applyFill="1" applyBorder="1"/>
    <xf numFmtId="3" fontId="4" fillId="77" borderId="29" xfId="0" applyNumberFormat="1" applyFont="1" applyFill="1" applyBorder="1"/>
    <xf numFmtId="3" fontId="5" fillId="77" borderId="29" xfId="0" applyNumberFormat="1" applyFont="1" applyFill="1" applyBorder="1"/>
    <xf numFmtId="171" fontId="268" fillId="77" borderId="0" xfId="0" applyNumberFormat="1" applyFont="1" applyFill="1" applyBorder="1"/>
    <xf numFmtId="43" fontId="0" fillId="77" borderId="0" xfId="0" applyNumberFormat="1" applyFill="1"/>
    <xf numFmtId="299" fontId="2" fillId="77" borderId="0" xfId="0" applyNumberFormat="1" applyFont="1" applyFill="1"/>
    <xf numFmtId="9" fontId="268" fillId="77" borderId="0" xfId="4387" applyNumberFormat="1" applyFont="1" applyFill="1"/>
    <xf numFmtId="0" fontId="2" fillId="11" borderId="0" xfId="0" applyFont="1" applyFill="1"/>
    <xf numFmtId="0" fontId="2" fillId="0" borderId="0" xfId="0" applyFont="1"/>
    <xf numFmtId="0" fontId="0" fillId="77" borderId="0" xfId="0" applyFill="1"/>
    <xf numFmtId="171" fontId="269" fillId="77" borderId="0" xfId="0" applyNumberFormat="1" applyFont="1" applyFill="1"/>
    <xf numFmtId="171" fontId="7" fillId="77" borderId="0" xfId="0" applyNumberFormat="1" applyFont="1" applyFill="1"/>
    <xf numFmtId="0" fontId="273" fillId="77" borderId="0" xfId="0" applyFont="1" applyFill="1"/>
    <xf numFmtId="4" fontId="0" fillId="77" borderId="0" xfId="0" applyNumberFormat="1" applyFill="1"/>
    <xf numFmtId="0" fontId="272" fillId="77" borderId="0" xfId="0" applyFont="1" applyFill="1"/>
    <xf numFmtId="1" fontId="273" fillId="77" borderId="0" xfId="0" applyNumberFormat="1" applyFont="1" applyFill="1"/>
    <xf numFmtId="3" fontId="269" fillId="77" borderId="0" xfId="0" applyNumberFormat="1" applyFont="1" applyFill="1"/>
    <xf numFmtId="10" fontId="4" fillId="77" borderId="0" xfId="0" applyNumberFormat="1" applyFont="1" applyFill="1"/>
    <xf numFmtId="298" fontId="269" fillId="77" borderId="0" xfId="0" applyNumberFormat="1" applyFont="1" applyFill="1" applyAlignment="1">
      <alignment horizontal="right"/>
    </xf>
    <xf numFmtId="9" fontId="269" fillId="77" borderId="0" xfId="0" applyNumberFormat="1" applyFont="1" applyFill="1" applyAlignment="1">
      <alignment horizontal="right"/>
    </xf>
    <xf numFmtId="177" fontId="5" fillId="77" borderId="0" xfId="0" applyNumberFormat="1" applyFont="1" applyFill="1" applyAlignment="1">
      <alignment horizontal="right"/>
    </xf>
    <xf numFmtId="171" fontId="0" fillId="77" borderId="0" xfId="4387" applyNumberFormat="1" applyFont="1" applyFill="1"/>
    <xf numFmtId="180" fontId="272" fillId="77" borderId="0" xfId="0" applyNumberFormat="1" applyFont="1" applyFill="1"/>
    <xf numFmtId="10" fontId="4" fillId="77" borderId="0" xfId="4387" applyNumberFormat="1" applyFont="1" applyFill="1"/>
    <xf numFmtId="4" fontId="0" fillId="76" borderId="7" xfId="0" applyNumberFormat="1" applyFill="1" applyBorder="1"/>
    <xf numFmtId="173" fontId="4" fillId="76" borderId="7" xfId="0" applyNumberFormat="1" applyFont="1" applyFill="1" applyBorder="1"/>
    <xf numFmtId="3" fontId="0" fillId="76" borderId="9" xfId="0" applyNumberFormat="1" applyFill="1" applyBorder="1"/>
    <xf numFmtId="3" fontId="0" fillId="76" borderId="10" xfId="0" applyNumberFormat="1" applyFill="1" applyBorder="1"/>
    <xf numFmtId="0" fontId="2" fillId="76" borderId="90" xfId="0" applyFont="1" applyFill="1" applyBorder="1"/>
    <xf numFmtId="0" fontId="0" fillId="76" borderId="91" xfId="0" applyFill="1" applyBorder="1"/>
    <xf numFmtId="3" fontId="270" fillId="76" borderId="91" xfId="0" applyNumberFormat="1" applyFont="1" applyFill="1" applyBorder="1" applyAlignment="1">
      <alignment horizontal="center"/>
    </xf>
    <xf numFmtId="9" fontId="270" fillId="76" borderId="91" xfId="0" applyNumberFormat="1" applyFont="1" applyFill="1" applyBorder="1" applyAlignment="1">
      <alignment horizontal="center"/>
    </xf>
    <xf numFmtId="9" fontId="270" fillId="76" borderId="92" xfId="0" applyNumberFormat="1" applyFont="1" applyFill="1" applyBorder="1" applyAlignment="1">
      <alignment horizontal="center"/>
    </xf>
    <xf numFmtId="0" fontId="2" fillId="76" borderId="93" xfId="0" applyFont="1" applyFill="1" applyBorder="1"/>
    <xf numFmtId="0" fontId="0" fillId="76" borderId="94" xfId="0" applyFill="1" applyBorder="1"/>
    <xf numFmtId="3" fontId="270" fillId="76" borderId="94" xfId="0" applyNumberFormat="1" applyFont="1" applyFill="1" applyBorder="1" applyAlignment="1">
      <alignment horizontal="center"/>
    </xf>
    <xf numFmtId="9" fontId="270" fillId="76" borderId="94" xfId="0" applyNumberFormat="1" applyFont="1" applyFill="1" applyBorder="1" applyAlignment="1">
      <alignment horizontal="center"/>
    </xf>
    <xf numFmtId="9" fontId="270" fillId="76" borderId="95" xfId="0" applyNumberFormat="1" applyFont="1" applyFill="1" applyBorder="1" applyAlignment="1">
      <alignment horizontal="center"/>
    </xf>
    <xf numFmtId="171" fontId="0" fillId="0" borderId="0" xfId="4387" applyNumberFormat="1" applyFont="1"/>
    <xf numFmtId="3" fontId="4" fillId="0" borderId="0" xfId="0" applyNumberFormat="1" applyFont="1" applyFill="1"/>
    <xf numFmtId="9" fontId="0" fillId="0" borderId="0" xfId="0" applyNumberFormat="1" applyFill="1"/>
    <xf numFmtId="3" fontId="9" fillId="77" borderId="0" xfId="0" applyNumberFormat="1" applyFont="1" applyFill="1" applyBorder="1"/>
    <xf numFmtId="0" fontId="0" fillId="77" borderId="0" xfId="0" applyFill="1" applyBorder="1" applyAlignment="1">
      <alignment horizontal="left" indent="1"/>
    </xf>
    <xf numFmtId="3" fontId="0" fillId="77" borderId="0" xfId="0" applyNumberFormat="1" applyFill="1" applyBorder="1"/>
    <xf numFmtId="10" fontId="5" fillId="0" borderId="0" xfId="0" applyNumberFormat="1" applyFont="1"/>
    <xf numFmtId="9" fontId="4" fillId="0" borderId="0" xfId="0" applyNumberFormat="1" applyFont="1" applyFill="1"/>
  </cellXfs>
  <cellStyles count="4396">
    <cellStyle name="_x0004_" xfId="15"/>
    <cellStyle name="-" xfId="16"/>
    <cellStyle name=" 1" xfId="17"/>
    <cellStyle name=" Writer Import]_x000d__x000a_Display Dialog=No_x000d__x000a__x000d__x000a_[Horizontal Arrange]_x000d__x000a_Dimensions Interlocking=Yes_x000d__x000a_Sum Hierarchy=Yes_x000d__x000a_Generate" xfId="18"/>
    <cellStyle name="_x000d__x000a_JournalTemplate=C:\COMFO\CTALK\JOURSTD.TPL_x000d__x000a_LbStateAddress=3 3 0 251 1 89 2 311_x000d__x000a_LbStateJou" xfId="19"/>
    <cellStyle name="# ###" xfId="20"/>
    <cellStyle name="$" xfId="21"/>
    <cellStyle name="$K" xfId="22"/>
    <cellStyle name="%" xfId="23"/>
    <cellStyle name="% 2" xfId="24"/>
    <cellStyle name="******************************************" xfId="25"/>
    <cellStyle name="??" xfId="26"/>
    <cellStyle name="?? [0]_??" xfId="27"/>
    <cellStyle name="???[0]_~ME0858" xfId="28"/>
    <cellStyle name="???_~ME0858" xfId="29"/>
    <cellStyle name="??[0]_laroux" xfId="30"/>
    <cellStyle name="??_?.????" xfId="31"/>
    <cellStyle name="\" xfId="32"/>
    <cellStyle name="_%(SignOnly)" xfId="33"/>
    <cellStyle name="_%(SignOnly)_BLS2q_salesforce" xfId="34"/>
    <cellStyle name="_%(SignSpaceOnly)" xfId="35"/>
    <cellStyle name="_%(SignSpaceOnly)_BLS2q_salesforce" xfId="36"/>
    <cellStyle name="_600-7R093-0000-C00 RevH Costed BOM 20060928" xfId="37"/>
    <cellStyle name="_600-7R162-0000-A00 Costed BOM 20070212" xfId="38"/>
    <cellStyle name="_960-10093-1900-001 EVGA RevC" xfId="39"/>
    <cellStyle name="_960-10093-1900-001 EVGA RevC20061024" xfId="40"/>
    <cellStyle name="_Airquote - DELL chasis (FP)" xfId="41"/>
    <cellStyle name="_Airquote - DELL chasis (FP)_Lenovo PACK  Packing Proposal" xfId="42"/>
    <cellStyle name="_Airquote - DELL chasis (FP)_Lenovo Park Format_July 07 05" xfId="43"/>
    <cellStyle name="_Airquote - DELL chasis (FP)_Lenovo Park Format_July 07 05V2" xfId="44"/>
    <cellStyle name="_Alienware CBOM_PPV by SCM Update 070314" xfId="45"/>
    <cellStyle name="_Alienware SDSS#1175 CBOM - 1214" xfId="46"/>
    <cellStyle name="_Balance Sheet July 9 IFRS Sept 18" xfId="47"/>
    <cellStyle name="_Balvenie Package shipment info.2" xfId="48"/>
    <cellStyle name="_Balvenie Package shipment info.2_Lenovo PACK  Packing Proposal" xfId="49"/>
    <cellStyle name="_Balvenie Package shipment info.2_Lenovo Park Format_July 07 05" xfId="50"/>
    <cellStyle name="_Balvenie Package shipment info.2_Lenovo Park Format_July 07 05V2" xfId="51"/>
    <cellStyle name="_BOM update - Supplier List (Purchase) 111102" xfId="52"/>
    <cellStyle name="_BOM update - Supplier List (Purchase) 111102_Lenovo PACK  Packing Proposal" xfId="53"/>
    <cellStyle name="_BOM update - Supplier List (Purchase) 111102_Lenovo Park Format_July 07 05" xfId="54"/>
    <cellStyle name="_BOM update - Supplier List (Purchase) 111102_Lenovo Park Format_July 07 05V2" xfId="55"/>
    <cellStyle name="_bom updated on 2002-11-10" xfId="56"/>
    <cellStyle name="_bom updated on 2002-11-10_Lenovo PACK  Packing Proposal" xfId="57"/>
    <cellStyle name="_bom updated on 2002-11-10_Lenovo Park Format_July 07 05" xfId="58"/>
    <cellStyle name="_bom updated on 2002-11-10_Lenovo Park Format_July 07 05V2" xfId="59"/>
    <cellStyle name="_bom updated on 2002-11-10-1" xfId="60"/>
    <cellStyle name="_bom updated on 2002-11-10-1_Lenovo PACK  Packing Proposal" xfId="61"/>
    <cellStyle name="_bom updated on 2002-11-10-1_Lenovo Park Format_July 07 05" xfId="62"/>
    <cellStyle name="_bom updated on 2002-11-10-1_Lenovo Park Format_July 07 05V2" xfId="63"/>
    <cellStyle name="_Budgetary Quote for VOIP Telephones" xfId="64"/>
    <cellStyle name="_Budgetary Quote for VOIP Telephones_Lenovo PACK  Packing Proposal" xfId="65"/>
    <cellStyle name="_Budgetary Quote for VOIP Telephones_Lenovo Park Format_July 07 05" xfId="66"/>
    <cellStyle name="_Budgetary Quote for VOIP Telephones_Lenovo Park Format_July 07 05V2" xfId="67"/>
    <cellStyle name="_Comma" xfId="68"/>
    <cellStyle name="_Comma_03 Contribution Analysis" xfId="69"/>
    <cellStyle name="_Comma_BLS2q_salesforce" xfId="70"/>
    <cellStyle name="_Comma_Contribution of assets into USAi_02" xfId="71"/>
    <cellStyle name="_Comma_credit - newco_6_18" xfId="72"/>
    <cellStyle name="_Comma_CSC Cable makers 060502" xfId="73"/>
    <cellStyle name="_Comma_Final Pages 8-20" xfId="74"/>
    <cellStyle name="_Comma_Final Pages 8-20_BLS2q_salesforce" xfId="75"/>
    <cellStyle name="_Comma_further analysis on comparables" xfId="76"/>
    <cellStyle name="_Comma_further analysis on comparables_BLS2q_salesforce" xfId="77"/>
    <cellStyle name="_Comma_NBC-5 yearDCF-Final from Vivendi modified" xfId="78"/>
    <cellStyle name="_Comma_Training Model Shell" xfId="79"/>
    <cellStyle name="_Comma_Update 08-27-01-3" xfId="80"/>
    <cellStyle name="_Copy of Exhibit A QUOTE FORMAT_Rev1-0525_Jason-1 (Cost)" xfId="81"/>
    <cellStyle name="_cost analysis" xfId="82"/>
    <cellStyle name="_Cost analysis template" xfId="83"/>
    <cellStyle name="_Cost analysis template_Lenovo PACK  Packing Proposal" xfId="84"/>
    <cellStyle name="_Cost analysis template_Lenovo Park Format_July 07 05" xfId="85"/>
    <cellStyle name="_Cost analysis template_Lenovo Park Format_July 07 05V2" xfId="86"/>
    <cellStyle name="_Cost Analysis Template-1" xfId="87"/>
    <cellStyle name="_Cost Analysis Template-1_Lenovo PACK  Packing Proposal" xfId="88"/>
    <cellStyle name="_Cost Analysis Template-1_Lenovo Park Format_July 07 05" xfId="89"/>
    <cellStyle name="_Cost Analysis Template-1_Lenovo Park Format_July 07 05V2" xfId="90"/>
    <cellStyle name="_Cost BOM" xfId="91"/>
    <cellStyle name="_Currency" xfId="92"/>
    <cellStyle name="_Currency_03 Contribution Analysis" xfId="93"/>
    <cellStyle name="_Currency_08 FB &amp; Milan IS" xfId="94"/>
    <cellStyle name="_Currency_Basic LBO v06" xfId="95"/>
    <cellStyle name="_Currency_BLS2q_salesforce" xfId="96"/>
    <cellStyle name="_Currency_Contribution of assets into USAi_02" xfId="97"/>
    <cellStyle name="_Currency_credit - newco_6_18" xfId="98"/>
    <cellStyle name="_Currency_credit - newco_6_18_BLS2q_salesforce" xfId="99"/>
    <cellStyle name="_Currency_CSC Cable makers 060502" xfId="100"/>
    <cellStyle name="_Currency_Final Pages 8-20" xfId="101"/>
    <cellStyle name="_Currency_Final Pages 8-20_BLS2q_salesforce" xfId="102"/>
    <cellStyle name="_Currency_further analysis on comparables" xfId="103"/>
    <cellStyle name="_Currency_further analysis on comparables_BLS2q_salesforce" xfId="104"/>
    <cellStyle name="_Currency_merger_plans (Jason Cho) - solution" xfId="105"/>
    <cellStyle name="_Currency_MVL 2005-2007 IS v04" xfId="106"/>
    <cellStyle name="_Currency_NBC-5 yearDCF-Final from Vivendi modified" xfId="107"/>
    <cellStyle name="_Currency_Oakley Model v13" xfId="108"/>
    <cellStyle name="_Currency_Pirelli Valo" xfId="109"/>
    <cellStyle name="_Currency_Preliminary Model 30 06 00" xfId="110"/>
    <cellStyle name="_Currency_TK - Training Model" xfId="111"/>
    <cellStyle name="_Currency_Training Model Shell" xfId="112"/>
    <cellStyle name="_Currency_Training Model Shell_BLS2q_salesforce" xfId="113"/>
    <cellStyle name="_Currency_Update 08-27-01-3" xfId="114"/>
    <cellStyle name="_Currency_Update 08-27-01-3_BLS2q_salesforce" xfId="115"/>
    <cellStyle name="_Currency_Vison Ease v09" xfId="116"/>
    <cellStyle name="_Currency_Warrants Valuation Model" xfId="117"/>
    <cellStyle name="_CurrencySpace" xfId="118"/>
    <cellStyle name="_CurrencySpace_03 Contribution Analysis" xfId="119"/>
    <cellStyle name="_CurrencySpace_08 FB &amp; Milan IS" xfId="120"/>
    <cellStyle name="_CurrencySpace_BLS2q_salesforce" xfId="121"/>
    <cellStyle name="_CurrencySpace_Contribution of assets into USAi_02" xfId="122"/>
    <cellStyle name="_CurrencySpace_credit - newco_6_18" xfId="123"/>
    <cellStyle name="_CurrencySpace_CSC Cable makers 060502" xfId="124"/>
    <cellStyle name="_CurrencySpace_Final Pages 8-20" xfId="125"/>
    <cellStyle name="_CurrencySpace_Final Pages 8-20_BLS2q_salesforce" xfId="126"/>
    <cellStyle name="_CurrencySpace_further analysis on comparables" xfId="127"/>
    <cellStyle name="_CurrencySpace_further analysis on comparables_BLS2q_salesforce" xfId="128"/>
    <cellStyle name="_CurrencySpace_NBC-5 yearDCF-Final from Vivendi modified" xfId="129"/>
    <cellStyle name="_CurrencySpace_NEP Model v20" xfId="130"/>
    <cellStyle name="_CurrencySpace_Oakley Model v13" xfId="131"/>
    <cellStyle name="_CurrencySpace_TK - Training Model" xfId="132"/>
    <cellStyle name="_CurrencySpace_Training Model Shell" xfId="133"/>
    <cellStyle name="_CurrencySpace_Update 08-27-01-3" xfId="134"/>
    <cellStyle name="_CurrencySpace_Vison Ease v09" xfId="135"/>
    <cellStyle name="_DDU AFR (DM-Miami,USA) --Douglas 070315" xfId="136"/>
    <cellStyle name="_DDU SHA by LCL ocean&amp;air -- Tina Zang061227FYI" xfId="137"/>
    <cellStyle name="_DELL Field Returns Inventory 01Mar04'2" xfId="138"/>
    <cellStyle name="_DELL Field Returns Inventory 01Mar04'2_Lenovo PACK  Packing Proposal" xfId="139"/>
    <cellStyle name="_DELL Field Returns Inventory 01Mar04'2_Lenovo Park Format_July 07 05" xfId="140"/>
    <cellStyle name="_DELL Field Returns Inventory 01Mar04'2_Lenovo Park Format_July 07 05V2" xfId="141"/>
    <cellStyle name="_Dell Fields Return Cost Estimaton - 20040308" xfId="142"/>
    <cellStyle name="_Dell Fields Return Cost Estimaton - 20040308_Lenovo PACK  Packing Proposal" xfId="143"/>
    <cellStyle name="_Dell Fields Return Cost Estimaton - 20040308_Lenovo Park Format_July 07 05" xfId="144"/>
    <cellStyle name="_Dell Fields Return Cost Estimaton - 20040308_Lenovo Park Format_July 07 05V2" xfId="145"/>
    <cellStyle name="_Dell Kookaburra L10 Costing_Rev01 (Nov 23,2007)" xfId="146"/>
    <cellStyle name="_Dell MB APCC EMF Bax (Nov 25)" xfId="147"/>
    <cellStyle name="_Dell MB APCC EMF Bax (Nov 25)_Lenovo PACK  Packing Proposal" xfId="148"/>
    <cellStyle name="_Dell MB APCC EMF Bax (Nov 25)_Lenovo Park Format_July 07 05" xfId="149"/>
    <cellStyle name="_Dell MB APCC EMF Bax (Nov 25)_Lenovo Park Format_July 07 05V2" xfId="150"/>
    <cellStyle name="_Dell MB to AMF Frt Pricing - 20040309" xfId="151"/>
    <cellStyle name="_Dell MB to AMF Frt Pricing - 20040309_Lenovo PACK  Packing Proposal" xfId="152"/>
    <cellStyle name="_Dell MB to AMF Frt Pricing - 20040309_Lenovo Park Format_July 07 05" xfId="153"/>
    <cellStyle name="_Dell MB to AMF Frt Pricing - 20040309_Lenovo Park Format_July 07 05V2" xfId="154"/>
    <cellStyle name="_Dell MB to AMF Pricing - 20040308" xfId="155"/>
    <cellStyle name="_Dell MB to AMF Pricing - 20040308_Lenovo PACK  Packing Proposal" xfId="156"/>
    <cellStyle name="_Dell MB to AMF Pricing - 20040308_Lenovo Park Format_July 07 05" xfId="157"/>
    <cellStyle name="_Dell MB to AMF Pricing - 20040308_Lenovo Park Format_July 07 05V2" xfId="158"/>
    <cellStyle name="_Dell Sneetch EE BOM COST0406-from GP-summary-revised" xfId="159"/>
    <cellStyle name="_EMC Koto DDP Durham - 20040707" xfId="160"/>
    <cellStyle name="_EMC Koto DDP Durham - 20040707_Lenovo PACK  Packing Proposal" xfId="161"/>
    <cellStyle name="_EMC Koto DDP Durham - 20040707_Lenovo Park Format_July 07 05" xfId="162"/>
    <cellStyle name="_EMC Koto DDP Durham - 20040707_Lenovo Park Format_July 07 05V2" xfId="163"/>
    <cellStyle name="_Euro" xfId="164"/>
    <cellStyle name="_Euro_BLS2q_salesforce" xfId="165"/>
    <cellStyle name="_freight  hub cost-7-281" xfId="166"/>
    <cellStyle name="_freight  hub cost-7-281_Lenovo PACK  Packing Proposal" xfId="167"/>
    <cellStyle name="_freight  hub cost-7-281_Lenovo Park Format_July 07 05" xfId="168"/>
    <cellStyle name="_freight  hub cost-7-281_Lenovo Park Format_July 07 05V2" xfId="169"/>
    <cellStyle name="_freight cost-7-12" xfId="170"/>
    <cellStyle name="_freight cost-7-12_Lenovo PACK  Packing Proposal" xfId="171"/>
    <cellStyle name="_freight cost-7-12_Lenovo Park Format_July 07 05" xfId="172"/>
    <cellStyle name="_freight cost-7-12_Lenovo Park Format_July 07 05V2" xfId="173"/>
    <cellStyle name="_GH4 360 Cost BOM-Apr-23-2008" xfId="174"/>
    <cellStyle name="_HDD Quote Doumen Summary v2_0703013-billy add packing size" xfId="175"/>
    <cellStyle name="_Heading" xfId="176"/>
    <cellStyle name="_Heading_01 VU Liquidity 171202" xfId="177"/>
    <cellStyle name="_Heading_18 Management Projections" xfId="178"/>
    <cellStyle name="_Heading_20080616_Ownership Structure Walk-Up" xfId="179"/>
    <cellStyle name="_Heading_210302 VU Liquidity new figures" xfId="180"/>
    <cellStyle name="_Heading_prestemp" xfId="181"/>
    <cellStyle name="_Heading_Tribune Consolidated Model v578" xfId="182"/>
    <cellStyle name="_Headline" xfId="183"/>
    <cellStyle name="_Highlight" xfId="184"/>
    <cellStyle name="_Highlight 10" xfId="185"/>
    <cellStyle name="_Highlight 11" xfId="186"/>
    <cellStyle name="_Highlight 12" xfId="187"/>
    <cellStyle name="_Highlight 2" xfId="188"/>
    <cellStyle name="_Highlight 3" xfId="189"/>
    <cellStyle name="_Highlight 4" xfId="190"/>
    <cellStyle name="_Highlight 5" xfId="191"/>
    <cellStyle name="_Highlight 6" xfId="192"/>
    <cellStyle name="_Highlight 7" xfId="193"/>
    <cellStyle name="_Highlight 8" xfId="194"/>
    <cellStyle name="_Highlight 9" xfId="195"/>
    <cellStyle name="_HJF-6C0066" xfId="196"/>
    <cellStyle name="_HP bPC OFR (050912)" xfId="197"/>
    <cellStyle name="_Hub and Truck and  Ocean rate to Shanghai (Dazhong hub) 060920 revised- to Steven" xfId="198"/>
    <cellStyle name="_IBM ex DM (ORF_TFR)040719" xfId="199"/>
    <cellStyle name="_IBM ex DM (ORF_TFR)040719_Lenovo PACK  Packing Proposal" xfId="200"/>
    <cellStyle name="_IBM ex DM (ORF_TFR)040719_Lenovo Park Format_July 07 05" xfId="201"/>
    <cellStyle name="_IBM ex DM (ORF_TFR)040719_Lenovo Park Format_July 07 05V2" xfId="202"/>
    <cellStyle name="_IBM ex DM (ORF_TFR)040818" xfId="203"/>
    <cellStyle name="_IBM ex DM (ORF_TFR)040818_Lenovo PACK  Packing Proposal" xfId="204"/>
    <cellStyle name="_IBM ex DM (ORF_TFR)040818_Lenovo Park Format_July 07 05" xfId="205"/>
    <cellStyle name="_IBM ex DM (ORF_TFR)040818_Lenovo Park Format_July 07 05V2" xfId="206"/>
    <cellStyle name="_IBM Ocean Freight quoting - 20040714" xfId="207"/>
    <cellStyle name="_IBM Ocean Freight quoting - 20040714_Lenovo PACK  Packing Proposal" xfId="208"/>
    <cellStyle name="_IBM Ocean Freight quoting - 20040714_Lenovo Park Format_July 07 05" xfId="209"/>
    <cellStyle name="_IBM Ocean Freight quoting - 20040714_Lenovo Park Format_July 07 05V2" xfId="210"/>
    <cellStyle name="_IBM Ocean Freight quoting - 20040719" xfId="211"/>
    <cellStyle name="_IBM Ocean Freight quoting - 20040719_Lenovo PACK  Packing Proposal" xfId="212"/>
    <cellStyle name="_IBM Ocean Freight quoting - 20040719_Lenovo Park Format_July 07 05" xfId="213"/>
    <cellStyle name="_IBM Ocean Freight quoting - 20040719_Lenovo Park Format_July 07 05V2" xfId="214"/>
    <cellStyle name="_IBM Ocean Freight quoting - 20040728-40'HC" xfId="215"/>
    <cellStyle name="_IBM Ocean Freight quoting - 20040728-40'HC_Lenovo PACK  Packing Proposal" xfId="216"/>
    <cellStyle name="_IBM Ocean Freight quoting - 20040728-40'HC_Lenovo Park Format_July 07 05" xfId="217"/>
    <cellStyle name="_IBM Ocean Freight quoting - 20040728-40'HC_Lenovo Park Format_July 07 05V2" xfId="218"/>
    <cellStyle name="_IE Model -- Connector Male WS (3.25.2008)" xfId="219"/>
    <cellStyle name="_IE Model -- -Control-V1 WS(5.8.2008)" xfId="220"/>
    <cellStyle name="_IE Model - Dell Sneeth MB 550K for 8Q (2508 components)" xfId="221"/>
    <cellStyle name="_IE Model -- D-Pad PCBA (3.25.2008)" xfId="222"/>
    <cellStyle name="_IE Model -- GH4 BoxBuild (Mar.25.2008)" xfId="223"/>
    <cellStyle name="_IE Model -- MB PCBA (3.25.2008)" xfId="224"/>
    <cellStyle name="_IE Model -- MB SMT(5.8.2008)" xfId="225"/>
    <cellStyle name="_IE Model -- MB WS (3.25.2008)" xfId="226"/>
    <cellStyle name="_IE Model -- MB WS(5.8.2008)" xfId="227"/>
    <cellStyle name="_IE Model -- Neck Connector Female WS (3.25.2008)" xfId="228"/>
    <cellStyle name="_IE Model -- PMD WS (3.25.2008)" xfId="229"/>
    <cellStyle name="_IE Model -- RJ-11 WS (3.25.2008)" xfId="230"/>
    <cellStyle name="_IE Model -- Slider PCBA (3.25.2008)" xfId="231"/>
    <cellStyle name="_IE Model -- Strum WS (3.25.2008)" xfId="232"/>
    <cellStyle name="_IE Model -- Synth PCBA(5.8.2008)" xfId="233"/>
    <cellStyle name="_IE Model -- Synth WS(5.8.2008)" xfId="234"/>
    <cellStyle name="_IE Model --Alienware 051101" xfId="235"/>
    <cellStyle name="_IE Model --Alienware 051102" xfId="236"/>
    <cellStyle name="_IE Model --Alienware 051103" xfId="237"/>
    <cellStyle name="_IE Model --Alienware 051104" xfId="238"/>
    <cellStyle name="_IE Model --AMD UVC project" xfId="239"/>
    <cellStyle name="_IE Model --Backplane 012907-001(Aug.21.07)" xfId="240"/>
    <cellStyle name="_IE Model --BB(5.8.2008)" xfId="241"/>
    <cellStyle name="_IE Model --Beibei SAS Backplane (July.25.07)" xfId="242"/>
    <cellStyle name="_IE Model --Control-V1 SMT(5.8.2008)" xfId="243"/>
    <cellStyle name="_IE Model --Cymbal WS(5.8.2008)" xfId="244"/>
    <cellStyle name="_IE Model --Dell heiden Mar. 1(150K per month)" xfId="245"/>
    <cellStyle name="_IE Model --Dell heiden(150K)" xfId="246"/>
    <cellStyle name="_IE Model --Dell Klammer motherboard (Jul 10, 07) Doug Edit" xfId="247"/>
    <cellStyle name="_IE Model --Dell Klammer motherboard (Jul 17, 07) Doug Edit" xfId="248"/>
    <cellStyle name="_IE Model --Dell Klammer motherboard(Apr.23,07)" xfId="249"/>
    <cellStyle name="_IE Model --Dell Kookaburra Backplane RevA (Nov 22, 2007)" xfId="250"/>
    <cellStyle name="_IE Model --Dell Kookaburra MB PCBA RevA (Nov 22,2007)" xfId="251"/>
    <cellStyle name="_IE Model --Dell Kookaburra Riser card RevA (Nov 22, 2007)" xfId="252"/>
    <cellStyle name="_IE Model --Dell Kookaburra SI RevA (Nov 22,2007)" xfId="253"/>
    <cellStyle name="_IE Model --Fan interface PCA  012513-501(Aug.22.07)" xfId="254"/>
    <cellStyle name="_IE Model --HP 7Seg (Apr.27,07)_Updated 070507" xfId="255"/>
    <cellStyle name="_IE Model --HP MB Performance(Aug.06.07)" xfId="256"/>
    <cellStyle name="_IE Model --HP MB Value(Aug.06.07)" xfId="257"/>
    <cellStyle name="_IE Model --HP ML150-G4" xfId="258"/>
    <cellStyle name="_IE Model --HP River Gunnison (Jun 21 07)" xfId="259"/>
    <cellStyle name="_IE Model --HP River MB Low (May.28.07)" xfId="260"/>
    <cellStyle name="_IE Model --HP River MB Mid-range (May.29.07)" xfId="261"/>
    <cellStyle name="_IE Model --IBM Backplane RevA (Nov 26, 2007)" xfId="262"/>
    <cellStyle name="_IE Model --IBM BeiBei MB PCBA RevA (Nov 26,2007)" xfId="263"/>
    <cellStyle name="_IE Model --IO Board 012404-501(Aug.21.07)" xfId="264"/>
    <cellStyle name="_IE Model --IO(Apr.27,07)_Updated 070507" xfId="265"/>
    <cellStyle name="_IE Model --Lenovo Beibei Plan A(July.25.07)" xfId="266"/>
    <cellStyle name="_IE Model --Lenovo Beibei Plan B(July.25.07)" xfId="267"/>
    <cellStyle name="_IE Model --Levono Jingjing(July.25.07)" xfId="268"/>
    <cellStyle name="_IE Model --Midi WS(5.8.2008)" xfId="269"/>
    <cellStyle name="_IE Model --Midplane012903-001(Aug.21.07)" xfId="270"/>
    <cellStyle name="_IE Model --NVD C55" xfId="271"/>
    <cellStyle name="_IE Model --NVD p162" xfId="272"/>
    <cellStyle name="_IE Model --NVD P280 (4)" xfId="273"/>
    <cellStyle name="_IE Model --NVD P492(20K per Month)" xfId="274"/>
    <cellStyle name="_IE Model --PMD WS(5.8.2008)" xfId="275"/>
    <cellStyle name="_IE Model --Power UID PCA1  012438-502(Aug.21.07)" xfId="276"/>
    <cellStyle name="_IE Model --Power UID PCA2  012438-501(Aug.22.07)" xfId="277"/>
    <cellStyle name="_IE Model --RFQ-P355" xfId="278"/>
    <cellStyle name="_IE Model --RFQ-P355 (3)" xfId="279"/>
    <cellStyle name="_IE Model --Wacom BB Rev A" xfId="280"/>
    <cellStyle name="_IE Model --Wacom Inverter Board Rev A" xfId="281"/>
    <cellStyle name="_IE Model --Wacom Main PCBA Rev A" xfId="282"/>
    <cellStyle name="_IE Model --Wacom OSD SW board Rev A" xfId="283"/>
    <cellStyle name="_IE Model --Wacom Power SW board Rev A" xfId="284"/>
    <cellStyle name="_IE Model --Wacom Sensor control Board Rev A" xfId="285"/>
    <cellStyle name="_IE Model --Wacom USB Connector Board Rev A" xfId="286"/>
    <cellStyle name="_Katana Freight count" xfId="287"/>
    <cellStyle name="_Katana Freight count_Lenovo PACK  Packing Proposal" xfId="288"/>
    <cellStyle name="_Katana Freight count_Lenovo Park Format_July 07 05" xfId="289"/>
    <cellStyle name="_Katana Freight count_Lenovo Park Format_July 07 05V2" xfId="290"/>
    <cellStyle name="_KN-Flex Quotes Database 030306" xfId="291"/>
    <cellStyle name="_Lenovo PACK  Packing Proposal" xfId="292"/>
    <cellStyle name="_Lenovo Park Format_July 07 05" xfId="293"/>
    <cellStyle name="_Lenovo Park Format_July 07 05V2" xfId="294"/>
    <cellStyle name="_Logistic Cost analysis (DM-SHA for Quanta) -- Stig 061018" xfId="295"/>
    <cellStyle name="_Logistic Cost analysis (FOB HK) -- Hill 061023" xfId="296"/>
    <cellStyle name="_Logistic Cost analysis (FOB HK) -- Hill 061023 (3)" xfId="297"/>
    <cellStyle name="_Logistic cost analysis 1221_DM" xfId="298"/>
    <cellStyle name="_Logistic Cost analysis template - updated" xfId="299"/>
    <cellStyle name="_Motherboard Pricing 20030722" xfId="300"/>
    <cellStyle name="_Motherboard Pricing 20030722_Lenovo PACK  Packing Proposal" xfId="301"/>
    <cellStyle name="_Motherboard Pricing 20030722_Lenovo Park Format_July 07 05" xfId="302"/>
    <cellStyle name="_Motherboard Pricing 20030722_Lenovo Park Format_July 07 05V2" xfId="303"/>
    <cellStyle name="_MOTO SLIC300MP FOB HK Transport Pricing Targe Vol (R2)" xfId="304"/>
    <cellStyle name="_MOTO SLIC300MP FOB HK Transport Pricing Targe Vol (R2)_Lenovo PACK  Packing Proposal" xfId="305"/>
    <cellStyle name="_MOTO SLIC300MP FOB HK Transport Pricing Targe Vol (R2)_Lenovo Park Format_July 07 05" xfId="306"/>
    <cellStyle name="_MOTO SLIC300MP FOB HK Transport Pricing Targe Vol (R2)_Lenovo Park Format_July 07 05V2" xfId="307"/>
    <cellStyle name="_MOTO SLIC300MP FOB HK Transport Pricing Targe Vol (R2)_Salcomp FCA HK Transport Pricing Dec11" xfId="308"/>
    <cellStyle name="_MOTO SLIC300MP FOB HK Transport Pricing Targe Vol (R2)_Salcomp FCA HK Transport Pricing Dec11_Lenovo PACK  Packing Proposal" xfId="309"/>
    <cellStyle name="_MOTO SLIC300MP FOB HK Transport Pricing Targe Vol (R2)_Salcomp FCA HK Transport Pricing Dec11_Lenovo Park Format_July 07 05" xfId="310"/>
    <cellStyle name="_MOTO SLIC300MP FOB HK Transport Pricing Targe Vol (R2)_Salcomp FCA HK Transport Pricing Dec11_Lenovo Park Format_July 07 05V2" xfId="311"/>
    <cellStyle name="_MOTO SLIC300MP FOB HK Transport Pricing(Target Volume)" xfId="312"/>
    <cellStyle name="_MOTO SLIC300MP FOB HK Transport Pricing(Target Volume)_Lenovo PACK  Packing Proposal" xfId="313"/>
    <cellStyle name="_MOTO SLIC300MP FOB HK Transport Pricing(Target Volume)_Lenovo Park Format_July 07 05" xfId="314"/>
    <cellStyle name="_MOTO SLIC300MP FOB HK Transport Pricing(Target Volume)_Lenovo Park Format_July 07 05V2" xfId="315"/>
    <cellStyle name="_MOTO SLIC300MP FOB HK Transport Pricing(Target Volume)_Salcomp FCA HK Transport Pricing Dec11" xfId="316"/>
    <cellStyle name="_MOTO SLIC300MP FOB HK Transport Pricing(Target Volume)_Salcomp FCA HK Transport Pricing Dec11_Lenovo PACK  Packing Proposal" xfId="317"/>
    <cellStyle name="_MOTO SLIC300MP FOB HK Transport Pricing(Target Volume)_Salcomp FCA HK Transport Pricing Dec11_Lenovo Park Format_July 07 05" xfId="318"/>
    <cellStyle name="_MOTO SLIC300MP FOB HK Transport Pricing(Target Volume)_Salcomp FCA HK Transport Pricing Dec11_Lenovo Park Format_July 07 05V2" xfId="319"/>
    <cellStyle name="_Mozart BOM-Cost_06Apr05" xfId="320"/>
    <cellStyle name="_Mozart BOM-Cost_06Apr05_Lenovo PARK BOM Zero cost 705_05V2" xfId="321"/>
    <cellStyle name="_Mozart BOM-Cost_06Apr05_Lenovo PARK BOM Zero cost 705_05V2_Lenovo Park Format_July 07 05" xfId="322"/>
    <cellStyle name="_Mozart BOM-Cost_06Apr05_Lenovo PARK BOM Zero cost 705_05V2_Lenovo Park Format_July 07 05V2" xfId="323"/>
    <cellStyle name="_Mozart BOM-Cost_06Apr05_Lenovo Park Format (proposed Evans)" xfId="324"/>
    <cellStyle name="_Mozart BOM-Cost_06Apr05_Lenovo Park Format (proposed Evans)_Lenovo Park Format_July 07 05" xfId="325"/>
    <cellStyle name="_Mozart BOM-Cost_06Apr05_Lenovo Park Format (proposed Evans)_Lenovo Park Format_July 07 05V2" xfId="326"/>
    <cellStyle name="_Mozart BOM-Cost_06Apr05_Lenovo Park Format_July 07 05" xfId="327"/>
    <cellStyle name="_Mozart BOM-Cost_06Apr05_Lenovo Park Format_July 07 05V2" xfId="328"/>
    <cellStyle name="_Multiple" xfId="329"/>
    <cellStyle name="_Multiple_02 Pfd Valuation" xfId="330"/>
    <cellStyle name="_Multiple_03 Contribution Analysis" xfId="331"/>
    <cellStyle name="_Multiple_20080605_182 NewCo Agreement Model_v36" xfId="332"/>
    <cellStyle name="_Multiple_20080616_Ownership Structure Walk-Up" xfId="333"/>
    <cellStyle name="_Multiple_Basic LBO v06" xfId="334"/>
    <cellStyle name="_Multiple_Contribution of assets into USAi_02" xfId="335"/>
    <cellStyle name="_Multiple_credit - newco_6_18" xfId="336"/>
    <cellStyle name="_Multiple_credit - newco_6_18_BLS2q_salesforce" xfId="337"/>
    <cellStyle name="_Multiple_CSC Cable makers 060502" xfId="338"/>
    <cellStyle name="_Multiple_Final Pages 8-20" xfId="339"/>
    <cellStyle name="_Multiple_further analysis on comparables" xfId="340"/>
    <cellStyle name="_Multiple_NBC-5 yearDCF-Final from Vivendi modified" xfId="341"/>
    <cellStyle name="_Multiple_Oakley Model v13" xfId="342"/>
    <cellStyle name="_Multiple_Training Model Shell" xfId="343"/>
    <cellStyle name="_Multiple_Training Model Shell_BLS2q_salesforce" xfId="344"/>
    <cellStyle name="_Multiple_Update 08-27-01-3" xfId="345"/>
    <cellStyle name="_Multiple_Update 08-27-01-3_BLS2q_salesforce" xfId="346"/>
    <cellStyle name="_Multiple_USA Ownership" xfId="347"/>
    <cellStyle name="_MultipleSpace" xfId="348"/>
    <cellStyle name="_MultipleSpace_02 Pfd Valuation" xfId="349"/>
    <cellStyle name="_MultipleSpace_03 Contribution Analysis" xfId="350"/>
    <cellStyle name="_MultipleSpace_20080605_182 NewCo Agreement Model_v36" xfId="351"/>
    <cellStyle name="_MultipleSpace_20080616_Ownership Structure Walk-Up" xfId="352"/>
    <cellStyle name="_MultipleSpace_BLS2q_salesforce" xfId="353"/>
    <cellStyle name="_MultipleSpace_Contribution of assets into USAi_02" xfId="354"/>
    <cellStyle name="_MultipleSpace_credit - newco_6_18" xfId="355"/>
    <cellStyle name="_MultipleSpace_credit - newco_6_18_BLS2q_salesforce" xfId="356"/>
    <cellStyle name="_MultipleSpace_CSC Cable makers 060502" xfId="357"/>
    <cellStyle name="_MultipleSpace_EBITDA Multiple_3" xfId="358"/>
    <cellStyle name="_MultipleSpace_Final Pages 8-20" xfId="359"/>
    <cellStyle name="_MultipleSpace_Final Pages 8-20_BLS2q_salesforce" xfId="360"/>
    <cellStyle name="_MultipleSpace_further analysis on comparables" xfId="361"/>
    <cellStyle name="_MultipleSpace_further analysis on comparables_BLS2q_salesforce" xfId="362"/>
    <cellStyle name="_MultipleSpace_NBC-5 yearDCF-Final from Vivendi modified" xfId="363"/>
    <cellStyle name="_MultipleSpace_Training Model Shell" xfId="364"/>
    <cellStyle name="_MultipleSpace_Training Model Shell_BLS2q_salesforce" xfId="365"/>
    <cellStyle name="_MultipleSpace_Update 08-27-01-3" xfId="366"/>
    <cellStyle name="_MultipleSpace_Update 08-27-01-3_BLS2q_salesforce" xfId="367"/>
    <cellStyle name="_MultipleSpace_USA Ownership" xfId="368"/>
    <cellStyle name="_MultipleSpace_VU Valuation-top down approach 02" xfId="369"/>
    <cellStyle name="_Ocean Freight Request - HKG to Touyuan" xfId="370"/>
    <cellStyle name="_Ocean Freight RFQ - New Format" xfId="371"/>
    <cellStyle name="_Ocean Freight RFQ - New Lane Pair EX DGN 20050419" xfId="372"/>
    <cellStyle name="_ONL Considerations PR CY09 AOP 01-21-09 FINAL" xfId="373"/>
    <cellStyle name="_P456 COST BOM_Sep29th" xfId="374"/>
    <cellStyle name="_P50455 Costed BOM 20050922" xfId="375"/>
    <cellStyle name="_PACKAGE COST Lenovo Speyburn IV " xfId="376"/>
    <cellStyle name="_PACKAGE COST-Andes Lenovo 17L" xfId="377"/>
    <cellStyle name="_PACKAGE COST-HP Malibu DL580 G5" xfId="378"/>
    <cellStyle name="_PACKAGE COST-Lenovo 13LS" xfId="379"/>
    <cellStyle name="_PACKAGE COST-Lenovo 25LM" xfId="380"/>
    <cellStyle name="_PACKAGE COST-Martel- W-Handle" xfId="381"/>
    <cellStyle name="_PACKAGE COST-Martel- WO_Handle" xfId="382"/>
    <cellStyle name="_PACKAGE-ASSY COST Apollo" xfId="383"/>
    <cellStyle name="_PACKAGE-ASSY COST-Lenova Bluesky (2)" xfId="384"/>
    <cellStyle name="_Percent" xfId="385"/>
    <cellStyle name="_Percent_02 Pfd Valuation" xfId="386"/>
    <cellStyle name="_Percent_20080616_Ownership Structure Walk-Up" xfId="387"/>
    <cellStyle name="_Percent_BLS2q_salesforce" xfId="388"/>
    <cellStyle name="_Percent_USA Ownership" xfId="389"/>
    <cellStyle name="_PercentSpace" xfId="390"/>
    <cellStyle name="_PercentSpace_02 Pfd Valuation" xfId="391"/>
    <cellStyle name="_PercentSpace_20080616_Ownership Structure Walk-Up" xfId="392"/>
    <cellStyle name="_PercentSpace_BLS2q_salesforce" xfId="393"/>
    <cellStyle name="_PercentSpace_USA Ownership" xfId="394"/>
    <cellStyle name="_PL VG au 9 juillet 2008" xfId="395"/>
    <cellStyle name="_PM93 Quote Summary Update 061024" xfId="396"/>
    <cellStyle name="_PPA 9Cegetel 30 juin (040808)" xfId="397"/>
    <cellStyle name="_Presentation ATVI" xfId="398"/>
    <cellStyle name="_quotation(IBM) to david new" xfId="399"/>
    <cellStyle name="_quotation(IBM) to david new_Lenovo PACK  Packing Proposal" xfId="400"/>
    <cellStyle name="_quotation(IBM) to david new_Lenovo Park Format_July 07 05" xfId="401"/>
    <cellStyle name="_quotation(IBM) to david new_Lenovo Park Format_July 07 05V2" xfId="402"/>
    <cellStyle name="_RFQ required by Makkah 1101 (3)" xfId="403"/>
    <cellStyle name="_RollDG Template 605" xfId="404"/>
    <cellStyle name="_RollDM Alienware PCBA only business_ELC DIP Cards 070314" xfId="405"/>
    <cellStyle name="_RollDM Dell MB Heiden $70 BOM_Revised with Roberto 070318_$4TC Goal Seek" xfId="406"/>
    <cellStyle name="_RollDM Dell Sneeth MB_Rev01 070405" xfId="407"/>
    <cellStyle name="_RollDM HP MSA50 PCBA Cost Model_Quote 500K Monthly Rev01 (Aug 29, 2007)" xfId="408"/>
    <cellStyle name="_RollDM HP Rivers MB Gunnison_9K-13K monthly 070622" xfId="409"/>
    <cellStyle name="_RollDM L10 Cost Model_Template 070712 Rev 1.2" xfId="410"/>
    <cellStyle name="_RollDM Nvidia Add-in Card-50329" xfId="411"/>
    <cellStyle name="_RollDM Nvidia Add-in Card-50330 rev b" xfId="412"/>
    <cellStyle name="_RollDM Nvidia P381" xfId="413"/>
    <cellStyle name="_RollDM Nvidia P492 Rev 1" xfId="414"/>
    <cellStyle name="_RollDM nVidia PM132 060929" xfId="415"/>
    <cellStyle name="_RollDM Nvidia PM93 960" xfId="416"/>
    <cellStyle name="_RollDM Nvidia PM93 960 EVGA ON OFF 061024 Revised 1.2" xfId="417"/>
    <cellStyle name="_RollDM PCBA Cost Model_Template 070802 Rev C_Single High Volume Model" xfId="418"/>
    <cellStyle name="_RollDM Template 605" xfId="419"/>
    <cellStyle name="_Salcomp FCA HK Transport Pricing Dec11" xfId="420"/>
    <cellStyle name="_Salcomp FCA HK Transport Pricing Dec11_Lenovo PACK  Packing Proposal" xfId="421"/>
    <cellStyle name="_Salcomp FCA HK Transport Pricing Dec11_Lenovo Park Format_July 07 05" xfId="422"/>
    <cellStyle name="_Salcomp FCA HK Transport Pricing Dec11_Lenovo Park Format_July 07 05V2" xfId="423"/>
    <cellStyle name="_Sheet2" xfId="424"/>
    <cellStyle name="_Sheet2_Kuehne+Nagel Ocean Freight Rate Table 2005" xfId="425"/>
    <cellStyle name="_Sheet2_Kuehne+Nagel Ocean Freight Rate Table1" xfId="426"/>
    <cellStyle name="_SubHeading" xfId="427"/>
    <cellStyle name="_SubHeading_01 VU Liquidity 171202" xfId="428"/>
    <cellStyle name="_SubHeading_20080616_Ownership Structure Walk-Up" xfId="429"/>
    <cellStyle name="_SubHeading_210302 VU Liquidity new figures" xfId="430"/>
    <cellStyle name="_SubHeading_Contribution of assets into USAi_02" xfId="431"/>
    <cellStyle name="_SubHeading_NBC-5 yearDCF-Final from Vivendi modified" xfId="432"/>
    <cellStyle name="_SubHeading_prestemp" xfId="433"/>
    <cellStyle name="_SubHeading_prestemp_USAi Warrants Valuation 1" xfId="434"/>
    <cellStyle name="_SubHeading_Tribune Consolidated Model v578" xfId="435"/>
    <cellStyle name="_Table" xfId="436"/>
    <cellStyle name="_Table_02 Pfd Valuation" xfId="437"/>
    <cellStyle name="_Table_03 Contribution Analysis" xfId="438"/>
    <cellStyle name="_Table_20080616_Ownership Structure Walk-Up" xfId="439"/>
    <cellStyle name="_Table_Contribution of assets into USAi_02" xfId="440"/>
    <cellStyle name="_Table_NBC-5 yearDCF-Final from Vivendi modified" xfId="441"/>
    <cellStyle name="_Table_USA Ownership" xfId="442"/>
    <cellStyle name="_TableHead" xfId="443"/>
    <cellStyle name="_TableHead_03 Contribution Analysis" xfId="444"/>
    <cellStyle name="_TableHead_20080616_Ownership Structure Walk-Up" xfId="445"/>
    <cellStyle name="_TableHead_Basic LBO v06" xfId="446"/>
    <cellStyle name="_TableHead_Black Scholes Model" xfId="447"/>
    <cellStyle name="_TableHeading" xfId="448"/>
    <cellStyle name="_TableRowBorder" xfId="449"/>
    <cellStyle name="_TableRowHead" xfId="450"/>
    <cellStyle name="_TableRowHead_03 Contribution Analysis" xfId="451"/>
    <cellStyle name="_TableRowHead_20080616_Ownership Structure Walk-Up" xfId="452"/>
    <cellStyle name="_TableRowHead_Basic LBO v06" xfId="453"/>
    <cellStyle name="_TableRowHeading" xfId="454"/>
    <cellStyle name="_TableSuperHead" xfId="455"/>
    <cellStyle name="_TableSuperHead_02 Pfd Valuation" xfId="456"/>
    <cellStyle name="_TableSuperHead_03 Contribution Analysis" xfId="457"/>
    <cellStyle name="_TableSuperHead_20080616_Ownership Structure Walk-Up" xfId="458"/>
    <cellStyle name="_TableSuperHead_As the Market has Lower Implied Growth Expectations v2" xfId="459"/>
    <cellStyle name="_TableSuperHead_Basic LBO v06" xfId="460"/>
    <cellStyle name="_TableSuperHead_USA Ownership" xfId="461"/>
    <cellStyle name="_TableSuperHeading" xfId="462"/>
    <cellStyle name="_TableText" xfId="463"/>
    <cellStyle name="_Transportation Charges from DM to Huizhou" xfId="464"/>
    <cellStyle name="_Transportation Charges from DM to Huizhou_Lenovo PACK  Packing Proposal" xfId="465"/>
    <cellStyle name="_Transportation Charges from DM to Huizhou_Lenovo Park Format_July 07 05" xfId="466"/>
    <cellStyle name="_Transportation Charges from DM to Huizhou_Lenovo Park Format_July 07 05V2" xfId="467"/>
    <cellStyle name="_Trt-KX864-CDC-DM-HK-Futian" xfId="468"/>
    <cellStyle name="_Trt-KX864-CDC-DM-HK-Futian_Lenovo PACK  Packing Proposal" xfId="469"/>
    <cellStyle name="_Trt-KX864-CDC-DM-HK-Futian_Lenovo Park Format_July 07 05" xfId="470"/>
    <cellStyle name="_Trt-KX864-CDC-DM-HK-Futian_Lenovo Park Format_July 07 05V2" xfId="471"/>
    <cellStyle name="_WaterfrontRequote0525_DN_(JS)" xfId="472"/>
    <cellStyle name="_XBOX 360 Drum BOM" xfId="473"/>
    <cellStyle name="_XBOX MB repair &amp; refurbish freight cost" xfId="474"/>
    <cellStyle name="_XBOX MB repair &amp; refurbish freight cost_Lenovo PACK  Packing Proposal" xfId="475"/>
    <cellStyle name="_XBOX MB repair &amp; refurbish freight cost_Lenovo Park Format_July 07 05" xfId="476"/>
    <cellStyle name="_XBOX MB repair &amp; refurbish freight cost_Lenovo Park Format_July 07 05V2" xfId="477"/>
    <cellStyle name="_XBOX MB RR Transport Cost - Air  Express 040506R1" xfId="478"/>
    <cellStyle name="_XBOX MB RR Transport Cost - Air  Express 040506R1_Lenovo PACK  Packing Proposal" xfId="479"/>
    <cellStyle name="_XBOX MB RR Transport Cost - Air  Express 040506R1_Lenovo Park Format_July 07 05" xfId="480"/>
    <cellStyle name="_XBOX MB RR Transport Cost - Air  Express 040506R1_Lenovo Park Format_July 07 05V2" xfId="481"/>
    <cellStyle name="_XBOX MB RR Transport Cost - Air &amp; Express 040506R1" xfId="482"/>
    <cellStyle name="_XBOX MB RR Transport Cost - Air &amp; Express 040506R1_Lenovo PACK  Packing Proposal" xfId="483"/>
    <cellStyle name="_XBOX MB RR Transport Cost - Air &amp; Express 040506R1_Lenovo Park Format_July 07 05" xfId="484"/>
    <cellStyle name="_XBOX MB RR Transport Cost - Air &amp; Express 040506R1_Lenovo Park Format_July 07 05V2" xfId="485"/>
    <cellStyle name="_XBOX Total BI Q1'08 0310" xfId="486"/>
    <cellStyle name="’Ê‰Ý [0.00]_Region Orders (2)" xfId="487"/>
    <cellStyle name="’Ê‰Ý_Region Orders (2)" xfId="488"/>
    <cellStyle name="¤@¯ë_pldt" xfId="489"/>
    <cellStyle name="•W_Pacific Region P&amp;L" xfId="490"/>
    <cellStyle name="0,0_x000d__x000a_NA_x000d__x000a_" xfId="491"/>
    <cellStyle name="0dp" xfId="492"/>
    <cellStyle name="20% - Accent1 10" xfId="493"/>
    <cellStyle name="20% - Accent1 10 2" xfId="494"/>
    <cellStyle name="20% - Accent1 10 3" xfId="495"/>
    <cellStyle name="20% - Accent1 11" xfId="496"/>
    <cellStyle name="20% - Accent1 11 2" xfId="497"/>
    <cellStyle name="20% - Accent1 11 3" xfId="498"/>
    <cellStyle name="20% - Accent1 12" xfId="499"/>
    <cellStyle name="20% - Accent1 12 2" xfId="500"/>
    <cellStyle name="20% - Accent1 12 3" xfId="501"/>
    <cellStyle name="20% - Accent1 13" xfId="502"/>
    <cellStyle name="20% - Accent1 13 2" xfId="503"/>
    <cellStyle name="20% - Accent1 13 3" xfId="504"/>
    <cellStyle name="20% - Accent1 14" xfId="505"/>
    <cellStyle name="20% - Accent1 14 2" xfId="506"/>
    <cellStyle name="20% - Accent1 14 3" xfId="507"/>
    <cellStyle name="20% - Accent1 15" xfId="508"/>
    <cellStyle name="20% - Accent1 15 2" xfId="509"/>
    <cellStyle name="20% - Accent1 15 3" xfId="510"/>
    <cellStyle name="20% - Accent1 16" xfId="511"/>
    <cellStyle name="20% - Accent1 17" xfId="512"/>
    <cellStyle name="20% - Accent1 18" xfId="513"/>
    <cellStyle name="20% - Accent1 19" xfId="514"/>
    <cellStyle name="20% - Accent1 2" xfId="515"/>
    <cellStyle name="20% - Accent1 2 10" xfId="516"/>
    <cellStyle name="20% - Accent1 2 11" xfId="517"/>
    <cellStyle name="20% - Accent1 2 12" xfId="518"/>
    <cellStyle name="20% - Accent1 2 13" xfId="519"/>
    <cellStyle name="20% - Accent1 2 14" xfId="520"/>
    <cellStyle name="20% - Accent1 2 15" xfId="521"/>
    <cellStyle name="20% - Accent1 2 2" xfId="522"/>
    <cellStyle name="20% - Accent1 2 3" xfId="523"/>
    <cellStyle name="20% - Accent1 2 4" xfId="524"/>
    <cellStyle name="20% - Accent1 2 5" xfId="525"/>
    <cellStyle name="20% - Accent1 2 6" xfId="526"/>
    <cellStyle name="20% - Accent1 2 7" xfId="527"/>
    <cellStyle name="20% - Accent1 2 8" xfId="528"/>
    <cellStyle name="20% - Accent1 2 9" xfId="529"/>
    <cellStyle name="20% - Accent1 2_Display" xfId="530"/>
    <cellStyle name="20% - Accent1 20" xfId="4317"/>
    <cellStyle name="20% - Accent1 3" xfId="531"/>
    <cellStyle name="20% - Accent1 3 2" xfId="532"/>
    <cellStyle name="20% - Accent1 3 3" xfId="533"/>
    <cellStyle name="20% - Accent1 3 4" xfId="534"/>
    <cellStyle name="20% - Accent1 3 5" xfId="535"/>
    <cellStyle name="20% - Accent1 3 6" xfId="536"/>
    <cellStyle name="20% - Accent1 3 7" xfId="537"/>
    <cellStyle name="20% - Accent1 3 8" xfId="538"/>
    <cellStyle name="20% - Accent1 3_Display" xfId="539"/>
    <cellStyle name="20% - Accent1 4" xfId="540"/>
    <cellStyle name="20% - Accent1 4 2" xfId="541"/>
    <cellStyle name="20% - Accent1 4_Display" xfId="542"/>
    <cellStyle name="20% - Accent1 5" xfId="543"/>
    <cellStyle name="20% - Accent1 5 2" xfId="544"/>
    <cellStyle name="20% - Accent1 5_Display" xfId="545"/>
    <cellStyle name="20% - Accent1 6" xfId="546"/>
    <cellStyle name="20% - Accent1 6 2" xfId="547"/>
    <cellStyle name="20% - Accent1 6_Display" xfId="548"/>
    <cellStyle name="20% - Accent1 7" xfId="549"/>
    <cellStyle name="20% - Accent1 8" xfId="550"/>
    <cellStyle name="20% - Accent1 9" xfId="551"/>
    <cellStyle name="20% - Accent1 9 2" xfId="552"/>
    <cellStyle name="20% - Accent1 9 3" xfId="553"/>
    <cellStyle name="20% - Accent1 9 4" xfId="554"/>
    <cellStyle name="20% - Accent2 10" xfId="555"/>
    <cellStyle name="20% - Accent2 10 2" xfId="556"/>
    <cellStyle name="20% - Accent2 10 3" xfId="557"/>
    <cellStyle name="20% - Accent2 11" xfId="558"/>
    <cellStyle name="20% - Accent2 11 2" xfId="559"/>
    <cellStyle name="20% - Accent2 11 3" xfId="560"/>
    <cellStyle name="20% - Accent2 12" xfId="561"/>
    <cellStyle name="20% - Accent2 12 2" xfId="562"/>
    <cellStyle name="20% - Accent2 12 3" xfId="563"/>
    <cellStyle name="20% - Accent2 13" xfId="564"/>
    <cellStyle name="20% - Accent2 13 2" xfId="565"/>
    <cellStyle name="20% - Accent2 13 3" xfId="566"/>
    <cellStyle name="20% - Accent2 14" xfId="567"/>
    <cellStyle name="20% - Accent2 14 2" xfId="568"/>
    <cellStyle name="20% - Accent2 14 3" xfId="569"/>
    <cellStyle name="20% - Accent2 15" xfId="570"/>
    <cellStyle name="20% - Accent2 15 2" xfId="571"/>
    <cellStyle name="20% - Accent2 15 3" xfId="572"/>
    <cellStyle name="20% - Accent2 16" xfId="573"/>
    <cellStyle name="20% - Accent2 17" xfId="574"/>
    <cellStyle name="20% - Accent2 18" xfId="575"/>
    <cellStyle name="20% - Accent2 19" xfId="576"/>
    <cellStyle name="20% - Accent2 2" xfId="577"/>
    <cellStyle name="20% - Accent2 2 10" xfId="578"/>
    <cellStyle name="20% - Accent2 2 11" xfId="579"/>
    <cellStyle name="20% - Accent2 2 12" xfId="580"/>
    <cellStyle name="20% - Accent2 2 13" xfId="581"/>
    <cellStyle name="20% - Accent2 2 14" xfId="582"/>
    <cellStyle name="20% - Accent2 2 15" xfId="583"/>
    <cellStyle name="20% - Accent2 2 2" xfId="584"/>
    <cellStyle name="20% - Accent2 2 3" xfId="585"/>
    <cellStyle name="20% - Accent2 2 4" xfId="586"/>
    <cellStyle name="20% - Accent2 2 5" xfId="587"/>
    <cellStyle name="20% - Accent2 2 6" xfId="588"/>
    <cellStyle name="20% - Accent2 2 7" xfId="589"/>
    <cellStyle name="20% - Accent2 2 8" xfId="590"/>
    <cellStyle name="20% - Accent2 2 9" xfId="591"/>
    <cellStyle name="20% - Accent2 2_Display" xfId="592"/>
    <cellStyle name="20% - Accent2 20" xfId="4318"/>
    <cellStyle name="20% - Accent2 3" xfId="593"/>
    <cellStyle name="20% - Accent2 3 2" xfId="594"/>
    <cellStyle name="20% - Accent2 3 3" xfId="595"/>
    <cellStyle name="20% - Accent2 3 4" xfId="596"/>
    <cellStyle name="20% - Accent2 3 5" xfId="597"/>
    <cellStyle name="20% - Accent2 3 5 2" xfId="598"/>
    <cellStyle name="20% - Accent2 3 6" xfId="599"/>
    <cellStyle name="20% - Accent2 3 7" xfId="600"/>
    <cellStyle name="20% - Accent2 3 8" xfId="601"/>
    <cellStyle name="20% - Accent2 3 9" xfId="602"/>
    <cellStyle name="20% - Accent2 3_Display" xfId="603"/>
    <cellStyle name="20% - Accent2 4" xfId="604"/>
    <cellStyle name="20% - Accent2 4 2" xfId="605"/>
    <cellStyle name="20% - Accent2 4_Display" xfId="606"/>
    <cellStyle name="20% - Accent2 5" xfId="607"/>
    <cellStyle name="20% - Accent2 5 2" xfId="608"/>
    <cellStyle name="20% - Accent2 5_Display" xfId="609"/>
    <cellStyle name="20% - Accent2 6" xfId="610"/>
    <cellStyle name="20% - Accent2 6 2" xfId="611"/>
    <cellStyle name="20% - Accent2 6_Display" xfId="612"/>
    <cellStyle name="20% - Accent2 7" xfId="613"/>
    <cellStyle name="20% - Accent2 8" xfId="614"/>
    <cellStyle name="20% - Accent2 9" xfId="615"/>
    <cellStyle name="20% - Accent2 9 2" xfId="616"/>
    <cellStyle name="20% - Accent2 9 2 2" xfId="617"/>
    <cellStyle name="20% - Accent2 9 3" xfId="618"/>
    <cellStyle name="20% - Accent2 9 4" xfId="619"/>
    <cellStyle name="20% - Accent2 9 5" xfId="620"/>
    <cellStyle name="20% - Accent3 10" xfId="621"/>
    <cellStyle name="20% - Accent3 10 2" xfId="622"/>
    <cellStyle name="20% - Accent3 10 3" xfId="623"/>
    <cellStyle name="20% - Accent3 11" xfId="624"/>
    <cellStyle name="20% - Accent3 11 2" xfId="625"/>
    <cellStyle name="20% - Accent3 11 3" xfId="626"/>
    <cellStyle name="20% - Accent3 12" xfId="627"/>
    <cellStyle name="20% - Accent3 12 2" xfId="628"/>
    <cellStyle name="20% - Accent3 12 3" xfId="629"/>
    <cellStyle name="20% - Accent3 13" xfId="630"/>
    <cellStyle name="20% - Accent3 13 2" xfId="631"/>
    <cellStyle name="20% - Accent3 13 3" xfId="632"/>
    <cellStyle name="20% - Accent3 14" xfId="633"/>
    <cellStyle name="20% - Accent3 14 2" xfId="634"/>
    <cellStyle name="20% - Accent3 14 3" xfId="635"/>
    <cellStyle name="20% - Accent3 15" xfId="636"/>
    <cellStyle name="20% - Accent3 15 2" xfId="637"/>
    <cellStyle name="20% - Accent3 15 3" xfId="638"/>
    <cellStyle name="20% - Accent3 16" xfId="639"/>
    <cellStyle name="20% - Accent3 17" xfId="640"/>
    <cellStyle name="20% - Accent3 18" xfId="641"/>
    <cellStyle name="20% - Accent3 19" xfId="642"/>
    <cellStyle name="20% - Accent3 2" xfId="643"/>
    <cellStyle name="20% - Accent3 2 10" xfId="644"/>
    <cellStyle name="20% - Accent3 2 11" xfId="645"/>
    <cellStyle name="20% - Accent3 2 12" xfId="646"/>
    <cellStyle name="20% - Accent3 2 13" xfId="647"/>
    <cellStyle name="20% - Accent3 2 14" xfId="648"/>
    <cellStyle name="20% - Accent3 2 15" xfId="649"/>
    <cellStyle name="20% - Accent3 2 2" xfId="650"/>
    <cellStyle name="20% - Accent3 2 3" xfId="651"/>
    <cellStyle name="20% - Accent3 2 4" xfId="652"/>
    <cellStyle name="20% - Accent3 2 5" xfId="653"/>
    <cellStyle name="20% - Accent3 2 6" xfId="654"/>
    <cellStyle name="20% - Accent3 2 7" xfId="655"/>
    <cellStyle name="20% - Accent3 2 8" xfId="656"/>
    <cellStyle name="20% - Accent3 2 9" xfId="657"/>
    <cellStyle name="20% - Accent3 2_Display" xfId="658"/>
    <cellStyle name="20% - Accent3 20" xfId="4319"/>
    <cellStyle name="20% - Accent3 3" xfId="659"/>
    <cellStyle name="20% - Accent3 3 2" xfId="660"/>
    <cellStyle name="20% - Accent3 3 3" xfId="661"/>
    <cellStyle name="20% - Accent3 3 4" xfId="662"/>
    <cellStyle name="20% - Accent3 3 5" xfId="663"/>
    <cellStyle name="20% - Accent3 3 5 2" xfId="664"/>
    <cellStyle name="20% - Accent3 3 6" xfId="665"/>
    <cellStyle name="20% - Accent3 3 7" xfId="666"/>
    <cellStyle name="20% - Accent3 3 8" xfId="667"/>
    <cellStyle name="20% - Accent3 3 9" xfId="668"/>
    <cellStyle name="20% - Accent3 3_Display" xfId="669"/>
    <cellStyle name="20% - Accent3 4" xfId="670"/>
    <cellStyle name="20% - Accent3 4 2" xfId="671"/>
    <cellStyle name="20% - Accent3 4_Display" xfId="672"/>
    <cellStyle name="20% - Accent3 5" xfId="673"/>
    <cellStyle name="20% - Accent3 5 2" xfId="674"/>
    <cellStyle name="20% - Accent3 5_Display" xfId="675"/>
    <cellStyle name="20% - Accent3 6" xfId="676"/>
    <cellStyle name="20% - Accent3 6 2" xfId="677"/>
    <cellStyle name="20% - Accent3 6_Display" xfId="678"/>
    <cellStyle name="20% - Accent3 7" xfId="679"/>
    <cellStyle name="20% - Accent3 8" xfId="680"/>
    <cellStyle name="20% - Accent3 9" xfId="681"/>
    <cellStyle name="20% - Accent3 9 2" xfId="682"/>
    <cellStyle name="20% - Accent3 9 2 2" xfId="683"/>
    <cellStyle name="20% - Accent3 9 3" xfId="684"/>
    <cellStyle name="20% - Accent3 9 4" xfId="685"/>
    <cellStyle name="20% - Accent3 9 5" xfId="686"/>
    <cellStyle name="20% - Accent4 10" xfId="687"/>
    <cellStyle name="20% - Accent4 10 2" xfId="688"/>
    <cellStyle name="20% - Accent4 10 3" xfId="689"/>
    <cellStyle name="20% - Accent4 11" xfId="690"/>
    <cellStyle name="20% - Accent4 11 2" xfId="691"/>
    <cellStyle name="20% - Accent4 11 3" xfId="692"/>
    <cellStyle name="20% - Accent4 12" xfId="693"/>
    <cellStyle name="20% - Accent4 12 2" xfId="694"/>
    <cellStyle name="20% - Accent4 12 3" xfId="695"/>
    <cellStyle name="20% - Accent4 13" xfId="696"/>
    <cellStyle name="20% - Accent4 13 2" xfId="697"/>
    <cellStyle name="20% - Accent4 13 3" xfId="698"/>
    <cellStyle name="20% - Accent4 14" xfId="699"/>
    <cellStyle name="20% - Accent4 14 2" xfId="700"/>
    <cellStyle name="20% - Accent4 14 3" xfId="701"/>
    <cellStyle name="20% - Accent4 15" xfId="702"/>
    <cellStyle name="20% - Accent4 15 2" xfId="703"/>
    <cellStyle name="20% - Accent4 15 3" xfId="704"/>
    <cellStyle name="20% - Accent4 16" xfId="705"/>
    <cellStyle name="20% - Accent4 17" xfId="706"/>
    <cellStyle name="20% - Accent4 18" xfId="707"/>
    <cellStyle name="20% - Accent4 19" xfId="708"/>
    <cellStyle name="20% - Accent4 2" xfId="709"/>
    <cellStyle name="20% - Accent4 2 10" xfId="710"/>
    <cellStyle name="20% - Accent4 2 11" xfId="711"/>
    <cellStyle name="20% - Accent4 2 12" xfId="712"/>
    <cellStyle name="20% - Accent4 2 13" xfId="713"/>
    <cellStyle name="20% - Accent4 2 14" xfId="714"/>
    <cellStyle name="20% - Accent4 2 15" xfId="715"/>
    <cellStyle name="20% - Accent4 2 2" xfId="716"/>
    <cellStyle name="20% - Accent4 2 3" xfId="717"/>
    <cellStyle name="20% - Accent4 2 4" xfId="718"/>
    <cellStyle name="20% - Accent4 2 5" xfId="719"/>
    <cellStyle name="20% - Accent4 2 6" xfId="720"/>
    <cellStyle name="20% - Accent4 2 7" xfId="721"/>
    <cellStyle name="20% - Accent4 2 8" xfId="722"/>
    <cellStyle name="20% - Accent4 2 9" xfId="723"/>
    <cellStyle name="20% - Accent4 2_Display" xfId="724"/>
    <cellStyle name="20% - Accent4 20" xfId="4320"/>
    <cellStyle name="20% - Accent4 3" xfId="725"/>
    <cellStyle name="20% - Accent4 3 2" xfId="726"/>
    <cellStyle name="20% - Accent4 3 3" xfId="727"/>
    <cellStyle name="20% - Accent4 3 4" xfId="728"/>
    <cellStyle name="20% - Accent4 3 5" xfId="729"/>
    <cellStyle name="20% - Accent4 3 5 2" xfId="730"/>
    <cellStyle name="20% - Accent4 3 6" xfId="731"/>
    <cellStyle name="20% - Accent4 3 7" xfId="732"/>
    <cellStyle name="20% - Accent4 3 8" xfId="733"/>
    <cellStyle name="20% - Accent4 3 9" xfId="734"/>
    <cellStyle name="20% - Accent4 3_Display" xfId="735"/>
    <cellStyle name="20% - Accent4 4" xfId="736"/>
    <cellStyle name="20% - Accent4 4 2" xfId="737"/>
    <cellStyle name="20% - Accent4 4_Display" xfId="738"/>
    <cellStyle name="20% - Accent4 5" xfId="739"/>
    <cellStyle name="20% - Accent4 5 2" xfId="740"/>
    <cellStyle name="20% - Accent4 5_Display" xfId="741"/>
    <cellStyle name="20% - Accent4 6" xfId="742"/>
    <cellStyle name="20% - Accent4 6 2" xfId="743"/>
    <cellStyle name="20% - Accent4 6_Display" xfId="744"/>
    <cellStyle name="20% - Accent4 7" xfId="745"/>
    <cellStyle name="20% - Accent4 8" xfId="746"/>
    <cellStyle name="20% - Accent4 9" xfId="747"/>
    <cellStyle name="20% - Accent4 9 2" xfId="748"/>
    <cellStyle name="20% - Accent4 9 2 2" xfId="749"/>
    <cellStyle name="20% - Accent4 9 3" xfId="750"/>
    <cellStyle name="20% - Accent4 9 4" xfId="751"/>
    <cellStyle name="20% - Accent4 9 5" xfId="752"/>
    <cellStyle name="20% - Accent5 10" xfId="753"/>
    <cellStyle name="20% - Accent5 10 2" xfId="754"/>
    <cellStyle name="20% - Accent5 10 3" xfId="755"/>
    <cellStyle name="20% - Accent5 11" xfId="756"/>
    <cellStyle name="20% - Accent5 11 2" xfId="757"/>
    <cellStyle name="20% - Accent5 11 3" xfId="758"/>
    <cellStyle name="20% - Accent5 12" xfId="759"/>
    <cellStyle name="20% - Accent5 12 2" xfId="760"/>
    <cellStyle name="20% - Accent5 12 3" xfId="761"/>
    <cellStyle name="20% - Accent5 13" xfId="762"/>
    <cellStyle name="20% - Accent5 13 2" xfId="763"/>
    <cellStyle name="20% - Accent5 13 3" xfId="764"/>
    <cellStyle name="20% - Accent5 14" xfId="765"/>
    <cellStyle name="20% - Accent5 14 2" xfId="766"/>
    <cellStyle name="20% - Accent5 14 3" xfId="767"/>
    <cellStyle name="20% - Accent5 15" xfId="768"/>
    <cellStyle name="20% - Accent5 15 2" xfId="769"/>
    <cellStyle name="20% - Accent5 15 3" xfId="770"/>
    <cellStyle name="20% - Accent5 16" xfId="771"/>
    <cellStyle name="20% - Accent5 17" xfId="772"/>
    <cellStyle name="20% - Accent5 18" xfId="773"/>
    <cellStyle name="20% - Accent5 19" xfId="774"/>
    <cellStyle name="20% - Accent5 2" xfId="775"/>
    <cellStyle name="20% - Accent5 2 10" xfId="776"/>
    <cellStyle name="20% - Accent5 2 11" xfId="777"/>
    <cellStyle name="20% - Accent5 2 12" xfId="778"/>
    <cellStyle name="20% - Accent5 2 13" xfId="779"/>
    <cellStyle name="20% - Accent5 2 14" xfId="780"/>
    <cellStyle name="20% - Accent5 2 15" xfId="781"/>
    <cellStyle name="20% - Accent5 2 2" xfId="782"/>
    <cellStyle name="20% - Accent5 2 3" xfId="783"/>
    <cellStyle name="20% - Accent5 2 4" xfId="784"/>
    <cellStyle name="20% - Accent5 2 5" xfId="785"/>
    <cellStyle name="20% - Accent5 2 6" xfId="786"/>
    <cellStyle name="20% - Accent5 2 7" xfId="787"/>
    <cellStyle name="20% - Accent5 2 8" xfId="788"/>
    <cellStyle name="20% - Accent5 2 9" xfId="789"/>
    <cellStyle name="20% - Accent5 2_Display" xfId="790"/>
    <cellStyle name="20% - Accent5 20" xfId="4321"/>
    <cellStyle name="20% - Accent5 3" xfId="791"/>
    <cellStyle name="20% - Accent5 3 2" xfId="792"/>
    <cellStyle name="20% - Accent5 3 3" xfId="793"/>
    <cellStyle name="20% - Accent5 3 4" xfId="794"/>
    <cellStyle name="20% - Accent5 3 5" xfId="795"/>
    <cellStyle name="20% - Accent5 3 6" xfId="796"/>
    <cellStyle name="20% - Accent5 3 7" xfId="797"/>
    <cellStyle name="20% - Accent5 3 8" xfId="798"/>
    <cellStyle name="20% - Accent5 3_Display" xfId="799"/>
    <cellStyle name="20% - Accent5 4" xfId="800"/>
    <cellStyle name="20% - Accent5 4 2" xfId="801"/>
    <cellStyle name="20% - Accent5 4_Display" xfId="802"/>
    <cellStyle name="20% - Accent5 5" xfId="803"/>
    <cellStyle name="20% - Accent5 5 2" xfId="804"/>
    <cellStyle name="20% - Accent5 5_Display" xfId="805"/>
    <cellStyle name="20% - Accent5 6" xfId="806"/>
    <cellStyle name="20% - Accent5 6 2" xfId="807"/>
    <cellStyle name="20% - Accent5 6_Display" xfId="808"/>
    <cellStyle name="20% - Accent5 7" xfId="809"/>
    <cellStyle name="20% - Accent5 8" xfId="810"/>
    <cellStyle name="20% - Accent5 9" xfId="811"/>
    <cellStyle name="20% - Accent5 9 2" xfId="812"/>
    <cellStyle name="20% - Accent5 9 3" xfId="813"/>
    <cellStyle name="20% - Accent5 9 4" xfId="814"/>
    <cellStyle name="20% - Accent6 10" xfId="815"/>
    <cellStyle name="20% - Accent6 10 2" xfId="816"/>
    <cellStyle name="20% - Accent6 10 3" xfId="817"/>
    <cellStyle name="20% - Accent6 11" xfId="818"/>
    <cellStyle name="20% - Accent6 11 2" xfId="819"/>
    <cellStyle name="20% - Accent6 11 3" xfId="820"/>
    <cellStyle name="20% - Accent6 12" xfId="821"/>
    <cellStyle name="20% - Accent6 12 2" xfId="822"/>
    <cellStyle name="20% - Accent6 12 3" xfId="823"/>
    <cellStyle name="20% - Accent6 13" xfId="824"/>
    <cellStyle name="20% - Accent6 13 2" xfId="825"/>
    <cellStyle name="20% - Accent6 13 3" xfId="826"/>
    <cellStyle name="20% - Accent6 14" xfId="827"/>
    <cellStyle name="20% - Accent6 14 2" xfId="828"/>
    <cellStyle name="20% - Accent6 14 3" xfId="829"/>
    <cellStyle name="20% - Accent6 15" xfId="830"/>
    <cellStyle name="20% - Accent6 15 2" xfId="831"/>
    <cellStyle name="20% - Accent6 15 3" xfId="832"/>
    <cellStyle name="20% - Accent6 16" xfId="833"/>
    <cellStyle name="20% - Accent6 17" xfId="834"/>
    <cellStyle name="20% - Accent6 18" xfId="835"/>
    <cellStyle name="20% - Accent6 19" xfId="836"/>
    <cellStyle name="20% - Accent6 2" xfId="837"/>
    <cellStyle name="20% - Accent6 2 10" xfId="838"/>
    <cellStyle name="20% - Accent6 2 11" xfId="839"/>
    <cellStyle name="20% - Accent6 2 12" xfId="840"/>
    <cellStyle name="20% - Accent6 2 13" xfId="841"/>
    <cellStyle name="20% - Accent6 2 14" xfId="842"/>
    <cellStyle name="20% - Accent6 2 15" xfId="843"/>
    <cellStyle name="20% - Accent6 2 2" xfId="844"/>
    <cellStyle name="20% - Accent6 2 3" xfId="845"/>
    <cellStyle name="20% - Accent6 2 4" xfId="846"/>
    <cellStyle name="20% - Accent6 2 5" xfId="847"/>
    <cellStyle name="20% - Accent6 2 6" xfId="848"/>
    <cellStyle name="20% - Accent6 2 7" xfId="849"/>
    <cellStyle name="20% - Accent6 2 8" xfId="850"/>
    <cellStyle name="20% - Accent6 2 9" xfId="851"/>
    <cellStyle name="20% - Accent6 2_Display" xfId="852"/>
    <cellStyle name="20% - Accent6 20" xfId="4322"/>
    <cellStyle name="20% - Accent6 3" xfId="853"/>
    <cellStyle name="20% - Accent6 3 2" xfId="854"/>
    <cellStyle name="20% - Accent6 3 3" xfId="855"/>
    <cellStyle name="20% - Accent6 3 4" xfId="856"/>
    <cellStyle name="20% - Accent6 3 5" xfId="857"/>
    <cellStyle name="20% - Accent6 3 5 2" xfId="858"/>
    <cellStyle name="20% - Accent6 3 6" xfId="859"/>
    <cellStyle name="20% - Accent6 3 7" xfId="860"/>
    <cellStyle name="20% - Accent6 3 8" xfId="861"/>
    <cellStyle name="20% - Accent6 3 9" xfId="862"/>
    <cellStyle name="20% - Accent6 3_Display" xfId="863"/>
    <cellStyle name="20% - Accent6 4" xfId="864"/>
    <cellStyle name="20% - Accent6 4 2" xfId="865"/>
    <cellStyle name="20% - Accent6 4_Display" xfId="866"/>
    <cellStyle name="20% - Accent6 5" xfId="867"/>
    <cellStyle name="20% - Accent6 5 2" xfId="868"/>
    <cellStyle name="20% - Accent6 5_Display" xfId="869"/>
    <cellStyle name="20% - Accent6 6" xfId="870"/>
    <cellStyle name="20% - Accent6 6 2" xfId="871"/>
    <cellStyle name="20% - Accent6 6_Display" xfId="872"/>
    <cellStyle name="20% - Accent6 7" xfId="873"/>
    <cellStyle name="20% - Accent6 8" xfId="874"/>
    <cellStyle name="20% - Accent6 9" xfId="875"/>
    <cellStyle name="20% - Accent6 9 2" xfId="876"/>
    <cellStyle name="20% - Accent6 9 2 2" xfId="877"/>
    <cellStyle name="20% - Accent6 9 3" xfId="878"/>
    <cellStyle name="20% - Accent6 9 4" xfId="879"/>
    <cellStyle name="20% - Accent6 9 5" xfId="880"/>
    <cellStyle name="20% - 强调文字颜色 1" xfId="881"/>
    <cellStyle name="20% - 强调文字颜色 2" xfId="882"/>
    <cellStyle name="20% - 强调文字颜色 3" xfId="883"/>
    <cellStyle name="20% - 强调文字颜色 4" xfId="884"/>
    <cellStyle name="20% - 强调文字颜色 5" xfId="885"/>
    <cellStyle name="20% - 强调文字颜色 6" xfId="886"/>
    <cellStyle name="20% - 輔色1" xfId="887"/>
    <cellStyle name="20% - 輔色2" xfId="888"/>
    <cellStyle name="20% - 輔色3" xfId="889"/>
    <cellStyle name="20% - 輔色4" xfId="890"/>
    <cellStyle name="20% - 輔色5" xfId="891"/>
    <cellStyle name="20% - 輔色6" xfId="892"/>
    <cellStyle name="3232" xfId="893"/>
    <cellStyle name="³f¹ô[0]_pldt" xfId="894"/>
    <cellStyle name="³f¹ô_pldt" xfId="895"/>
    <cellStyle name="40% - Accent1 10" xfId="896"/>
    <cellStyle name="40% - Accent1 10 2" xfId="897"/>
    <cellStyle name="40% - Accent1 10 3" xfId="898"/>
    <cellStyle name="40% - Accent1 11" xfId="899"/>
    <cellStyle name="40% - Accent1 11 2" xfId="900"/>
    <cellStyle name="40% - Accent1 11 3" xfId="901"/>
    <cellStyle name="40% - Accent1 12" xfId="902"/>
    <cellStyle name="40% - Accent1 12 2" xfId="903"/>
    <cellStyle name="40% - Accent1 12 3" xfId="904"/>
    <cellStyle name="40% - Accent1 13" xfId="905"/>
    <cellStyle name="40% - Accent1 13 2" xfId="906"/>
    <cellStyle name="40% - Accent1 13 3" xfId="907"/>
    <cellStyle name="40% - Accent1 14" xfId="908"/>
    <cellStyle name="40% - Accent1 14 2" xfId="909"/>
    <cellStyle name="40% - Accent1 14 3" xfId="910"/>
    <cellStyle name="40% - Accent1 15" xfId="911"/>
    <cellStyle name="40% - Accent1 15 2" xfId="912"/>
    <cellStyle name="40% - Accent1 15 3" xfId="913"/>
    <cellStyle name="40% - Accent1 16" xfId="914"/>
    <cellStyle name="40% - Accent1 17" xfId="915"/>
    <cellStyle name="40% - Accent1 18" xfId="916"/>
    <cellStyle name="40% - Accent1 19" xfId="917"/>
    <cellStyle name="40% - Accent1 2" xfId="918"/>
    <cellStyle name="40% - Accent1 2 10" xfId="919"/>
    <cellStyle name="40% - Accent1 2 11" xfId="920"/>
    <cellStyle name="40% - Accent1 2 12" xfId="921"/>
    <cellStyle name="40% - Accent1 2 13" xfId="922"/>
    <cellStyle name="40% - Accent1 2 14" xfId="923"/>
    <cellStyle name="40% - Accent1 2 15" xfId="924"/>
    <cellStyle name="40% - Accent1 2 2" xfId="925"/>
    <cellStyle name="40% - Accent1 2 3" xfId="926"/>
    <cellStyle name="40% - Accent1 2 4" xfId="927"/>
    <cellStyle name="40% - Accent1 2 5" xfId="928"/>
    <cellStyle name="40% - Accent1 2 6" xfId="929"/>
    <cellStyle name="40% - Accent1 2 7" xfId="930"/>
    <cellStyle name="40% - Accent1 2 8" xfId="931"/>
    <cellStyle name="40% - Accent1 2 9" xfId="932"/>
    <cellStyle name="40% - Accent1 2_Display" xfId="933"/>
    <cellStyle name="40% - Accent1 20" xfId="4323"/>
    <cellStyle name="40% - Accent1 3" xfId="934"/>
    <cellStyle name="40% - Accent1 3 2" xfId="935"/>
    <cellStyle name="40% - Accent1 3 3" xfId="936"/>
    <cellStyle name="40% - Accent1 3 4" xfId="937"/>
    <cellStyle name="40% - Accent1 3 5" xfId="938"/>
    <cellStyle name="40% - Accent1 3 5 2" xfId="939"/>
    <cellStyle name="40% - Accent1 3 6" xfId="940"/>
    <cellStyle name="40% - Accent1 3 7" xfId="941"/>
    <cellStyle name="40% - Accent1 3 8" xfId="942"/>
    <cellStyle name="40% - Accent1 3 9" xfId="943"/>
    <cellStyle name="40% - Accent1 3_Display" xfId="944"/>
    <cellStyle name="40% - Accent1 4" xfId="945"/>
    <cellStyle name="40% - Accent1 4 2" xfId="946"/>
    <cellStyle name="40% - Accent1 4_Display" xfId="947"/>
    <cellStyle name="40% - Accent1 5" xfId="948"/>
    <cellStyle name="40% - Accent1 5 2" xfId="949"/>
    <cellStyle name="40% - Accent1 5_Display" xfId="950"/>
    <cellStyle name="40% - Accent1 6" xfId="951"/>
    <cellStyle name="40% - Accent1 6 2" xfId="952"/>
    <cellStyle name="40% - Accent1 6_Display" xfId="953"/>
    <cellStyle name="40% - Accent1 7" xfId="954"/>
    <cellStyle name="40% - Accent1 8" xfId="955"/>
    <cellStyle name="40% - Accent1 9" xfId="956"/>
    <cellStyle name="40% - Accent1 9 2" xfId="957"/>
    <cellStyle name="40% - Accent1 9 2 2" xfId="958"/>
    <cellStyle name="40% - Accent1 9 3" xfId="959"/>
    <cellStyle name="40% - Accent1 9 4" xfId="960"/>
    <cellStyle name="40% - Accent1 9 5" xfId="961"/>
    <cellStyle name="40% - Accent2 10" xfId="962"/>
    <cellStyle name="40% - Accent2 10 2" xfId="963"/>
    <cellStyle name="40% - Accent2 10 3" xfId="964"/>
    <cellStyle name="40% - Accent2 11" xfId="965"/>
    <cellStyle name="40% - Accent2 11 2" xfId="966"/>
    <cellStyle name="40% - Accent2 11 3" xfId="967"/>
    <cellStyle name="40% - Accent2 12" xfId="968"/>
    <cellStyle name="40% - Accent2 12 2" xfId="969"/>
    <cellStyle name="40% - Accent2 12 3" xfId="970"/>
    <cellStyle name="40% - Accent2 13" xfId="971"/>
    <cellStyle name="40% - Accent2 13 2" xfId="972"/>
    <cellStyle name="40% - Accent2 13 3" xfId="973"/>
    <cellStyle name="40% - Accent2 14" xfId="974"/>
    <cellStyle name="40% - Accent2 14 2" xfId="975"/>
    <cellStyle name="40% - Accent2 14 3" xfId="976"/>
    <cellStyle name="40% - Accent2 15" xfId="977"/>
    <cellStyle name="40% - Accent2 15 2" xfId="978"/>
    <cellStyle name="40% - Accent2 15 3" xfId="979"/>
    <cellStyle name="40% - Accent2 16" xfId="980"/>
    <cellStyle name="40% - Accent2 17" xfId="981"/>
    <cellStyle name="40% - Accent2 18" xfId="982"/>
    <cellStyle name="40% - Accent2 19" xfId="983"/>
    <cellStyle name="40% - Accent2 2" xfId="984"/>
    <cellStyle name="40% - Accent2 2 10" xfId="985"/>
    <cellStyle name="40% - Accent2 2 11" xfId="986"/>
    <cellStyle name="40% - Accent2 2 12" xfId="987"/>
    <cellStyle name="40% - Accent2 2 13" xfId="988"/>
    <cellStyle name="40% - Accent2 2 14" xfId="989"/>
    <cellStyle name="40% - Accent2 2 15" xfId="990"/>
    <cellStyle name="40% - Accent2 2 2" xfId="991"/>
    <cellStyle name="40% - Accent2 2 3" xfId="992"/>
    <cellStyle name="40% - Accent2 2 4" xfId="993"/>
    <cellStyle name="40% - Accent2 2 5" xfId="994"/>
    <cellStyle name="40% - Accent2 2 6" xfId="995"/>
    <cellStyle name="40% - Accent2 2 7" xfId="996"/>
    <cellStyle name="40% - Accent2 2 8" xfId="997"/>
    <cellStyle name="40% - Accent2 2 9" xfId="998"/>
    <cellStyle name="40% - Accent2 2_Display" xfId="999"/>
    <cellStyle name="40% - Accent2 20" xfId="4324"/>
    <cellStyle name="40% - Accent2 3" xfId="1000"/>
    <cellStyle name="40% - Accent2 3 2" xfId="1001"/>
    <cellStyle name="40% - Accent2 3 3" xfId="1002"/>
    <cellStyle name="40% - Accent2 3 4" xfId="1003"/>
    <cellStyle name="40% - Accent2 3 5" xfId="1004"/>
    <cellStyle name="40% - Accent2 3 5 2" xfId="1005"/>
    <cellStyle name="40% - Accent2 3 6" xfId="1006"/>
    <cellStyle name="40% - Accent2 3 7" xfId="1007"/>
    <cellStyle name="40% - Accent2 3 8" xfId="1008"/>
    <cellStyle name="40% - Accent2 3 9" xfId="1009"/>
    <cellStyle name="40% - Accent2 3_Display" xfId="1010"/>
    <cellStyle name="40% - Accent2 4" xfId="1011"/>
    <cellStyle name="40% - Accent2 4 2" xfId="1012"/>
    <cellStyle name="40% - Accent2 4_Display" xfId="1013"/>
    <cellStyle name="40% - Accent2 5" xfId="1014"/>
    <cellStyle name="40% - Accent2 5 2" xfId="1015"/>
    <cellStyle name="40% - Accent2 5_Display" xfId="1016"/>
    <cellStyle name="40% - Accent2 6" xfId="1017"/>
    <cellStyle name="40% - Accent2 6 2" xfId="1018"/>
    <cellStyle name="40% - Accent2 6_Display" xfId="1019"/>
    <cellStyle name="40% - Accent2 7" xfId="1020"/>
    <cellStyle name="40% - Accent2 8" xfId="1021"/>
    <cellStyle name="40% - Accent2 9" xfId="1022"/>
    <cellStyle name="40% - Accent2 9 2" xfId="1023"/>
    <cellStyle name="40% - Accent2 9 2 2" xfId="1024"/>
    <cellStyle name="40% - Accent2 9 3" xfId="1025"/>
    <cellStyle name="40% - Accent2 9 4" xfId="1026"/>
    <cellStyle name="40% - Accent2 9 5" xfId="1027"/>
    <cellStyle name="40% - Accent3 10" xfId="1028"/>
    <cellStyle name="40% - Accent3 10 2" xfId="1029"/>
    <cellStyle name="40% - Accent3 10 3" xfId="1030"/>
    <cellStyle name="40% - Accent3 11" xfId="1031"/>
    <cellStyle name="40% - Accent3 11 2" xfId="1032"/>
    <cellStyle name="40% - Accent3 11 3" xfId="1033"/>
    <cellStyle name="40% - Accent3 12" xfId="1034"/>
    <cellStyle name="40% - Accent3 12 2" xfId="1035"/>
    <cellStyle name="40% - Accent3 12 3" xfId="1036"/>
    <cellStyle name="40% - Accent3 13" xfId="1037"/>
    <cellStyle name="40% - Accent3 13 2" xfId="1038"/>
    <cellStyle name="40% - Accent3 13 3" xfId="1039"/>
    <cellStyle name="40% - Accent3 14" xfId="1040"/>
    <cellStyle name="40% - Accent3 14 2" xfId="1041"/>
    <cellStyle name="40% - Accent3 14 3" xfId="1042"/>
    <cellStyle name="40% - Accent3 15" xfId="1043"/>
    <cellStyle name="40% - Accent3 15 2" xfId="1044"/>
    <cellStyle name="40% - Accent3 15 3" xfId="1045"/>
    <cellStyle name="40% - Accent3 16" xfId="1046"/>
    <cellStyle name="40% - Accent3 17" xfId="1047"/>
    <cellStyle name="40% - Accent3 18" xfId="1048"/>
    <cellStyle name="40% - Accent3 19" xfId="1049"/>
    <cellStyle name="40% - Accent3 2" xfId="1050"/>
    <cellStyle name="40% - Accent3 2 10" xfId="1051"/>
    <cellStyle name="40% - Accent3 2 11" xfId="1052"/>
    <cellStyle name="40% - Accent3 2 12" xfId="1053"/>
    <cellStyle name="40% - Accent3 2 13" xfId="1054"/>
    <cellStyle name="40% - Accent3 2 14" xfId="1055"/>
    <cellStyle name="40% - Accent3 2 15" xfId="1056"/>
    <cellStyle name="40% - Accent3 2 2" xfId="1057"/>
    <cellStyle name="40% - Accent3 2 3" xfId="1058"/>
    <cellStyle name="40% - Accent3 2 4" xfId="1059"/>
    <cellStyle name="40% - Accent3 2 5" xfId="1060"/>
    <cellStyle name="40% - Accent3 2 6" xfId="1061"/>
    <cellStyle name="40% - Accent3 2 7" xfId="1062"/>
    <cellStyle name="40% - Accent3 2 8" xfId="1063"/>
    <cellStyle name="40% - Accent3 2 9" xfId="1064"/>
    <cellStyle name="40% - Accent3 2_Display" xfId="1065"/>
    <cellStyle name="40% - Accent3 20" xfId="4325"/>
    <cellStyle name="40% - Accent3 3" xfId="1066"/>
    <cellStyle name="40% - Accent3 3 2" xfId="1067"/>
    <cellStyle name="40% - Accent3 3 3" xfId="1068"/>
    <cellStyle name="40% - Accent3 3 4" xfId="1069"/>
    <cellStyle name="40% - Accent3 3 5" xfId="1070"/>
    <cellStyle name="40% - Accent3 3 5 2" xfId="1071"/>
    <cellStyle name="40% - Accent3 3 6" xfId="1072"/>
    <cellStyle name="40% - Accent3 3 7" xfId="1073"/>
    <cellStyle name="40% - Accent3 3 8" xfId="1074"/>
    <cellStyle name="40% - Accent3 3 9" xfId="1075"/>
    <cellStyle name="40% - Accent3 3_Display" xfId="1076"/>
    <cellStyle name="40% - Accent3 4" xfId="1077"/>
    <cellStyle name="40% - Accent3 4 2" xfId="1078"/>
    <cellStyle name="40% - Accent3 4_Display" xfId="1079"/>
    <cellStyle name="40% - Accent3 5" xfId="1080"/>
    <cellStyle name="40% - Accent3 5 2" xfId="1081"/>
    <cellStyle name="40% - Accent3 5_Display" xfId="1082"/>
    <cellStyle name="40% - Accent3 6" xfId="1083"/>
    <cellStyle name="40% - Accent3 6 2" xfId="1084"/>
    <cellStyle name="40% - Accent3 6_Display" xfId="1085"/>
    <cellStyle name="40% - Accent3 7" xfId="1086"/>
    <cellStyle name="40% - Accent3 8" xfId="1087"/>
    <cellStyle name="40% - Accent3 9" xfId="1088"/>
    <cellStyle name="40% - Accent3 9 2" xfId="1089"/>
    <cellStyle name="40% - Accent3 9 2 2" xfId="1090"/>
    <cellStyle name="40% - Accent3 9 3" xfId="1091"/>
    <cellStyle name="40% - Accent3 9 4" xfId="1092"/>
    <cellStyle name="40% - Accent3 9 5" xfId="1093"/>
    <cellStyle name="40% - Accent4 10" xfId="1094"/>
    <cellStyle name="40% - Accent4 10 2" xfId="1095"/>
    <cellStyle name="40% - Accent4 10 3" xfId="1096"/>
    <cellStyle name="40% - Accent4 11" xfId="1097"/>
    <cellStyle name="40% - Accent4 11 2" xfId="1098"/>
    <cellStyle name="40% - Accent4 11 3" xfId="1099"/>
    <cellStyle name="40% - Accent4 12" xfId="1100"/>
    <cellStyle name="40% - Accent4 12 2" xfId="1101"/>
    <cellStyle name="40% - Accent4 12 3" xfId="1102"/>
    <cellStyle name="40% - Accent4 13" xfId="1103"/>
    <cellStyle name="40% - Accent4 13 2" xfId="1104"/>
    <cellStyle name="40% - Accent4 13 3" xfId="1105"/>
    <cellStyle name="40% - Accent4 14" xfId="1106"/>
    <cellStyle name="40% - Accent4 14 2" xfId="1107"/>
    <cellStyle name="40% - Accent4 14 3" xfId="1108"/>
    <cellStyle name="40% - Accent4 15" xfId="1109"/>
    <cellStyle name="40% - Accent4 15 2" xfId="1110"/>
    <cellStyle name="40% - Accent4 15 3" xfId="1111"/>
    <cellStyle name="40% - Accent4 16" xfId="1112"/>
    <cellStyle name="40% - Accent4 17" xfId="1113"/>
    <cellStyle name="40% - Accent4 18" xfId="1114"/>
    <cellStyle name="40% - Accent4 19" xfId="1115"/>
    <cellStyle name="40% - Accent4 2" xfId="1116"/>
    <cellStyle name="40% - Accent4 2 10" xfId="1117"/>
    <cellStyle name="40% - Accent4 2 11" xfId="1118"/>
    <cellStyle name="40% - Accent4 2 12" xfId="1119"/>
    <cellStyle name="40% - Accent4 2 13" xfId="1120"/>
    <cellStyle name="40% - Accent4 2 14" xfId="1121"/>
    <cellStyle name="40% - Accent4 2 15" xfId="1122"/>
    <cellStyle name="40% - Accent4 2 2" xfId="1123"/>
    <cellStyle name="40% - Accent4 2 3" xfId="1124"/>
    <cellStyle name="40% - Accent4 2 4" xfId="1125"/>
    <cellStyle name="40% - Accent4 2 5" xfId="1126"/>
    <cellStyle name="40% - Accent4 2 6" xfId="1127"/>
    <cellStyle name="40% - Accent4 2 7" xfId="1128"/>
    <cellStyle name="40% - Accent4 2 8" xfId="1129"/>
    <cellStyle name="40% - Accent4 2 9" xfId="1130"/>
    <cellStyle name="40% - Accent4 2_Display" xfId="1131"/>
    <cellStyle name="40% - Accent4 20" xfId="4326"/>
    <cellStyle name="40% - Accent4 3" xfId="1132"/>
    <cellStyle name="40% - Accent4 3 2" xfId="1133"/>
    <cellStyle name="40% - Accent4 3 3" xfId="1134"/>
    <cellStyle name="40% - Accent4 3 4" xfId="1135"/>
    <cellStyle name="40% - Accent4 3 5" xfId="1136"/>
    <cellStyle name="40% - Accent4 3 5 2" xfId="1137"/>
    <cellStyle name="40% - Accent4 3 6" xfId="1138"/>
    <cellStyle name="40% - Accent4 3 7" xfId="1139"/>
    <cellStyle name="40% - Accent4 3 8" xfId="1140"/>
    <cellStyle name="40% - Accent4 3 9" xfId="1141"/>
    <cellStyle name="40% - Accent4 3_Display" xfId="1142"/>
    <cellStyle name="40% - Accent4 4" xfId="1143"/>
    <cellStyle name="40% - Accent4 4 2" xfId="1144"/>
    <cellStyle name="40% - Accent4 4_Display" xfId="1145"/>
    <cellStyle name="40% - Accent4 5" xfId="1146"/>
    <cellStyle name="40% - Accent4 5 2" xfId="1147"/>
    <cellStyle name="40% - Accent4 5_Display" xfId="1148"/>
    <cellStyle name="40% - Accent4 6" xfId="1149"/>
    <cellStyle name="40% - Accent4 6 2" xfId="1150"/>
    <cellStyle name="40% - Accent4 6_Display" xfId="1151"/>
    <cellStyle name="40% - Accent4 7" xfId="1152"/>
    <cellStyle name="40% - Accent4 8" xfId="1153"/>
    <cellStyle name="40% - Accent4 9" xfId="1154"/>
    <cellStyle name="40% - Accent4 9 2" xfId="1155"/>
    <cellStyle name="40% - Accent4 9 2 2" xfId="1156"/>
    <cellStyle name="40% - Accent4 9 3" xfId="1157"/>
    <cellStyle name="40% - Accent4 9 4" xfId="1158"/>
    <cellStyle name="40% - Accent4 9 5" xfId="1159"/>
    <cellStyle name="40% - Accent5 10" xfId="1160"/>
    <cellStyle name="40% - Accent5 10 2" xfId="1161"/>
    <cellStyle name="40% - Accent5 10 3" xfId="1162"/>
    <cellStyle name="40% - Accent5 11" xfId="1163"/>
    <cellStyle name="40% - Accent5 11 2" xfId="1164"/>
    <cellStyle name="40% - Accent5 11 3" xfId="1165"/>
    <cellStyle name="40% - Accent5 12" xfId="1166"/>
    <cellStyle name="40% - Accent5 12 2" xfId="1167"/>
    <cellStyle name="40% - Accent5 12 3" xfId="1168"/>
    <cellStyle name="40% - Accent5 13" xfId="1169"/>
    <cellStyle name="40% - Accent5 13 2" xfId="1170"/>
    <cellStyle name="40% - Accent5 13 3" xfId="1171"/>
    <cellStyle name="40% - Accent5 14" xfId="1172"/>
    <cellStyle name="40% - Accent5 14 2" xfId="1173"/>
    <cellStyle name="40% - Accent5 14 3" xfId="1174"/>
    <cellStyle name="40% - Accent5 15" xfId="1175"/>
    <cellStyle name="40% - Accent5 15 2" xfId="1176"/>
    <cellStyle name="40% - Accent5 15 3" xfId="1177"/>
    <cellStyle name="40% - Accent5 16" xfId="1178"/>
    <cellStyle name="40% - Accent5 17" xfId="1179"/>
    <cellStyle name="40% - Accent5 18" xfId="1180"/>
    <cellStyle name="40% - Accent5 19" xfId="1181"/>
    <cellStyle name="40% - Accent5 2" xfId="1182"/>
    <cellStyle name="40% - Accent5 2 10" xfId="1183"/>
    <cellStyle name="40% - Accent5 2 11" xfId="1184"/>
    <cellStyle name="40% - Accent5 2 12" xfId="1185"/>
    <cellStyle name="40% - Accent5 2 13" xfId="1186"/>
    <cellStyle name="40% - Accent5 2 14" xfId="1187"/>
    <cellStyle name="40% - Accent5 2 15" xfId="1188"/>
    <cellStyle name="40% - Accent5 2 2" xfId="1189"/>
    <cellStyle name="40% - Accent5 2 3" xfId="1190"/>
    <cellStyle name="40% - Accent5 2 4" xfId="1191"/>
    <cellStyle name="40% - Accent5 2 5" xfId="1192"/>
    <cellStyle name="40% - Accent5 2 6" xfId="1193"/>
    <cellStyle name="40% - Accent5 2 7" xfId="1194"/>
    <cellStyle name="40% - Accent5 2 8" xfId="1195"/>
    <cellStyle name="40% - Accent5 2 9" xfId="1196"/>
    <cellStyle name="40% - Accent5 2_Display" xfId="1197"/>
    <cellStyle name="40% - Accent5 20" xfId="4327"/>
    <cellStyle name="40% - Accent5 3" xfId="1198"/>
    <cellStyle name="40% - Accent5 3 2" xfId="1199"/>
    <cellStyle name="40% - Accent5 3 3" xfId="1200"/>
    <cellStyle name="40% - Accent5 3 4" xfId="1201"/>
    <cellStyle name="40% - Accent5 3 5" xfId="1202"/>
    <cellStyle name="40% - Accent5 3 5 2" xfId="1203"/>
    <cellStyle name="40% - Accent5 3 6" xfId="1204"/>
    <cellStyle name="40% - Accent5 3 7" xfId="1205"/>
    <cellStyle name="40% - Accent5 3 8" xfId="1206"/>
    <cellStyle name="40% - Accent5 3 9" xfId="1207"/>
    <cellStyle name="40% - Accent5 3_Display" xfId="1208"/>
    <cellStyle name="40% - Accent5 4" xfId="1209"/>
    <cellStyle name="40% - Accent5 4 2" xfId="1210"/>
    <cellStyle name="40% - Accent5 4_Display" xfId="1211"/>
    <cellStyle name="40% - Accent5 5" xfId="1212"/>
    <cellStyle name="40% - Accent5 5 2" xfId="1213"/>
    <cellStyle name="40% - Accent5 5_Display" xfId="1214"/>
    <cellStyle name="40% - Accent5 6" xfId="1215"/>
    <cellStyle name="40% - Accent5 6 2" xfId="1216"/>
    <cellStyle name="40% - Accent5 6_Display" xfId="1217"/>
    <cellStyle name="40% - Accent5 7" xfId="1218"/>
    <cellStyle name="40% - Accent5 8" xfId="1219"/>
    <cellStyle name="40% - Accent5 9" xfId="1220"/>
    <cellStyle name="40% - Accent5 9 2" xfId="1221"/>
    <cellStyle name="40% - Accent5 9 2 2" xfId="1222"/>
    <cellStyle name="40% - Accent5 9 3" xfId="1223"/>
    <cellStyle name="40% - Accent5 9 4" xfId="1224"/>
    <cellStyle name="40% - Accent5 9 5" xfId="1225"/>
    <cellStyle name="40% - Accent6 10" xfId="1226"/>
    <cellStyle name="40% - Accent6 10 2" xfId="1227"/>
    <cellStyle name="40% - Accent6 10 3" xfId="1228"/>
    <cellStyle name="40% - Accent6 11" xfId="1229"/>
    <cellStyle name="40% - Accent6 11 2" xfId="1230"/>
    <cellStyle name="40% - Accent6 11 3" xfId="1231"/>
    <cellStyle name="40% - Accent6 12" xfId="1232"/>
    <cellStyle name="40% - Accent6 12 2" xfId="1233"/>
    <cellStyle name="40% - Accent6 12 3" xfId="1234"/>
    <cellStyle name="40% - Accent6 13" xfId="1235"/>
    <cellStyle name="40% - Accent6 13 2" xfId="1236"/>
    <cellStyle name="40% - Accent6 13 3" xfId="1237"/>
    <cellStyle name="40% - Accent6 14" xfId="1238"/>
    <cellStyle name="40% - Accent6 14 2" xfId="1239"/>
    <cellStyle name="40% - Accent6 14 3" xfId="1240"/>
    <cellStyle name="40% - Accent6 15" xfId="1241"/>
    <cellStyle name="40% - Accent6 15 2" xfId="1242"/>
    <cellStyle name="40% - Accent6 15 3" xfId="1243"/>
    <cellStyle name="40% - Accent6 16" xfId="1244"/>
    <cellStyle name="40% - Accent6 17" xfId="1245"/>
    <cellStyle name="40% - Accent6 18" xfId="1246"/>
    <cellStyle name="40% - Accent6 19" xfId="1247"/>
    <cellStyle name="40% - Accent6 2" xfId="1248"/>
    <cellStyle name="40% - Accent6 2 10" xfId="1249"/>
    <cellStyle name="40% - Accent6 2 11" xfId="1250"/>
    <cellStyle name="40% - Accent6 2 12" xfId="1251"/>
    <cellStyle name="40% - Accent6 2 13" xfId="1252"/>
    <cellStyle name="40% - Accent6 2 14" xfId="1253"/>
    <cellStyle name="40% - Accent6 2 15" xfId="1254"/>
    <cellStyle name="40% - Accent6 2 2" xfId="1255"/>
    <cellStyle name="40% - Accent6 2 3" xfId="1256"/>
    <cellStyle name="40% - Accent6 2 4" xfId="1257"/>
    <cellStyle name="40% - Accent6 2 5" xfId="1258"/>
    <cellStyle name="40% - Accent6 2 6" xfId="1259"/>
    <cellStyle name="40% - Accent6 2 7" xfId="1260"/>
    <cellStyle name="40% - Accent6 2 8" xfId="1261"/>
    <cellStyle name="40% - Accent6 2 9" xfId="1262"/>
    <cellStyle name="40% - Accent6 2_Display" xfId="1263"/>
    <cellStyle name="40% - Accent6 20" xfId="4328"/>
    <cellStyle name="40% - Accent6 3" xfId="1264"/>
    <cellStyle name="40% - Accent6 3 2" xfId="1265"/>
    <cellStyle name="40% - Accent6 3 3" xfId="1266"/>
    <cellStyle name="40% - Accent6 3 4" xfId="1267"/>
    <cellStyle name="40% - Accent6 3 5" xfId="1268"/>
    <cellStyle name="40% - Accent6 3 5 2" xfId="1269"/>
    <cellStyle name="40% - Accent6 3 6" xfId="1270"/>
    <cellStyle name="40% - Accent6 3 7" xfId="1271"/>
    <cellStyle name="40% - Accent6 3 8" xfId="1272"/>
    <cellStyle name="40% - Accent6 3 9" xfId="1273"/>
    <cellStyle name="40% - Accent6 3_Display" xfId="1274"/>
    <cellStyle name="40% - Accent6 4" xfId="1275"/>
    <cellStyle name="40% - Accent6 4 2" xfId="1276"/>
    <cellStyle name="40% - Accent6 4_Display" xfId="1277"/>
    <cellStyle name="40% - Accent6 5" xfId="1278"/>
    <cellStyle name="40% - Accent6 5 2" xfId="1279"/>
    <cellStyle name="40% - Accent6 5_Display" xfId="1280"/>
    <cellStyle name="40% - Accent6 6" xfId="1281"/>
    <cellStyle name="40% - Accent6 6 2" xfId="1282"/>
    <cellStyle name="40% - Accent6 6_Display" xfId="1283"/>
    <cellStyle name="40% - Accent6 7" xfId="1284"/>
    <cellStyle name="40% - Accent6 8" xfId="1285"/>
    <cellStyle name="40% - Accent6 9" xfId="1286"/>
    <cellStyle name="40% - Accent6 9 2" xfId="1287"/>
    <cellStyle name="40% - Accent6 9 2 2" xfId="1288"/>
    <cellStyle name="40% - Accent6 9 3" xfId="1289"/>
    <cellStyle name="40% - Accent6 9 4" xfId="1290"/>
    <cellStyle name="40% - Accent6 9 5" xfId="1291"/>
    <cellStyle name="40% - 强调文字颜色 1" xfId="1292"/>
    <cellStyle name="40% - 强调文字颜色 2" xfId="1293"/>
    <cellStyle name="40% - 强调文字颜色 3" xfId="1294"/>
    <cellStyle name="40% - 强调文字颜色 4" xfId="1295"/>
    <cellStyle name="40% - 强调文字颜色 5" xfId="1296"/>
    <cellStyle name="40% - 强调文字颜色 6" xfId="1297"/>
    <cellStyle name="40% - 輔色1" xfId="1298"/>
    <cellStyle name="40% - 輔色2" xfId="1299"/>
    <cellStyle name="40% - 輔色3" xfId="1300"/>
    <cellStyle name="40% - 輔色4" xfId="1301"/>
    <cellStyle name="40% - 輔色5" xfId="1302"/>
    <cellStyle name="40% - 輔色6" xfId="1303"/>
    <cellStyle name="60% - Accent1 10" xfId="1304"/>
    <cellStyle name="60% - Accent1 10 2" xfId="1305"/>
    <cellStyle name="60% - Accent1 10 3" xfId="1306"/>
    <cellStyle name="60% - Accent1 11" xfId="1307"/>
    <cellStyle name="60% - Accent1 11 2" xfId="1308"/>
    <cellStyle name="60% - Accent1 11 3" xfId="1309"/>
    <cellStyle name="60% - Accent1 12" xfId="1310"/>
    <cellStyle name="60% - Accent1 12 2" xfId="1311"/>
    <cellStyle name="60% - Accent1 12 3" xfId="1312"/>
    <cellStyle name="60% - Accent1 13" xfId="1313"/>
    <cellStyle name="60% - Accent1 13 2" xfId="1314"/>
    <cellStyle name="60% - Accent1 13 3" xfId="1315"/>
    <cellStyle name="60% - Accent1 14" xfId="1316"/>
    <cellStyle name="60% - Accent1 14 2" xfId="1317"/>
    <cellStyle name="60% - Accent1 14 3" xfId="1318"/>
    <cellStyle name="60% - Accent1 15" xfId="1319"/>
    <cellStyle name="60% - Accent1 15 2" xfId="1320"/>
    <cellStyle name="60% - Accent1 15 3" xfId="1321"/>
    <cellStyle name="60% - Accent1 16" xfId="1322"/>
    <cellStyle name="60% - Accent1 17" xfId="1323"/>
    <cellStyle name="60% - Accent1 18" xfId="1324"/>
    <cellStyle name="60% - Accent1 19" xfId="1325"/>
    <cellStyle name="60% - Accent1 2" xfId="1326"/>
    <cellStyle name="60% - Accent1 2 10" xfId="1327"/>
    <cellStyle name="60% - Accent1 2 11" xfId="1328"/>
    <cellStyle name="60% - Accent1 2 12" xfId="1329"/>
    <cellStyle name="60% - Accent1 2 13" xfId="1330"/>
    <cellStyle name="60% - Accent1 2 14" xfId="1331"/>
    <cellStyle name="60% - Accent1 2 15" xfId="1332"/>
    <cellStyle name="60% - Accent1 2 2" xfId="1333"/>
    <cellStyle name="60% - Accent1 2 3" xfId="1334"/>
    <cellStyle name="60% - Accent1 2 4" xfId="1335"/>
    <cellStyle name="60% - Accent1 2 5" xfId="1336"/>
    <cellStyle name="60% - Accent1 2 6" xfId="1337"/>
    <cellStyle name="60% - Accent1 2 7" xfId="1338"/>
    <cellStyle name="60% - Accent1 2 8" xfId="1339"/>
    <cellStyle name="60% - Accent1 2 9" xfId="1340"/>
    <cellStyle name="60% - Accent1 20" xfId="4329"/>
    <cellStyle name="60% - Accent1 3" xfId="1341"/>
    <cellStyle name="60% - Accent1 3 2" xfId="1342"/>
    <cellStyle name="60% - Accent1 3 3" xfId="1343"/>
    <cellStyle name="60% - Accent1 3 4" xfId="1344"/>
    <cellStyle name="60% - Accent1 3 5" xfId="1345"/>
    <cellStyle name="60% - Accent1 3 5 2" xfId="1346"/>
    <cellStyle name="60% - Accent1 3 6" xfId="1347"/>
    <cellStyle name="60% - Accent1 3 7" xfId="1348"/>
    <cellStyle name="60% - Accent1 3 8" xfId="1349"/>
    <cellStyle name="60% - Accent1 3 9" xfId="1350"/>
    <cellStyle name="60% - Accent1 4" xfId="1351"/>
    <cellStyle name="60% - Accent1 4 2" xfId="1352"/>
    <cellStyle name="60% - Accent1 5" xfId="1353"/>
    <cellStyle name="60% - Accent1 5 2" xfId="1354"/>
    <cellStyle name="60% - Accent1 6" xfId="1355"/>
    <cellStyle name="60% - Accent1 6 2" xfId="1356"/>
    <cellStyle name="60% - Accent1 7" xfId="1357"/>
    <cellStyle name="60% - Accent1 8" xfId="1358"/>
    <cellStyle name="60% - Accent1 9" xfId="1359"/>
    <cellStyle name="60% - Accent1 9 2" xfId="1360"/>
    <cellStyle name="60% - Accent1 9 2 2" xfId="1361"/>
    <cellStyle name="60% - Accent1 9 3" xfId="1362"/>
    <cellStyle name="60% - Accent1 9 4" xfId="1363"/>
    <cellStyle name="60% - Accent1 9 5" xfId="1364"/>
    <cellStyle name="60% - Accent2 10" xfId="1365"/>
    <cellStyle name="60% - Accent2 10 2" xfId="1366"/>
    <cellStyle name="60% - Accent2 10 3" xfId="1367"/>
    <cellStyle name="60% - Accent2 11" xfId="1368"/>
    <cellStyle name="60% - Accent2 11 2" xfId="1369"/>
    <cellStyle name="60% - Accent2 11 3" xfId="1370"/>
    <cellStyle name="60% - Accent2 12" xfId="1371"/>
    <cellStyle name="60% - Accent2 12 2" xfId="1372"/>
    <cellStyle name="60% - Accent2 12 3" xfId="1373"/>
    <cellStyle name="60% - Accent2 13" xfId="1374"/>
    <cellStyle name="60% - Accent2 13 2" xfId="1375"/>
    <cellStyle name="60% - Accent2 13 3" xfId="1376"/>
    <cellStyle name="60% - Accent2 14" xfId="1377"/>
    <cellStyle name="60% - Accent2 14 2" xfId="1378"/>
    <cellStyle name="60% - Accent2 14 3" xfId="1379"/>
    <cellStyle name="60% - Accent2 15" xfId="1380"/>
    <cellStyle name="60% - Accent2 15 2" xfId="1381"/>
    <cellStyle name="60% - Accent2 15 3" xfId="1382"/>
    <cellStyle name="60% - Accent2 16" xfId="1383"/>
    <cellStyle name="60% - Accent2 17" xfId="1384"/>
    <cellStyle name="60% - Accent2 18" xfId="1385"/>
    <cellStyle name="60% - Accent2 19" xfId="1386"/>
    <cellStyle name="60% - Accent2 2" xfId="1387"/>
    <cellStyle name="60% - Accent2 2 10" xfId="1388"/>
    <cellStyle name="60% - Accent2 2 11" xfId="1389"/>
    <cellStyle name="60% - Accent2 2 12" xfId="1390"/>
    <cellStyle name="60% - Accent2 2 13" xfId="1391"/>
    <cellStyle name="60% - Accent2 2 14" xfId="1392"/>
    <cellStyle name="60% - Accent2 2 15" xfId="1393"/>
    <cellStyle name="60% - Accent2 2 2" xfId="1394"/>
    <cellStyle name="60% - Accent2 2 3" xfId="1395"/>
    <cellStyle name="60% - Accent2 2 4" xfId="1396"/>
    <cellStyle name="60% - Accent2 2 5" xfId="1397"/>
    <cellStyle name="60% - Accent2 2 6" xfId="1398"/>
    <cellStyle name="60% - Accent2 2 7" xfId="1399"/>
    <cellStyle name="60% - Accent2 2 8" xfId="1400"/>
    <cellStyle name="60% - Accent2 2 9" xfId="1401"/>
    <cellStyle name="60% - Accent2 20" xfId="4330"/>
    <cellStyle name="60% - Accent2 3" xfId="1402"/>
    <cellStyle name="60% - Accent2 3 2" xfId="1403"/>
    <cellStyle name="60% - Accent2 3 3" xfId="1404"/>
    <cellStyle name="60% - Accent2 3 4" xfId="1405"/>
    <cellStyle name="60% - Accent2 3 5" xfId="1406"/>
    <cellStyle name="60% - Accent2 3 6" xfId="1407"/>
    <cellStyle name="60% - Accent2 3 7" xfId="1408"/>
    <cellStyle name="60% - Accent2 3 8" xfId="1409"/>
    <cellStyle name="60% - Accent2 4" xfId="1410"/>
    <cellStyle name="60% - Accent2 4 2" xfId="1411"/>
    <cellStyle name="60% - Accent2 5" xfId="1412"/>
    <cellStyle name="60% - Accent2 5 2" xfId="1413"/>
    <cellStyle name="60% - Accent2 6" xfId="1414"/>
    <cellStyle name="60% - Accent2 6 2" xfId="1415"/>
    <cellStyle name="60% - Accent2 7" xfId="1416"/>
    <cellStyle name="60% - Accent2 8" xfId="1417"/>
    <cellStyle name="60% - Accent2 9" xfId="1418"/>
    <cellStyle name="60% - Accent2 9 2" xfId="1419"/>
    <cellStyle name="60% - Accent2 9 3" xfId="1420"/>
    <cellStyle name="60% - Accent2 9 4" xfId="1421"/>
    <cellStyle name="60% - Accent3 10" xfId="1422"/>
    <cellStyle name="60% - Accent3 10 2" xfId="1423"/>
    <cellStyle name="60% - Accent3 10 3" xfId="1424"/>
    <cellStyle name="60% - Accent3 11" xfId="1425"/>
    <cellStyle name="60% - Accent3 11 2" xfId="1426"/>
    <cellStyle name="60% - Accent3 11 3" xfId="1427"/>
    <cellStyle name="60% - Accent3 12" xfId="1428"/>
    <cellStyle name="60% - Accent3 12 2" xfId="1429"/>
    <cellStyle name="60% - Accent3 12 3" xfId="1430"/>
    <cellStyle name="60% - Accent3 13" xfId="1431"/>
    <cellStyle name="60% - Accent3 13 2" xfId="1432"/>
    <cellStyle name="60% - Accent3 13 3" xfId="1433"/>
    <cellStyle name="60% - Accent3 14" xfId="1434"/>
    <cellStyle name="60% - Accent3 14 2" xfId="1435"/>
    <cellStyle name="60% - Accent3 14 3" xfId="1436"/>
    <cellStyle name="60% - Accent3 15" xfId="1437"/>
    <cellStyle name="60% - Accent3 15 2" xfId="1438"/>
    <cellStyle name="60% - Accent3 15 3" xfId="1439"/>
    <cellStyle name="60% - Accent3 16" xfId="1440"/>
    <cellStyle name="60% - Accent3 17" xfId="1441"/>
    <cellStyle name="60% - Accent3 18" xfId="1442"/>
    <cellStyle name="60% - Accent3 19" xfId="1443"/>
    <cellStyle name="60% - Accent3 2" xfId="1444"/>
    <cellStyle name="60% - Accent3 2 10" xfId="1445"/>
    <cellStyle name="60% - Accent3 2 11" xfId="1446"/>
    <cellStyle name="60% - Accent3 2 12" xfId="1447"/>
    <cellStyle name="60% - Accent3 2 13" xfId="1448"/>
    <cellStyle name="60% - Accent3 2 14" xfId="1449"/>
    <cellStyle name="60% - Accent3 2 15" xfId="1450"/>
    <cellStyle name="60% - Accent3 2 2" xfId="1451"/>
    <cellStyle name="60% - Accent3 2 3" xfId="1452"/>
    <cellStyle name="60% - Accent3 2 4" xfId="1453"/>
    <cellStyle name="60% - Accent3 2 5" xfId="1454"/>
    <cellStyle name="60% - Accent3 2 6" xfId="1455"/>
    <cellStyle name="60% - Accent3 2 7" xfId="1456"/>
    <cellStyle name="60% - Accent3 2 8" xfId="1457"/>
    <cellStyle name="60% - Accent3 2 9" xfId="1458"/>
    <cellStyle name="60% - Accent3 20" xfId="4331"/>
    <cellStyle name="60% - Accent3 3" xfId="1459"/>
    <cellStyle name="60% - Accent3 3 2" xfId="1460"/>
    <cellStyle name="60% - Accent3 3 3" xfId="1461"/>
    <cellStyle name="60% - Accent3 3 4" xfId="1462"/>
    <cellStyle name="60% - Accent3 3 5" xfId="1463"/>
    <cellStyle name="60% - Accent3 3 5 2" xfId="1464"/>
    <cellStyle name="60% - Accent3 3 6" xfId="1465"/>
    <cellStyle name="60% - Accent3 3 7" xfId="1466"/>
    <cellStyle name="60% - Accent3 3 8" xfId="1467"/>
    <cellStyle name="60% - Accent3 3 9" xfId="1468"/>
    <cellStyle name="60% - Accent3 4" xfId="1469"/>
    <cellStyle name="60% - Accent3 4 2" xfId="1470"/>
    <cellStyle name="60% - Accent3 5" xfId="1471"/>
    <cellStyle name="60% - Accent3 5 2" xfId="1472"/>
    <cellStyle name="60% - Accent3 6" xfId="1473"/>
    <cellStyle name="60% - Accent3 6 2" xfId="1474"/>
    <cellStyle name="60% - Accent3 7" xfId="1475"/>
    <cellStyle name="60% - Accent3 8" xfId="1476"/>
    <cellStyle name="60% - Accent3 9" xfId="1477"/>
    <cellStyle name="60% - Accent3 9 2" xfId="1478"/>
    <cellStyle name="60% - Accent3 9 2 2" xfId="1479"/>
    <cellStyle name="60% - Accent3 9 3" xfId="1480"/>
    <cellStyle name="60% - Accent3 9 4" xfId="1481"/>
    <cellStyle name="60% - Accent3 9 5" xfId="1482"/>
    <cellStyle name="60% - Accent4 10" xfId="1483"/>
    <cellStyle name="60% - Accent4 10 2" xfId="1484"/>
    <cellStyle name="60% - Accent4 10 3" xfId="1485"/>
    <cellStyle name="60% - Accent4 11" xfId="1486"/>
    <cellStyle name="60% - Accent4 11 2" xfId="1487"/>
    <cellStyle name="60% - Accent4 11 3" xfId="1488"/>
    <cellStyle name="60% - Accent4 12" xfId="1489"/>
    <cellStyle name="60% - Accent4 12 2" xfId="1490"/>
    <cellStyle name="60% - Accent4 12 3" xfId="1491"/>
    <cellStyle name="60% - Accent4 13" xfId="1492"/>
    <cellStyle name="60% - Accent4 13 2" xfId="1493"/>
    <cellStyle name="60% - Accent4 13 3" xfId="1494"/>
    <cellStyle name="60% - Accent4 14" xfId="1495"/>
    <cellStyle name="60% - Accent4 14 2" xfId="1496"/>
    <cellStyle name="60% - Accent4 14 3" xfId="1497"/>
    <cellStyle name="60% - Accent4 15" xfId="1498"/>
    <cellStyle name="60% - Accent4 15 2" xfId="1499"/>
    <cellStyle name="60% - Accent4 15 3" xfId="1500"/>
    <cellStyle name="60% - Accent4 16" xfId="1501"/>
    <cellStyle name="60% - Accent4 17" xfId="1502"/>
    <cellStyle name="60% - Accent4 18" xfId="1503"/>
    <cellStyle name="60% - Accent4 19" xfId="1504"/>
    <cellStyle name="60% - Accent4 2" xfId="1505"/>
    <cellStyle name="60% - Accent4 2 10" xfId="1506"/>
    <cellStyle name="60% - Accent4 2 11" xfId="1507"/>
    <cellStyle name="60% - Accent4 2 12" xfId="1508"/>
    <cellStyle name="60% - Accent4 2 13" xfId="1509"/>
    <cellStyle name="60% - Accent4 2 14" xfId="1510"/>
    <cellStyle name="60% - Accent4 2 15" xfId="1511"/>
    <cellStyle name="60% - Accent4 2 2" xfId="1512"/>
    <cellStyle name="60% - Accent4 2 3" xfId="1513"/>
    <cellStyle name="60% - Accent4 2 4" xfId="1514"/>
    <cellStyle name="60% - Accent4 2 5" xfId="1515"/>
    <cellStyle name="60% - Accent4 2 6" xfId="1516"/>
    <cellStyle name="60% - Accent4 2 7" xfId="1517"/>
    <cellStyle name="60% - Accent4 2 8" xfId="1518"/>
    <cellStyle name="60% - Accent4 2 9" xfId="1519"/>
    <cellStyle name="60% - Accent4 20" xfId="4332"/>
    <cellStyle name="60% - Accent4 3" xfId="1520"/>
    <cellStyle name="60% - Accent4 3 2" xfId="1521"/>
    <cellStyle name="60% - Accent4 3 3" xfId="1522"/>
    <cellStyle name="60% - Accent4 3 4" xfId="1523"/>
    <cellStyle name="60% - Accent4 3 5" xfId="1524"/>
    <cellStyle name="60% - Accent4 3 5 2" xfId="1525"/>
    <cellStyle name="60% - Accent4 3 6" xfId="1526"/>
    <cellStyle name="60% - Accent4 3 7" xfId="1527"/>
    <cellStyle name="60% - Accent4 3 8" xfId="1528"/>
    <cellStyle name="60% - Accent4 3 9" xfId="1529"/>
    <cellStyle name="60% - Accent4 4" xfId="1530"/>
    <cellStyle name="60% - Accent4 4 2" xfId="1531"/>
    <cellStyle name="60% - Accent4 5" xfId="1532"/>
    <cellStyle name="60% - Accent4 5 2" xfId="1533"/>
    <cellStyle name="60% - Accent4 6" xfId="1534"/>
    <cellStyle name="60% - Accent4 6 2" xfId="1535"/>
    <cellStyle name="60% - Accent4 7" xfId="1536"/>
    <cellStyle name="60% - Accent4 8" xfId="1537"/>
    <cellStyle name="60% - Accent4 9" xfId="1538"/>
    <cellStyle name="60% - Accent4 9 2" xfId="1539"/>
    <cellStyle name="60% - Accent4 9 2 2" xfId="1540"/>
    <cellStyle name="60% - Accent4 9 3" xfId="1541"/>
    <cellStyle name="60% - Accent4 9 4" xfId="1542"/>
    <cellStyle name="60% - Accent4 9 5" xfId="1543"/>
    <cellStyle name="60% - Accent5 10" xfId="1544"/>
    <cellStyle name="60% - Accent5 10 2" xfId="1545"/>
    <cellStyle name="60% - Accent5 10 3" xfId="1546"/>
    <cellStyle name="60% - Accent5 11" xfId="1547"/>
    <cellStyle name="60% - Accent5 11 2" xfId="1548"/>
    <cellStyle name="60% - Accent5 11 3" xfId="1549"/>
    <cellStyle name="60% - Accent5 12" xfId="1550"/>
    <cellStyle name="60% - Accent5 12 2" xfId="1551"/>
    <cellStyle name="60% - Accent5 12 3" xfId="1552"/>
    <cellStyle name="60% - Accent5 13" xfId="1553"/>
    <cellStyle name="60% - Accent5 13 2" xfId="1554"/>
    <cellStyle name="60% - Accent5 13 3" xfId="1555"/>
    <cellStyle name="60% - Accent5 14" xfId="1556"/>
    <cellStyle name="60% - Accent5 14 2" xfId="1557"/>
    <cellStyle name="60% - Accent5 14 3" xfId="1558"/>
    <cellStyle name="60% - Accent5 15" xfId="1559"/>
    <cellStyle name="60% - Accent5 15 2" xfId="1560"/>
    <cellStyle name="60% - Accent5 15 3" xfId="1561"/>
    <cellStyle name="60% - Accent5 16" xfId="1562"/>
    <cellStyle name="60% - Accent5 17" xfId="1563"/>
    <cellStyle name="60% - Accent5 18" xfId="1564"/>
    <cellStyle name="60% - Accent5 19" xfId="1565"/>
    <cellStyle name="60% - Accent5 2" xfId="1566"/>
    <cellStyle name="60% - Accent5 2 10" xfId="1567"/>
    <cellStyle name="60% - Accent5 2 11" xfId="1568"/>
    <cellStyle name="60% - Accent5 2 12" xfId="1569"/>
    <cellStyle name="60% - Accent5 2 13" xfId="1570"/>
    <cellStyle name="60% - Accent5 2 14" xfId="1571"/>
    <cellStyle name="60% - Accent5 2 15" xfId="1572"/>
    <cellStyle name="60% - Accent5 2 2" xfId="1573"/>
    <cellStyle name="60% - Accent5 2 3" xfId="1574"/>
    <cellStyle name="60% - Accent5 2 4" xfId="1575"/>
    <cellStyle name="60% - Accent5 2 5" xfId="1576"/>
    <cellStyle name="60% - Accent5 2 6" xfId="1577"/>
    <cellStyle name="60% - Accent5 2 7" xfId="1578"/>
    <cellStyle name="60% - Accent5 2 8" xfId="1579"/>
    <cellStyle name="60% - Accent5 2 9" xfId="1580"/>
    <cellStyle name="60% - Accent5 20" xfId="4333"/>
    <cellStyle name="60% - Accent5 3" xfId="1581"/>
    <cellStyle name="60% - Accent5 3 2" xfId="1582"/>
    <cellStyle name="60% - Accent5 3 3" xfId="1583"/>
    <cellStyle name="60% - Accent5 3 4" xfId="1584"/>
    <cellStyle name="60% - Accent5 3 5" xfId="1585"/>
    <cellStyle name="60% - Accent5 3 5 2" xfId="1586"/>
    <cellStyle name="60% - Accent5 3 6" xfId="1587"/>
    <cellStyle name="60% - Accent5 3 7" xfId="1588"/>
    <cellStyle name="60% - Accent5 3 8" xfId="1589"/>
    <cellStyle name="60% - Accent5 3 9" xfId="1590"/>
    <cellStyle name="60% - Accent5 4" xfId="1591"/>
    <cellStyle name="60% - Accent5 4 2" xfId="1592"/>
    <cellStyle name="60% - Accent5 5" xfId="1593"/>
    <cellStyle name="60% - Accent5 5 2" xfId="1594"/>
    <cellStyle name="60% - Accent5 6" xfId="1595"/>
    <cellStyle name="60% - Accent5 6 2" xfId="1596"/>
    <cellStyle name="60% - Accent5 7" xfId="1597"/>
    <cellStyle name="60% - Accent5 8" xfId="1598"/>
    <cellStyle name="60% - Accent5 9" xfId="1599"/>
    <cellStyle name="60% - Accent5 9 2" xfId="1600"/>
    <cellStyle name="60% - Accent5 9 2 2" xfId="1601"/>
    <cellStyle name="60% - Accent5 9 3" xfId="1602"/>
    <cellStyle name="60% - Accent5 9 4" xfId="1603"/>
    <cellStyle name="60% - Accent5 9 5" xfId="1604"/>
    <cellStyle name="60% - Accent6 10" xfId="1605"/>
    <cellStyle name="60% - Accent6 10 2" xfId="1606"/>
    <cellStyle name="60% - Accent6 10 3" xfId="1607"/>
    <cellStyle name="60% - Accent6 11" xfId="1608"/>
    <cellStyle name="60% - Accent6 11 2" xfId="1609"/>
    <cellStyle name="60% - Accent6 11 3" xfId="1610"/>
    <cellStyle name="60% - Accent6 12" xfId="1611"/>
    <cellStyle name="60% - Accent6 12 2" xfId="1612"/>
    <cellStyle name="60% - Accent6 12 3" xfId="1613"/>
    <cellStyle name="60% - Accent6 13" xfId="1614"/>
    <cellStyle name="60% - Accent6 13 2" xfId="1615"/>
    <cellStyle name="60% - Accent6 13 3" xfId="1616"/>
    <cellStyle name="60% - Accent6 14" xfId="1617"/>
    <cellStyle name="60% - Accent6 14 2" xfId="1618"/>
    <cellStyle name="60% - Accent6 14 3" xfId="1619"/>
    <cellStyle name="60% - Accent6 15" xfId="1620"/>
    <cellStyle name="60% - Accent6 15 2" xfId="1621"/>
    <cellStyle name="60% - Accent6 15 3" xfId="1622"/>
    <cellStyle name="60% - Accent6 16" xfId="1623"/>
    <cellStyle name="60% - Accent6 17" xfId="1624"/>
    <cellStyle name="60% - Accent6 18" xfId="1625"/>
    <cellStyle name="60% - Accent6 19" xfId="1626"/>
    <cellStyle name="60% - Accent6 2" xfId="1627"/>
    <cellStyle name="60% - Accent6 2 10" xfId="1628"/>
    <cellStyle name="60% - Accent6 2 11" xfId="1629"/>
    <cellStyle name="60% - Accent6 2 12" xfId="1630"/>
    <cellStyle name="60% - Accent6 2 13" xfId="1631"/>
    <cellStyle name="60% - Accent6 2 14" xfId="1632"/>
    <cellStyle name="60% - Accent6 2 15" xfId="1633"/>
    <cellStyle name="60% - Accent6 2 2" xfId="1634"/>
    <cellStyle name="60% - Accent6 2 3" xfId="1635"/>
    <cellStyle name="60% - Accent6 2 4" xfId="1636"/>
    <cellStyle name="60% - Accent6 2 5" xfId="1637"/>
    <cellStyle name="60% - Accent6 2 6" xfId="1638"/>
    <cellStyle name="60% - Accent6 2 7" xfId="1639"/>
    <cellStyle name="60% - Accent6 2 8" xfId="1640"/>
    <cellStyle name="60% - Accent6 2 9" xfId="1641"/>
    <cellStyle name="60% - Accent6 20" xfId="4334"/>
    <cellStyle name="60% - Accent6 3" xfId="1642"/>
    <cellStyle name="60% - Accent6 3 2" xfId="1643"/>
    <cellStyle name="60% - Accent6 3 3" xfId="1644"/>
    <cellStyle name="60% - Accent6 3 4" xfId="1645"/>
    <cellStyle name="60% - Accent6 3 5" xfId="1646"/>
    <cellStyle name="60% - Accent6 3 5 2" xfId="1647"/>
    <cellStyle name="60% - Accent6 3 6" xfId="1648"/>
    <cellStyle name="60% - Accent6 3 7" xfId="1649"/>
    <cellStyle name="60% - Accent6 3 8" xfId="1650"/>
    <cellStyle name="60% - Accent6 3 9" xfId="1651"/>
    <cellStyle name="60% - Accent6 4" xfId="1652"/>
    <cellStyle name="60% - Accent6 4 2" xfId="1653"/>
    <cellStyle name="60% - Accent6 5" xfId="1654"/>
    <cellStyle name="60% - Accent6 5 2" xfId="1655"/>
    <cellStyle name="60% - Accent6 6" xfId="1656"/>
    <cellStyle name="60% - Accent6 6 2" xfId="1657"/>
    <cellStyle name="60% - Accent6 7" xfId="1658"/>
    <cellStyle name="60% - Accent6 8" xfId="1659"/>
    <cellStyle name="60% - Accent6 9" xfId="1660"/>
    <cellStyle name="60% - Accent6 9 2" xfId="1661"/>
    <cellStyle name="60% - Accent6 9 2 2" xfId="1662"/>
    <cellStyle name="60% - Accent6 9 3" xfId="1663"/>
    <cellStyle name="60% - Accent6 9 4" xfId="1664"/>
    <cellStyle name="60% - Accent6 9 5" xfId="1665"/>
    <cellStyle name="60% - 强调文字颜色 1" xfId="1666"/>
    <cellStyle name="60% - 强调文字颜色 2" xfId="1667"/>
    <cellStyle name="60% - 强调文字颜色 3" xfId="1668"/>
    <cellStyle name="60% - 强调文字颜色 4" xfId="1669"/>
    <cellStyle name="60% - 强调文字颜色 5" xfId="1670"/>
    <cellStyle name="60% - 强调文字颜色 6" xfId="1671"/>
    <cellStyle name="60% - 輔色1" xfId="1672"/>
    <cellStyle name="60% - 輔色2" xfId="1673"/>
    <cellStyle name="60% - 輔色3" xfId="1674"/>
    <cellStyle name="60% - 輔色4" xfId="1675"/>
    <cellStyle name="60% - 輔色5" xfId="1676"/>
    <cellStyle name="60% - 輔色6" xfId="1677"/>
    <cellStyle name="Accent1 10" xfId="1678"/>
    <cellStyle name="Accent1 10 2" xfId="1679"/>
    <cellStyle name="Accent1 10 3" xfId="1680"/>
    <cellStyle name="Accent1 11" xfId="1681"/>
    <cellStyle name="Accent1 11 2" xfId="1682"/>
    <cellStyle name="Accent1 11 3" xfId="1683"/>
    <cellStyle name="Accent1 12" xfId="1684"/>
    <cellStyle name="Accent1 12 2" xfId="1685"/>
    <cellStyle name="Accent1 12 3" xfId="1686"/>
    <cellStyle name="Accent1 13" xfId="1687"/>
    <cellStyle name="Accent1 13 2" xfId="1688"/>
    <cellStyle name="Accent1 13 3" xfId="1689"/>
    <cellStyle name="Accent1 14" xfId="1690"/>
    <cellStyle name="Accent1 14 2" xfId="1691"/>
    <cellStyle name="Accent1 14 3" xfId="1692"/>
    <cellStyle name="Accent1 15" xfId="1693"/>
    <cellStyle name="Accent1 15 2" xfId="1694"/>
    <cellStyle name="Accent1 15 3" xfId="1695"/>
    <cellStyle name="Accent1 16" xfId="1696"/>
    <cellStyle name="Accent1 17" xfId="1697"/>
    <cellStyle name="Accent1 18" xfId="1698"/>
    <cellStyle name="Accent1 19" xfId="1699"/>
    <cellStyle name="Accent1 2" xfId="1700"/>
    <cellStyle name="Accent1 2 10" xfId="1701"/>
    <cellStyle name="Accent1 2 11" xfId="1702"/>
    <cellStyle name="Accent1 2 12" xfId="1703"/>
    <cellStyle name="Accent1 2 13" xfId="1704"/>
    <cellStyle name="Accent1 2 14" xfId="1705"/>
    <cellStyle name="Accent1 2 15" xfId="1706"/>
    <cellStyle name="Accent1 2 2" xfId="1707"/>
    <cellStyle name="Accent1 2 3" xfId="1708"/>
    <cellStyle name="Accent1 2 4" xfId="1709"/>
    <cellStyle name="Accent1 2 5" xfId="1710"/>
    <cellStyle name="Accent1 2 6" xfId="1711"/>
    <cellStyle name="Accent1 2 7" xfId="1712"/>
    <cellStyle name="Accent1 2 8" xfId="1713"/>
    <cellStyle name="Accent1 2 9" xfId="1714"/>
    <cellStyle name="Accent1 20" xfId="4335"/>
    <cellStyle name="Accent1 3" xfId="1715"/>
    <cellStyle name="Accent1 3 2" xfId="1716"/>
    <cellStyle name="Accent1 3 3" xfId="1717"/>
    <cellStyle name="Accent1 3 4" xfId="1718"/>
    <cellStyle name="Accent1 3 5" xfId="1719"/>
    <cellStyle name="Accent1 3 5 2" xfId="1720"/>
    <cellStyle name="Accent1 3 6" xfId="1721"/>
    <cellStyle name="Accent1 3 7" xfId="1722"/>
    <cellStyle name="Accent1 3 8" xfId="1723"/>
    <cellStyle name="Accent1 3 9" xfId="1724"/>
    <cellStyle name="Accent1 4" xfId="1725"/>
    <cellStyle name="Accent1 4 2" xfId="1726"/>
    <cellStyle name="Accent1 5" xfId="1727"/>
    <cellStyle name="Accent1 5 2" xfId="1728"/>
    <cellStyle name="Accent1 6" xfId="1729"/>
    <cellStyle name="Accent1 6 2" xfId="1730"/>
    <cellStyle name="Accent1 7" xfId="1731"/>
    <cellStyle name="Accent1 8" xfId="1732"/>
    <cellStyle name="Accent1 9" xfId="1733"/>
    <cellStyle name="Accent1 9 2" xfId="1734"/>
    <cellStyle name="Accent1 9 2 2" xfId="1735"/>
    <cellStyle name="Accent1 9 3" xfId="1736"/>
    <cellStyle name="Accent1 9 4" xfId="1737"/>
    <cellStyle name="Accent1 9 5" xfId="1738"/>
    <cellStyle name="Accent2 10" xfId="1739"/>
    <cellStyle name="Accent2 10 2" xfId="1740"/>
    <cellStyle name="Accent2 10 3" xfId="1741"/>
    <cellStyle name="Accent2 11" xfId="1742"/>
    <cellStyle name="Accent2 11 2" xfId="1743"/>
    <cellStyle name="Accent2 11 3" xfId="1744"/>
    <cellStyle name="Accent2 12" xfId="1745"/>
    <cellStyle name="Accent2 12 2" xfId="1746"/>
    <cellStyle name="Accent2 12 3" xfId="1747"/>
    <cellStyle name="Accent2 13" xfId="1748"/>
    <cellStyle name="Accent2 13 2" xfId="1749"/>
    <cellStyle name="Accent2 13 3" xfId="1750"/>
    <cellStyle name="Accent2 14" xfId="1751"/>
    <cellStyle name="Accent2 14 2" xfId="1752"/>
    <cellStyle name="Accent2 14 3" xfId="1753"/>
    <cellStyle name="Accent2 15" xfId="1754"/>
    <cellStyle name="Accent2 15 2" xfId="1755"/>
    <cellStyle name="Accent2 15 3" xfId="1756"/>
    <cellStyle name="Accent2 16" xfId="1757"/>
    <cellStyle name="Accent2 17" xfId="1758"/>
    <cellStyle name="Accent2 18" xfId="1759"/>
    <cellStyle name="Accent2 19" xfId="1760"/>
    <cellStyle name="Accent2 2" xfId="1761"/>
    <cellStyle name="Accent2 2 10" xfId="1762"/>
    <cellStyle name="Accent2 2 11" xfId="1763"/>
    <cellStyle name="Accent2 2 12" xfId="1764"/>
    <cellStyle name="Accent2 2 13" xfId="1765"/>
    <cellStyle name="Accent2 2 14" xfId="1766"/>
    <cellStyle name="Accent2 2 15" xfId="1767"/>
    <cellStyle name="Accent2 2 2" xfId="1768"/>
    <cellStyle name="Accent2 2 3" xfId="1769"/>
    <cellStyle name="Accent2 2 4" xfId="1770"/>
    <cellStyle name="Accent2 2 5" xfId="1771"/>
    <cellStyle name="Accent2 2 6" xfId="1772"/>
    <cellStyle name="Accent2 2 7" xfId="1773"/>
    <cellStyle name="Accent2 2 8" xfId="1774"/>
    <cellStyle name="Accent2 2 9" xfId="1775"/>
    <cellStyle name="Accent2 20" xfId="4336"/>
    <cellStyle name="Accent2 3" xfId="1776"/>
    <cellStyle name="Accent2 3 2" xfId="1777"/>
    <cellStyle name="Accent2 3 3" xfId="1778"/>
    <cellStyle name="Accent2 3 4" xfId="1779"/>
    <cellStyle name="Accent2 3 5" xfId="1780"/>
    <cellStyle name="Accent2 3 5 2" xfId="1781"/>
    <cellStyle name="Accent2 3 6" xfId="1782"/>
    <cellStyle name="Accent2 3 7" xfId="1783"/>
    <cellStyle name="Accent2 3 8" xfId="1784"/>
    <cellStyle name="Accent2 3 9" xfId="1785"/>
    <cellStyle name="Accent2 4" xfId="1786"/>
    <cellStyle name="Accent2 4 2" xfId="1787"/>
    <cellStyle name="Accent2 5" xfId="1788"/>
    <cellStyle name="Accent2 5 2" xfId="1789"/>
    <cellStyle name="Accent2 6" xfId="1790"/>
    <cellStyle name="Accent2 6 2" xfId="1791"/>
    <cellStyle name="Accent2 7" xfId="1792"/>
    <cellStyle name="Accent2 8" xfId="1793"/>
    <cellStyle name="Accent2 9" xfId="1794"/>
    <cellStyle name="Accent2 9 2" xfId="1795"/>
    <cellStyle name="Accent2 9 2 2" xfId="1796"/>
    <cellStyle name="Accent2 9 3" xfId="1797"/>
    <cellStyle name="Accent2 9 4" xfId="1798"/>
    <cellStyle name="Accent2 9 5" xfId="1799"/>
    <cellStyle name="Accent3 10" xfId="1800"/>
    <cellStyle name="Accent3 10 2" xfId="1801"/>
    <cellStyle name="Accent3 10 3" xfId="1802"/>
    <cellStyle name="Accent3 11" xfId="1803"/>
    <cellStyle name="Accent3 11 2" xfId="1804"/>
    <cellStyle name="Accent3 11 3" xfId="1805"/>
    <cellStyle name="Accent3 12" xfId="1806"/>
    <cellStyle name="Accent3 12 2" xfId="1807"/>
    <cellStyle name="Accent3 12 3" xfId="1808"/>
    <cellStyle name="Accent3 13" xfId="1809"/>
    <cellStyle name="Accent3 13 2" xfId="1810"/>
    <cellStyle name="Accent3 13 3" xfId="1811"/>
    <cellStyle name="Accent3 14" xfId="1812"/>
    <cellStyle name="Accent3 14 2" xfId="1813"/>
    <cellStyle name="Accent3 14 3" xfId="1814"/>
    <cellStyle name="Accent3 15" xfId="1815"/>
    <cellStyle name="Accent3 15 2" xfId="1816"/>
    <cellStyle name="Accent3 15 3" xfId="1817"/>
    <cellStyle name="Accent3 16" xfId="1818"/>
    <cellStyle name="Accent3 17" xfId="1819"/>
    <cellStyle name="Accent3 18" xfId="1820"/>
    <cellStyle name="Accent3 19" xfId="1821"/>
    <cellStyle name="Accent3 2" xfId="1822"/>
    <cellStyle name="Accent3 2 10" xfId="1823"/>
    <cellStyle name="Accent3 2 11" xfId="1824"/>
    <cellStyle name="Accent3 2 12" xfId="1825"/>
    <cellStyle name="Accent3 2 13" xfId="1826"/>
    <cellStyle name="Accent3 2 14" xfId="1827"/>
    <cellStyle name="Accent3 2 15" xfId="1828"/>
    <cellStyle name="Accent3 2 2" xfId="1829"/>
    <cellStyle name="Accent3 2 3" xfId="1830"/>
    <cellStyle name="Accent3 2 4" xfId="1831"/>
    <cellStyle name="Accent3 2 5" xfId="1832"/>
    <cellStyle name="Accent3 2 6" xfId="1833"/>
    <cellStyle name="Accent3 2 7" xfId="1834"/>
    <cellStyle name="Accent3 2 8" xfId="1835"/>
    <cellStyle name="Accent3 2 9" xfId="1836"/>
    <cellStyle name="Accent3 20" xfId="4337"/>
    <cellStyle name="Accent3 3" xfId="1837"/>
    <cellStyle name="Accent3 3 2" xfId="1838"/>
    <cellStyle name="Accent3 3 3" xfId="1839"/>
    <cellStyle name="Accent3 3 4" xfId="1840"/>
    <cellStyle name="Accent3 3 5" xfId="1841"/>
    <cellStyle name="Accent3 3 5 2" xfId="1842"/>
    <cellStyle name="Accent3 3 6" xfId="1843"/>
    <cellStyle name="Accent3 3 7" xfId="1844"/>
    <cellStyle name="Accent3 3 8" xfId="1845"/>
    <cellStyle name="Accent3 3 9" xfId="1846"/>
    <cellStyle name="Accent3 4" xfId="1847"/>
    <cellStyle name="Accent3 4 2" xfId="1848"/>
    <cellStyle name="Accent3 5" xfId="1849"/>
    <cellStyle name="Accent3 5 2" xfId="1850"/>
    <cellStyle name="Accent3 6" xfId="1851"/>
    <cellStyle name="Accent3 6 2" xfId="1852"/>
    <cellStyle name="Accent3 7" xfId="1853"/>
    <cellStyle name="Accent3 8" xfId="1854"/>
    <cellStyle name="Accent3 9" xfId="1855"/>
    <cellStyle name="Accent3 9 2" xfId="1856"/>
    <cellStyle name="Accent3 9 2 2" xfId="1857"/>
    <cellStyle name="Accent3 9 3" xfId="1858"/>
    <cellStyle name="Accent3 9 4" xfId="1859"/>
    <cellStyle name="Accent3 9 5" xfId="1860"/>
    <cellStyle name="Accent4 10" xfId="1861"/>
    <cellStyle name="Accent4 10 2" xfId="1862"/>
    <cellStyle name="Accent4 10 3" xfId="1863"/>
    <cellStyle name="Accent4 11" xfId="1864"/>
    <cellStyle name="Accent4 11 2" xfId="1865"/>
    <cellStyle name="Accent4 11 3" xfId="1866"/>
    <cellStyle name="Accent4 12" xfId="1867"/>
    <cellStyle name="Accent4 12 2" xfId="1868"/>
    <cellStyle name="Accent4 12 3" xfId="1869"/>
    <cellStyle name="Accent4 13" xfId="1870"/>
    <cellStyle name="Accent4 13 2" xfId="1871"/>
    <cellStyle name="Accent4 13 3" xfId="1872"/>
    <cellStyle name="Accent4 14" xfId="1873"/>
    <cellStyle name="Accent4 14 2" xfId="1874"/>
    <cellStyle name="Accent4 14 3" xfId="1875"/>
    <cellStyle name="Accent4 15" xfId="1876"/>
    <cellStyle name="Accent4 15 2" xfId="1877"/>
    <cellStyle name="Accent4 15 3" xfId="1878"/>
    <cellStyle name="Accent4 16" xfId="1879"/>
    <cellStyle name="Accent4 17" xfId="1880"/>
    <cellStyle name="Accent4 18" xfId="1881"/>
    <cellStyle name="Accent4 19" xfId="1882"/>
    <cellStyle name="Accent4 2" xfId="1883"/>
    <cellStyle name="Accent4 2 10" xfId="1884"/>
    <cellStyle name="Accent4 2 11" xfId="1885"/>
    <cellStyle name="Accent4 2 12" xfId="1886"/>
    <cellStyle name="Accent4 2 13" xfId="1887"/>
    <cellStyle name="Accent4 2 14" xfId="1888"/>
    <cellStyle name="Accent4 2 15" xfId="1889"/>
    <cellStyle name="Accent4 2 2" xfId="1890"/>
    <cellStyle name="Accent4 2 3" xfId="1891"/>
    <cellStyle name="Accent4 2 4" xfId="1892"/>
    <cellStyle name="Accent4 2 5" xfId="1893"/>
    <cellStyle name="Accent4 2 6" xfId="1894"/>
    <cellStyle name="Accent4 2 7" xfId="1895"/>
    <cellStyle name="Accent4 2 8" xfId="1896"/>
    <cellStyle name="Accent4 2 9" xfId="1897"/>
    <cellStyle name="Accent4 20" xfId="4338"/>
    <cellStyle name="Accent4 3" xfId="1898"/>
    <cellStyle name="Accent4 3 2" xfId="1899"/>
    <cellStyle name="Accent4 3 3" xfId="1900"/>
    <cellStyle name="Accent4 3 4" xfId="1901"/>
    <cellStyle name="Accent4 3 5" xfId="1902"/>
    <cellStyle name="Accent4 3 5 2" xfId="1903"/>
    <cellStyle name="Accent4 3 6" xfId="1904"/>
    <cellStyle name="Accent4 3 7" xfId="1905"/>
    <cellStyle name="Accent4 3 8" xfId="1906"/>
    <cellStyle name="Accent4 3 9" xfId="1907"/>
    <cellStyle name="Accent4 4" xfId="1908"/>
    <cellStyle name="Accent4 4 2" xfId="1909"/>
    <cellStyle name="Accent4 5" xfId="1910"/>
    <cellStyle name="Accent4 5 2" xfId="1911"/>
    <cellStyle name="Accent4 6" xfId="1912"/>
    <cellStyle name="Accent4 6 2" xfId="1913"/>
    <cellStyle name="Accent4 7" xfId="1914"/>
    <cellStyle name="Accent4 8" xfId="1915"/>
    <cellStyle name="Accent4 9" xfId="1916"/>
    <cellStyle name="Accent4 9 2" xfId="1917"/>
    <cellStyle name="Accent4 9 2 2" xfId="1918"/>
    <cellStyle name="Accent4 9 3" xfId="1919"/>
    <cellStyle name="Accent4 9 4" xfId="1920"/>
    <cellStyle name="Accent4 9 5" xfId="1921"/>
    <cellStyle name="Accent5 10" xfId="1922"/>
    <cellStyle name="Accent5 10 2" xfId="1923"/>
    <cellStyle name="Accent5 10 3" xfId="1924"/>
    <cellStyle name="Accent5 11" xfId="1925"/>
    <cellStyle name="Accent5 11 2" xfId="1926"/>
    <cellStyle name="Accent5 11 3" xfId="1927"/>
    <cellStyle name="Accent5 12" xfId="1928"/>
    <cellStyle name="Accent5 12 2" xfId="1929"/>
    <cellStyle name="Accent5 12 3" xfId="1930"/>
    <cellStyle name="Accent5 13" xfId="1931"/>
    <cellStyle name="Accent5 13 2" xfId="1932"/>
    <cellStyle name="Accent5 13 3" xfId="1933"/>
    <cellStyle name="Accent5 14" xfId="1934"/>
    <cellStyle name="Accent5 14 2" xfId="1935"/>
    <cellStyle name="Accent5 14 3" xfId="1936"/>
    <cellStyle name="Accent5 15" xfId="1937"/>
    <cellStyle name="Accent5 15 2" xfId="1938"/>
    <cellStyle name="Accent5 15 3" xfId="1939"/>
    <cellStyle name="Accent5 16" xfId="1940"/>
    <cellStyle name="Accent5 17" xfId="1941"/>
    <cellStyle name="Accent5 18" xfId="1942"/>
    <cellStyle name="Accent5 19" xfId="1943"/>
    <cellStyle name="Accent5 2" xfId="1944"/>
    <cellStyle name="Accent5 2 10" xfId="1945"/>
    <cellStyle name="Accent5 2 11" xfId="1946"/>
    <cellStyle name="Accent5 2 12" xfId="1947"/>
    <cellStyle name="Accent5 2 13" xfId="1948"/>
    <cellStyle name="Accent5 2 14" xfId="1949"/>
    <cellStyle name="Accent5 2 15" xfId="1950"/>
    <cellStyle name="Accent5 2 2" xfId="1951"/>
    <cellStyle name="Accent5 2 3" xfId="1952"/>
    <cellStyle name="Accent5 2 4" xfId="1953"/>
    <cellStyle name="Accent5 2 5" xfId="1954"/>
    <cellStyle name="Accent5 2 6" xfId="1955"/>
    <cellStyle name="Accent5 2 7" xfId="1956"/>
    <cellStyle name="Accent5 2 8" xfId="1957"/>
    <cellStyle name="Accent5 2 9" xfId="1958"/>
    <cellStyle name="Accent5 20" xfId="4339"/>
    <cellStyle name="Accent5 3" xfId="1959"/>
    <cellStyle name="Accent5 3 2" xfId="1960"/>
    <cellStyle name="Accent5 3 3" xfId="1961"/>
    <cellStyle name="Accent5 3 4" xfId="1962"/>
    <cellStyle name="Accent5 3 5" xfId="1963"/>
    <cellStyle name="Accent5 3 6" xfId="1964"/>
    <cellStyle name="Accent5 3 7" xfId="1965"/>
    <cellStyle name="Accent5 3 8" xfId="1966"/>
    <cellStyle name="Accent5 4" xfId="1967"/>
    <cellStyle name="Accent5 4 2" xfId="1968"/>
    <cellStyle name="Accent5 5" xfId="1969"/>
    <cellStyle name="Accent5 5 2" xfId="1970"/>
    <cellStyle name="Accent5 6" xfId="1971"/>
    <cellStyle name="Accent5 6 2" xfId="1972"/>
    <cellStyle name="Accent5 7" xfId="1973"/>
    <cellStyle name="Accent5 8" xfId="1974"/>
    <cellStyle name="Accent5 9" xfId="1975"/>
    <cellStyle name="Accent5 9 2" xfId="1976"/>
    <cellStyle name="Accent5 9 3" xfId="1977"/>
    <cellStyle name="Accent5 9 4" xfId="1978"/>
    <cellStyle name="Accent6 10" xfId="1979"/>
    <cellStyle name="Accent6 10 2" xfId="1980"/>
    <cellStyle name="Accent6 10 3" xfId="1981"/>
    <cellStyle name="Accent6 11" xfId="1982"/>
    <cellStyle name="Accent6 11 2" xfId="1983"/>
    <cellStyle name="Accent6 11 3" xfId="1984"/>
    <cellStyle name="Accent6 12" xfId="1985"/>
    <cellStyle name="Accent6 12 2" xfId="1986"/>
    <cellStyle name="Accent6 12 3" xfId="1987"/>
    <cellStyle name="Accent6 13" xfId="1988"/>
    <cellStyle name="Accent6 13 2" xfId="1989"/>
    <cellStyle name="Accent6 13 3" xfId="1990"/>
    <cellStyle name="Accent6 14" xfId="1991"/>
    <cellStyle name="Accent6 14 2" xfId="1992"/>
    <cellStyle name="Accent6 14 3" xfId="1993"/>
    <cellStyle name="Accent6 15" xfId="1994"/>
    <cellStyle name="Accent6 15 2" xfId="1995"/>
    <cellStyle name="Accent6 15 3" xfId="1996"/>
    <cellStyle name="Accent6 16" xfId="1997"/>
    <cellStyle name="Accent6 17" xfId="1998"/>
    <cellStyle name="Accent6 18" xfId="1999"/>
    <cellStyle name="Accent6 19" xfId="2000"/>
    <cellStyle name="Accent6 2" xfId="2001"/>
    <cellStyle name="Accent6 2 10" xfId="2002"/>
    <cellStyle name="Accent6 2 11" xfId="2003"/>
    <cellStyle name="Accent6 2 12" xfId="2004"/>
    <cellStyle name="Accent6 2 13" xfId="2005"/>
    <cellStyle name="Accent6 2 14" xfId="2006"/>
    <cellStyle name="Accent6 2 15" xfId="2007"/>
    <cellStyle name="Accent6 2 2" xfId="2008"/>
    <cellStyle name="Accent6 2 3" xfId="2009"/>
    <cellStyle name="Accent6 2 4" xfId="2010"/>
    <cellStyle name="Accent6 2 5" xfId="2011"/>
    <cellStyle name="Accent6 2 6" xfId="2012"/>
    <cellStyle name="Accent6 2 7" xfId="2013"/>
    <cellStyle name="Accent6 2 8" xfId="2014"/>
    <cellStyle name="Accent6 2 9" xfId="2015"/>
    <cellStyle name="Accent6 20" xfId="4340"/>
    <cellStyle name="Accent6 3" xfId="2016"/>
    <cellStyle name="Accent6 3 2" xfId="2017"/>
    <cellStyle name="Accent6 3 3" xfId="2018"/>
    <cellStyle name="Accent6 3 4" xfId="2019"/>
    <cellStyle name="Accent6 3 5" xfId="2020"/>
    <cellStyle name="Accent6 3 5 2" xfId="2021"/>
    <cellStyle name="Accent6 3 6" xfId="2022"/>
    <cellStyle name="Accent6 3 7" xfId="2023"/>
    <cellStyle name="Accent6 3 8" xfId="2024"/>
    <cellStyle name="Accent6 3 9" xfId="2025"/>
    <cellStyle name="Accent6 4" xfId="2026"/>
    <cellStyle name="Accent6 4 2" xfId="2027"/>
    <cellStyle name="Accent6 5" xfId="2028"/>
    <cellStyle name="Accent6 5 2" xfId="2029"/>
    <cellStyle name="Accent6 6" xfId="2030"/>
    <cellStyle name="Accent6 6 2" xfId="2031"/>
    <cellStyle name="Accent6 7" xfId="2032"/>
    <cellStyle name="Accent6 8" xfId="2033"/>
    <cellStyle name="Accent6 9" xfId="2034"/>
    <cellStyle name="Accent6 9 2" xfId="2035"/>
    <cellStyle name="Accent6 9 2 2" xfId="2036"/>
    <cellStyle name="Accent6 9 3" xfId="2037"/>
    <cellStyle name="Accent6 9 4" xfId="2038"/>
    <cellStyle name="Accent6 9 5" xfId="2039"/>
    <cellStyle name="Accounting" xfId="2040"/>
    <cellStyle name="Actual Date" xfId="2041"/>
    <cellStyle name="amount" xfId="2042"/>
    <cellStyle name="amount 10" xfId="2043"/>
    <cellStyle name="amount 11" xfId="2044"/>
    <cellStyle name="amount 12" xfId="2045"/>
    <cellStyle name="amount 2" xfId="2046"/>
    <cellStyle name="amount 3" xfId="2047"/>
    <cellStyle name="amount 4" xfId="2048"/>
    <cellStyle name="amount 5" xfId="2049"/>
    <cellStyle name="amount 6" xfId="2050"/>
    <cellStyle name="amount 7" xfId="2051"/>
    <cellStyle name="amount 8" xfId="2052"/>
    <cellStyle name="amount 9" xfId="2053"/>
    <cellStyle name="args.style" xfId="2054"/>
    <cellStyle name="args.style 2" xfId="2055"/>
    <cellStyle name="Arial 10" xfId="2056"/>
    <cellStyle name="Arial 12" xfId="2057"/>
    <cellStyle name="AxeHor" xfId="2058"/>
    <cellStyle name="azert - Style1" xfId="2059"/>
    <cellStyle name="Bad 10" xfId="2060"/>
    <cellStyle name="Bad 10 2" xfId="2061"/>
    <cellStyle name="Bad 10 3" xfId="2062"/>
    <cellStyle name="Bad 11" xfId="2063"/>
    <cellStyle name="Bad 11 2" xfId="2064"/>
    <cellStyle name="Bad 11 3" xfId="2065"/>
    <cellStyle name="Bad 12" xfId="2066"/>
    <cellStyle name="Bad 12 2" xfId="2067"/>
    <cellStyle name="Bad 12 3" xfId="2068"/>
    <cellStyle name="Bad 13" xfId="2069"/>
    <cellStyle name="Bad 13 2" xfId="2070"/>
    <cellStyle name="Bad 13 3" xfId="2071"/>
    <cellStyle name="Bad 14" xfId="2072"/>
    <cellStyle name="Bad 14 2" xfId="2073"/>
    <cellStyle name="Bad 14 3" xfId="2074"/>
    <cellStyle name="Bad 15" xfId="2075"/>
    <cellStyle name="Bad 15 2" xfId="2076"/>
    <cellStyle name="Bad 15 3" xfId="2077"/>
    <cellStyle name="Bad 16" xfId="2078"/>
    <cellStyle name="Bad 17" xfId="2079"/>
    <cellStyle name="Bad 18" xfId="2080"/>
    <cellStyle name="Bad 19" xfId="2081"/>
    <cellStyle name="Bad 2" xfId="2082"/>
    <cellStyle name="Bad 2 10" xfId="2083"/>
    <cellStyle name="Bad 2 11" xfId="2084"/>
    <cellStyle name="Bad 2 12" xfId="2085"/>
    <cellStyle name="Bad 2 13" xfId="2086"/>
    <cellStyle name="Bad 2 14" xfId="2087"/>
    <cellStyle name="Bad 2 15" xfId="2088"/>
    <cellStyle name="Bad 2 2" xfId="2089"/>
    <cellStyle name="Bad 2 3" xfId="2090"/>
    <cellStyle name="Bad 2 4" xfId="2091"/>
    <cellStyle name="Bad 2 5" xfId="2092"/>
    <cellStyle name="Bad 2 6" xfId="2093"/>
    <cellStyle name="Bad 2 7" xfId="2094"/>
    <cellStyle name="Bad 2 8" xfId="2095"/>
    <cellStyle name="Bad 2 9" xfId="2096"/>
    <cellStyle name="Bad 20" xfId="4341"/>
    <cellStyle name="Bad 3" xfId="2097"/>
    <cellStyle name="Bad 3 2" xfId="2098"/>
    <cellStyle name="Bad 3 3" xfId="2099"/>
    <cellStyle name="Bad 3 4" xfId="2100"/>
    <cellStyle name="Bad 3 5" xfId="2101"/>
    <cellStyle name="Bad 3 5 2" xfId="2102"/>
    <cellStyle name="Bad 3 6" xfId="2103"/>
    <cellStyle name="Bad 3 7" xfId="2104"/>
    <cellStyle name="Bad 3 8" xfId="2105"/>
    <cellStyle name="Bad 3 9" xfId="2106"/>
    <cellStyle name="Bad 4" xfId="2107"/>
    <cellStyle name="Bad 4 2" xfId="2108"/>
    <cellStyle name="Bad 5" xfId="2109"/>
    <cellStyle name="Bad 5 2" xfId="2110"/>
    <cellStyle name="Bad 6" xfId="2111"/>
    <cellStyle name="Bad 6 2" xfId="2112"/>
    <cellStyle name="Bad 7" xfId="2113"/>
    <cellStyle name="Bad 8" xfId="2114"/>
    <cellStyle name="Bad 9" xfId="2115"/>
    <cellStyle name="Bad 9 2" xfId="2116"/>
    <cellStyle name="Bad 9 2 2" xfId="2117"/>
    <cellStyle name="Bad 9 3" xfId="2118"/>
    <cellStyle name="Bad 9 4" xfId="2119"/>
    <cellStyle name="Bad 9 5" xfId="2120"/>
    <cellStyle name="bartitre" xfId="2121"/>
    <cellStyle name="bartotal" xfId="2122"/>
    <cellStyle name="Big head" xfId="2123"/>
    <cellStyle name="blp_column_header" xfId="1"/>
    <cellStyle name="blue shading" xfId="2124"/>
    <cellStyle name="Blue Title" xfId="2125"/>
    <cellStyle name="Bob" xfId="2126"/>
    <cellStyle name="Bob 1" xfId="2127"/>
    <cellStyle name="Bob 3" xfId="2128"/>
    <cellStyle name="bob_boite - choix table" xfId="2129"/>
    <cellStyle name="Bob2" xfId="2130"/>
    <cellStyle name="Body text" xfId="2131"/>
    <cellStyle name="Body text 10" xfId="2132"/>
    <cellStyle name="Body text 11" xfId="2133"/>
    <cellStyle name="Body text 12" xfId="2134"/>
    <cellStyle name="Body text 2" xfId="2135"/>
    <cellStyle name="Body text 3" xfId="2136"/>
    <cellStyle name="Body text 4" xfId="2137"/>
    <cellStyle name="Body text 5" xfId="2138"/>
    <cellStyle name="Body text 6" xfId="2139"/>
    <cellStyle name="Body text 7" xfId="2140"/>
    <cellStyle name="Body text 8" xfId="2141"/>
    <cellStyle name="Body text 9" xfId="2142"/>
    <cellStyle name="Border" xfId="2143"/>
    <cellStyle name="Border 2" xfId="4394"/>
    <cellStyle name="Border Heavy" xfId="2144"/>
    <cellStyle name="Border Thin" xfId="2145"/>
    <cellStyle name="British Pound" xfId="2146"/>
    <cellStyle name="Calc Currency (0)" xfId="2147"/>
    <cellStyle name="Calc Currency (0) 2" xfId="2148"/>
    <cellStyle name="Calc Currency (2)" xfId="2149"/>
    <cellStyle name="Calc Currency (2) 2" xfId="2150"/>
    <cellStyle name="Calc Percent (0)" xfId="2151"/>
    <cellStyle name="Calc Percent (0) 2" xfId="2152"/>
    <cellStyle name="Calc Percent (1)" xfId="2153"/>
    <cellStyle name="Calc Percent (1) 2" xfId="2154"/>
    <cellStyle name="Calc Percent (2)" xfId="2155"/>
    <cellStyle name="Calc Percent (2) 2" xfId="2156"/>
    <cellStyle name="Calc Units (0)" xfId="2157"/>
    <cellStyle name="Calc Units (0) 2" xfId="2158"/>
    <cellStyle name="Calc Units (1)" xfId="2159"/>
    <cellStyle name="Calc Units (1) 2" xfId="2160"/>
    <cellStyle name="Calc Units (2)" xfId="2161"/>
    <cellStyle name="Calc Units (2) 2" xfId="2162"/>
    <cellStyle name="Calcul" xfId="2163"/>
    <cellStyle name="Calculation 10" xfId="2164"/>
    <cellStyle name="Calculation 10 2" xfId="2165"/>
    <cellStyle name="Calculation 10 3" xfId="2166"/>
    <cellStyle name="Calculation 11" xfId="2167"/>
    <cellStyle name="Calculation 11 2" xfId="2168"/>
    <cellStyle name="Calculation 11 3" xfId="2169"/>
    <cellStyle name="Calculation 12" xfId="2170"/>
    <cellStyle name="Calculation 12 2" xfId="2171"/>
    <cellStyle name="Calculation 12 3" xfId="2172"/>
    <cellStyle name="Calculation 13" xfId="2173"/>
    <cellStyle name="Calculation 13 2" xfId="2174"/>
    <cellStyle name="Calculation 13 3" xfId="2175"/>
    <cellStyle name="Calculation 14" xfId="2176"/>
    <cellStyle name="Calculation 14 2" xfId="2177"/>
    <cellStyle name="Calculation 14 3" xfId="2178"/>
    <cellStyle name="Calculation 15" xfId="2179"/>
    <cellStyle name="Calculation 15 2" xfId="2180"/>
    <cellStyle name="Calculation 15 3" xfId="2181"/>
    <cellStyle name="Calculation 16" xfId="2182"/>
    <cellStyle name="Calculation 17" xfId="2183"/>
    <cellStyle name="Calculation 18" xfId="2184"/>
    <cellStyle name="Calculation 19" xfId="2185"/>
    <cellStyle name="Calculation 2" xfId="2186"/>
    <cellStyle name="Calculation 2 10" xfId="2187"/>
    <cellStyle name="Calculation 2 11" xfId="2188"/>
    <cellStyle name="Calculation 2 12" xfId="2189"/>
    <cellStyle name="Calculation 2 13" xfId="2190"/>
    <cellStyle name="Calculation 2 14" xfId="2191"/>
    <cellStyle name="Calculation 2 15" xfId="2192"/>
    <cellStyle name="Calculation 2 2" xfId="2193"/>
    <cellStyle name="Calculation 2 3" xfId="2194"/>
    <cellStyle name="Calculation 2 4" xfId="2195"/>
    <cellStyle name="Calculation 2 5" xfId="2196"/>
    <cellStyle name="Calculation 2 6" xfId="2197"/>
    <cellStyle name="Calculation 2 7" xfId="2198"/>
    <cellStyle name="Calculation 2 8" xfId="2199"/>
    <cellStyle name="Calculation 2 9" xfId="2200"/>
    <cellStyle name="Calculation 20" xfId="4342"/>
    <cellStyle name="Calculation 3" xfId="2201"/>
    <cellStyle name="Calculation 3 2" xfId="2202"/>
    <cellStyle name="Calculation 3 3" xfId="2203"/>
    <cellStyle name="Calculation 3 4" xfId="2204"/>
    <cellStyle name="Calculation 3 5" xfId="2205"/>
    <cellStyle name="Calculation 3 5 2" xfId="2206"/>
    <cellStyle name="Calculation 3 6" xfId="2207"/>
    <cellStyle name="Calculation 3 7" xfId="2208"/>
    <cellStyle name="Calculation 3 8" xfId="2209"/>
    <cellStyle name="Calculation 3 9" xfId="2210"/>
    <cellStyle name="Calculation 4" xfId="2211"/>
    <cellStyle name="Calculation 4 2" xfId="2212"/>
    <cellStyle name="Calculation 5" xfId="2213"/>
    <cellStyle name="Calculation 5 2" xfId="2214"/>
    <cellStyle name="Calculation 6" xfId="2215"/>
    <cellStyle name="Calculation 6 2" xfId="2216"/>
    <cellStyle name="Calculation 7" xfId="2217"/>
    <cellStyle name="Calculation 8" xfId="2218"/>
    <cellStyle name="Calculation 9" xfId="2219"/>
    <cellStyle name="Calculation 9 2" xfId="2220"/>
    <cellStyle name="Calculation 9 2 2" xfId="2221"/>
    <cellStyle name="Calculation 9 3" xfId="2222"/>
    <cellStyle name="Calculation 9 4" xfId="2223"/>
    <cellStyle name="Calculation 9 5" xfId="2224"/>
    <cellStyle name="can" xfId="2225"/>
    <cellStyle name="Case" xfId="2226"/>
    <cellStyle name="category" xfId="2227"/>
    <cellStyle name="Centered Heading" xfId="2228"/>
    <cellStyle name="Centered Heading Notes" xfId="2229"/>
    <cellStyle name="Centré" xfId="2230"/>
    <cellStyle name="Change" xfId="2231"/>
    <cellStyle name="ChartingText" xfId="2232"/>
    <cellStyle name="Check Cell 10" xfId="2233"/>
    <cellStyle name="Check Cell 10 2" xfId="2234"/>
    <cellStyle name="Check Cell 10 3" xfId="2235"/>
    <cellStyle name="Check Cell 11" xfId="2236"/>
    <cellStyle name="Check Cell 11 2" xfId="2237"/>
    <cellStyle name="Check Cell 11 3" xfId="2238"/>
    <cellStyle name="Check Cell 12" xfId="2239"/>
    <cellStyle name="Check Cell 12 2" xfId="2240"/>
    <cellStyle name="Check Cell 12 3" xfId="2241"/>
    <cellStyle name="Check Cell 13" xfId="2242"/>
    <cellStyle name="Check Cell 13 2" xfId="2243"/>
    <cellStyle name="Check Cell 13 3" xfId="2244"/>
    <cellStyle name="Check Cell 14" xfId="2245"/>
    <cellStyle name="Check Cell 14 2" xfId="2246"/>
    <cellStyle name="Check Cell 14 3" xfId="2247"/>
    <cellStyle name="Check Cell 15" xfId="2248"/>
    <cellStyle name="Check Cell 15 2" xfId="2249"/>
    <cellStyle name="Check Cell 15 3" xfId="2250"/>
    <cellStyle name="Check Cell 16" xfId="2251"/>
    <cellStyle name="Check Cell 17" xfId="2252"/>
    <cellStyle name="Check Cell 18" xfId="2253"/>
    <cellStyle name="Check Cell 19" xfId="2254"/>
    <cellStyle name="Check Cell 2" xfId="2255"/>
    <cellStyle name="Check Cell 2 10" xfId="2256"/>
    <cellStyle name="Check Cell 2 11" xfId="2257"/>
    <cellStyle name="Check Cell 2 12" xfId="2258"/>
    <cellStyle name="Check Cell 2 13" xfId="2259"/>
    <cellStyle name="Check Cell 2 14" xfId="2260"/>
    <cellStyle name="Check Cell 2 15" xfId="2261"/>
    <cellStyle name="Check Cell 2 2" xfId="2262"/>
    <cellStyle name="Check Cell 2 3" xfId="2263"/>
    <cellStyle name="Check Cell 2 4" xfId="2264"/>
    <cellStyle name="Check Cell 2 5" xfId="2265"/>
    <cellStyle name="Check Cell 2 6" xfId="2266"/>
    <cellStyle name="Check Cell 2 7" xfId="2267"/>
    <cellStyle name="Check Cell 2 8" xfId="2268"/>
    <cellStyle name="Check Cell 2 9" xfId="2269"/>
    <cellStyle name="Check Cell 20" xfId="4343"/>
    <cellStyle name="Check Cell 3" xfId="2270"/>
    <cellStyle name="Check Cell 3 2" xfId="2271"/>
    <cellStyle name="Check Cell 3 3" xfId="2272"/>
    <cellStyle name="Check Cell 3 4" xfId="2273"/>
    <cellStyle name="Check Cell 3 5" xfId="2274"/>
    <cellStyle name="Check Cell 3 6" xfId="2275"/>
    <cellStyle name="Check Cell 3 7" xfId="2276"/>
    <cellStyle name="Check Cell 3 8" xfId="2277"/>
    <cellStyle name="Check Cell 4" xfId="2278"/>
    <cellStyle name="Check Cell 4 2" xfId="2279"/>
    <cellStyle name="Check Cell 5" xfId="2280"/>
    <cellStyle name="Check Cell 5 2" xfId="2281"/>
    <cellStyle name="Check Cell 6" xfId="2282"/>
    <cellStyle name="Check Cell 6 2" xfId="2283"/>
    <cellStyle name="Check Cell 7" xfId="2284"/>
    <cellStyle name="Check Cell 8" xfId="2285"/>
    <cellStyle name="Check Cell 9" xfId="2286"/>
    <cellStyle name="Check Cell 9 2" xfId="2287"/>
    <cellStyle name="Check Cell 9 3" xfId="2288"/>
    <cellStyle name="Check Cell 9 4" xfId="2289"/>
    <cellStyle name="ColLevel_0" xfId="2290"/>
    <cellStyle name="ColumnAttributeAbovePrompt" xfId="2291"/>
    <cellStyle name="ColumnAttributePrompt" xfId="2292"/>
    <cellStyle name="ColumnAttributeValue" xfId="2293"/>
    <cellStyle name="ColumnHeaderNormal" xfId="2294"/>
    <cellStyle name="ColumnHeadingPrompt" xfId="2295"/>
    <cellStyle name="ColumnHeadingValue" xfId="2296"/>
    <cellStyle name="Comma" xfId="4386" builtinId="3"/>
    <cellStyle name="Comma  - Style1" xfId="2297"/>
    <cellStyle name="Comma  - Style2" xfId="2298"/>
    <cellStyle name="Comma  - Style3" xfId="2299"/>
    <cellStyle name="Comma  - Style4" xfId="2300"/>
    <cellStyle name="Comma  - Style5" xfId="2301"/>
    <cellStyle name="Comma  - Style6" xfId="2302"/>
    <cellStyle name="Comma  - Style7" xfId="2303"/>
    <cellStyle name="Comma  - Style8" xfId="2304"/>
    <cellStyle name="Comma [00]" xfId="2305"/>
    <cellStyle name="Comma [00] 2" xfId="2306"/>
    <cellStyle name="Comma [1]" xfId="2307"/>
    <cellStyle name="Comma 0" xfId="2308"/>
    <cellStyle name="Comma 0*" xfId="2309"/>
    <cellStyle name="Comma 0_- BP CONSO 2002-2012" xfId="2310"/>
    <cellStyle name="Comma 10" xfId="2311"/>
    <cellStyle name="Comma 11" xfId="2312"/>
    <cellStyle name="Comma 12" xfId="2313"/>
    <cellStyle name="Comma 13" xfId="2314"/>
    <cellStyle name="Comma 14" xfId="2315"/>
    <cellStyle name="Comma 15" xfId="2316"/>
    <cellStyle name="Comma 16" xfId="2317"/>
    <cellStyle name="Comma 17" xfId="2318"/>
    <cellStyle name="Comma 18" xfId="2319"/>
    <cellStyle name="Comma 19" xfId="2320"/>
    <cellStyle name="Comma 2" xfId="2"/>
    <cellStyle name="Comma 2 10" xfId="2321"/>
    <cellStyle name="Comma 2 10 2" xfId="2322"/>
    <cellStyle name="Comma 2 11" xfId="2323"/>
    <cellStyle name="Comma 2 11 2" xfId="2324"/>
    <cellStyle name="Comma 2 12" xfId="2325"/>
    <cellStyle name="Comma 2 12 2" xfId="2326"/>
    <cellStyle name="Comma 2 13" xfId="2327"/>
    <cellStyle name="Comma 2 13 2" xfId="2328"/>
    <cellStyle name="Comma 2 14" xfId="2329"/>
    <cellStyle name="Comma 2 14 2" xfId="2330"/>
    <cellStyle name="Comma 2 15" xfId="2331"/>
    <cellStyle name="Comma 2 16" xfId="2332"/>
    <cellStyle name="Comma 2 17" xfId="10"/>
    <cellStyle name="Comma 2 2" xfId="2333"/>
    <cellStyle name="Comma 2 2 2" xfId="2334"/>
    <cellStyle name="Comma 2 2 2 2" xfId="2335"/>
    <cellStyle name="Comma 2 2 2 2 2" xfId="2336"/>
    <cellStyle name="Comma 2 2 2 3" xfId="2337"/>
    <cellStyle name="Comma 2 2 3" xfId="2338"/>
    <cellStyle name="Comma 2 2 4" xfId="2339"/>
    <cellStyle name="Comma 2 3" xfId="2340"/>
    <cellStyle name="Comma 2 3 2" xfId="2341"/>
    <cellStyle name="Comma 2 3 2 2" xfId="2342"/>
    <cellStyle name="Comma 2 3 3" xfId="2343"/>
    <cellStyle name="Comma 2 3 4" xfId="2344"/>
    <cellStyle name="Comma 2 3 5" xfId="2345"/>
    <cellStyle name="Comma 2 3 6" xfId="2346"/>
    <cellStyle name="Comma 2 3 7" xfId="2347"/>
    <cellStyle name="Comma 2 4" xfId="2348"/>
    <cellStyle name="Comma 2 4 2" xfId="2349"/>
    <cellStyle name="Comma 2 4 3" xfId="2350"/>
    <cellStyle name="Comma 2 5" xfId="2351"/>
    <cellStyle name="Comma 2 5 2" xfId="2352"/>
    <cellStyle name="Comma 2 5 2 2" xfId="2353"/>
    <cellStyle name="Comma 2 5 3" xfId="2354"/>
    <cellStyle name="Comma 2 5 4" xfId="2355"/>
    <cellStyle name="Comma 2 5 5" xfId="2356"/>
    <cellStyle name="Comma 2 6" xfId="2357"/>
    <cellStyle name="Comma 2 6 2" xfId="2358"/>
    <cellStyle name="Comma 2 7" xfId="2359"/>
    <cellStyle name="Comma 2 7 2" xfId="2360"/>
    <cellStyle name="Comma 2 8" xfId="2361"/>
    <cellStyle name="Comma 2 8 2" xfId="2362"/>
    <cellStyle name="Comma 2 9" xfId="2363"/>
    <cellStyle name="Comma 2 9 2" xfId="2364"/>
    <cellStyle name="Comma 2_Cashflow Q1 CY09" xfId="2365"/>
    <cellStyle name="Comma 20" xfId="2366"/>
    <cellStyle name="Comma 21" xfId="2367"/>
    <cellStyle name="Comma 22" xfId="2368"/>
    <cellStyle name="Comma 23" xfId="2369"/>
    <cellStyle name="Comma 24" xfId="2370"/>
    <cellStyle name="Comma 25" xfId="2371"/>
    <cellStyle name="Comma 26" xfId="2372"/>
    <cellStyle name="Comma 27" xfId="2373"/>
    <cellStyle name="Comma 28" xfId="2374"/>
    <cellStyle name="Comma 29" xfId="2375"/>
    <cellStyle name="Comma 3" xfId="2376"/>
    <cellStyle name="Comma 3 2" xfId="2377"/>
    <cellStyle name="Comma 3 2 2" xfId="2378"/>
    <cellStyle name="Comma 3 2 2 2" xfId="2379"/>
    <cellStyle name="Comma 3 2 2 3" xfId="2380"/>
    <cellStyle name="Comma 3 2 3" xfId="2381"/>
    <cellStyle name="Comma 3 2 4" xfId="2382"/>
    <cellStyle name="Comma 3 3" xfId="2383"/>
    <cellStyle name="Comma 3 4" xfId="2384"/>
    <cellStyle name="Comma 3 4 2" xfId="2385"/>
    <cellStyle name="Comma 3 4 3" xfId="2386"/>
    <cellStyle name="Comma 3 5" xfId="2387"/>
    <cellStyle name="Comma 30" xfId="2388"/>
    <cellStyle name="Comma 31" xfId="2389"/>
    <cellStyle name="Comma 32" xfId="2390"/>
    <cellStyle name="Comma 33" xfId="2391"/>
    <cellStyle name="Comma 34" xfId="2392"/>
    <cellStyle name="Comma 35" xfId="2393"/>
    <cellStyle name="Comma 36" xfId="2394"/>
    <cellStyle name="Comma 37" xfId="2395"/>
    <cellStyle name="Comma 38" xfId="2396"/>
    <cellStyle name="Comma 39" xfId="2397"/>
    <cellStyle name="Comma 4" xfId="2398"/>
    <cellStyle name="Comma 4 2" xfId="2399"/>
    <cellStyle name="Comma 4 2 2" xfId="2400"/>
    <cellStyle name="Comma 4 3" xfId="2401"/>
    <cellStyle name="Comma 40" xfId="2402"/>
    <cellStyle name="Comma 41" xfId="2403"/>
    <cellStyle name="Comma 42" xfId="2404"/>
    <cellStyle name="Comma 43" xfId="2405"/>
    <cellStyle name="Comma 44" xfId="4315"/>
    <cellStyle name="Comma 44 2" xfId="4360"/>
    <cellStyle name="Comma 45" xfId="6"/>
    <cellStyle name="Comma 5" xfId="2406"/>
    <cellStyle name="Comma 5 2" xfId="2407"/>
    <cellStyle name="Comma 5 2 2" xfId="2408"/>
    <cellStyle name="Comma 5 2 2 2" xfId="2409"/>
    <cellStyle name="Comma 5 2 2 3" xfId="2410"/>
    <cellStyle name="Comma 5 2 3" xfId="2411"/>
    <cellStyle name="Comma 5 2 4" xfId="2412"/>
    <cellStyle name="Comma 5 3" xfId="2413"/>
    <cellStyle name="Comma 6" xfId="2414"/>
    <cellStyle name="Comma 6 2" xfId="2415"/>
    <cellStyle name="Comma 6 3" xfId="2416"/>
    <cellStyle name="Comma 7" xfId="2417"/>
    <cellStyle name="Comma 8" xfId="2418"/>
    <cellStyle name="Comma 9" xfId="2419"/>
    <cellStyle name="comma zerodec" xfId="2420"/>
    <cellStyle name="Comma0" xfId="2421"/>
    <cellStyle name="Comma0 2" xfId="2422"/>
    <cellStyle name="Copied" xfId="2423"/>
    <cellStyle name="Copied 2" xfId="2424"/>
    <cellStyle name="Copy Decimal 0" xfId="2425"/>
    <cellStyle name="Copy Decimal 0 10" xfId="2426"/>
    <cellStyle name="Copy Decimal 0 11" xfId="2427"/>
    <cellStyle name="Copy Decimal 0 12" xfId="2428"/>
    <cellStyle name="Copy Decimal 0 2" xfId="2429"/>
    <cellStyle name="Copy Decimal 0 3" xfId="2430"/>
    <cellStyle name="Copy Decimal 0 4" xfId="2431"/>
    <cellStyle name="Copy Decimal 0 5" xfId="2432"/>
    <cellStyle name="Copy Decimal 0 6" xfId="2433"/>
    <cellStyle name="Copy Decimal 0 7" xfId="2434"/>
    <cellStyle name="Copy Decimal 0 8" xfId="2435"/>
    <cellStyle name="Copy Decimal 0 9" xfId="2436"/>
    <cellStyle name="Copy Decimal 0,00" xfId="2437"/>
    <cellStyle name="Copy Decimal 0,00 10" xfId="2438"/>
    <cellStyle name="Copy Decimal 0,00 11" xfId="2439"/>
    <cellStyle name="Copy Decimal 0,00 12" xfId="2440"/>
    <cellStyle name="Copy Decimal 0,00 2" xfId="2441"/>
    <cellStyle name="Copy Decimal 0,00 3" xfId="2442"/>
    <cellStyle name="Copy Decimal 0,00 4" xfId="2443"/>
    <cellStyle name="Copy Decimal 0,00 5" xfId="2444"/>
    <cellStyle name="Copy Decimal 0,00 6" xfId="2445"/>
    <cellStyle name="Copy Decimal 0,00 7" xfId="2446"/>
    <cellStyle name="Copy Decimal 0,00 8" xfId="2447"/>
    <cellStyle name="Copy Decimal 0,00 9" xfId="2448"/>
    <cellStyle name="Copy Decimal 0_Durchrechnung MEU" xfId="2449"/>
    <cellStyle name="Copy Percent 0" xfId="2450"/>
    <cellStyle name="Copy Percent 0 10" xfId="2451"/>
    <cellStyle name="Copy Percent 0 11" xfId="2452"/>
    <cellStyle name="Copy Percent 0 12" xfId="2453"/>
    <cellStyle name="Copy Percent 0 2" xfId="2454"/>
    <cellStyle name="Copy Percent 0 3" xfId="2455"/>
    <cellStyle name="Copy Percent 0 4" xfId="2456"/>
    <cellStyle name="Copy Percent 0 5" xfId="2457"/>
    <cellStyle name="Copy Percent 0 6" xfId="2458"/>
    <cellStyle name="Copy Percent 0 7" xfId="2459"/>
    <cellStyle name="Copy Percent 0 8" xfId="2460"/>
    <cellStyle name="Copy Percent 0 9" xfId="2461"/>
    <cellStyle name="Copy Percent 0,00" xfId="2462"/>
    <cellStyle name="Copy Percent 0,00 10" xfId="2463"/>
    <cellStyle name="Copy Percent 0,00 11" xfId="2464"/>
    <cellStyle name="Copy Percent 0,00 12" xfId="2465"/>
    <cellStyle name="Copy Percent 0,00 2" xfId="2466"/>
    <cellStyle name="Copy Percent 0,00 3" xfId="2467"/>
    <cellStyle name="Copy Percent 0,00 4" xfId="2468"/>
    <cellStyle name="Copy Percent 0,00 5" xfId="2469"/>
    <cellStyle name="Copy Percent 0,00 6" xfId="2470"/>
    <cellStyle name="Copy Percent 0,00 7" xfId="2471"/>
    <cellStyle name="Copy Percent 0,00 8" xfId="2472"/>
    <cellStyle name="Copy Percent 0,00 9" xfId="2473"/>
    <cellStyle name="Copy Percent 0_Form CC 1 2 4 June 05" xfId="2474"/>
    <cellStyle name="COST1" xfId="2475"/>
    <cellStyle name="Cur" xfId="2476"/>
    <cellStyle name="Currency" xfId="4390" builtinId="4"/>
    <cellStyle name="Currency [00]" xfId="2477"/>
    <cellStyle name="Currency [00] 2" xfId="2478"/>
    <cellStyle name="Currency [1]" xfId="2479"/>
    <cellStyle name="Currency [2]" xfId="2480"/>
    <cellStyle name="Currency 0" xfId="2481"/>
    <cellStyle name="Currency 10" xfId="2482"/>
    <cellStyle name="Currency 11" xfId="2483"/>
    <cellStyle name="Currency 12" xfId="2484"/>
    <cellStyle name="Currency 13" xfId="2485"/>
    <cellStyle name="Currency 14" xfId="2486"/>
    <cellStyle name="Currency 15" xfId="2487"/>
    <cellStyle name="Currency 16" xfId="2488"/>
    <cellStyle name="Currency 17" xfId="2489"/>
    <cellStyle name="Currency 18" xfId="2490"/>
    <cellStyle name="Currency 19" xfId="4314"/>
    <cellStyle name="Currency 19 2" xfId="4359"/>
    <cellStyle name="Currency 2" xfId="9"/>
    <cellStyle name="Currency 2 10" xfId="2491"/>
    <cellStyle name="Currency 2 11" xfId="2492"/>
    <cellStyle name="Currency 2 12" xfId="2493"/>
    <cellStyle name="Currency 2 13" xfId="2494"/>
    <cellStyle name="Currency 2 14" xfId="2495"/>
    <cellStyle name="Currency 2 15" xfId="2496"/>
    <cellStyle name="Currency 2 2" xfId="2497"/>
    <cellStyle name="Currency 2 3" xfId="2498"/>
    <cellStyle name="Currency 2 4" xfId="2499"/>
    <cellStyle name="Currency 2 5" xfId="2500"/>
    <cellStyle name="Currency 2 6" xfId="2501"/>
    <cellStyle name="Currency 2 7" xfId="2502"/>
    <cellStyle name="Currency 2 8" xfId="2503"/>
    <cellStyle name="Currency 2 9" xfId="2504"/>
    <cellStyle name="Currency 20" xfId="7"/>
    <cellStyle name="Currency 3" xfId="2505"/>
    <cellStyle name="Currency 4" xfId="2506"/>
    <cellStyle name="Currency 4 2" xfId="2507"/>
    <cellStyle name="Currency 4 3" xfId="2508"/>
    <cellStyle name="Currency 4 4" xfId="2509"/>
    <cellStyle name="Currency 5" xfId="2510"/>
    <cellStyle name="Currency 6" xfId="2511"/>
    <cellStyle name="Currency 7" xfId="2512"/>
    <cellStyle name="Currency 8" xfId="2513"/>
    <cellStyle name="Currency 9" xfId="2514"/>
    <cellStyle name="Currency0" xfId="2515"/>
    <cellStyle name="Currency0 2" xfId="2516"/>
    <cellStyle name="Currency1" xfId="2517"/>
    <cellStyle name="Currency-Denomination" xfId="2518"/>
    <cellStyle name="current day" xfId="2519"/>
    <cellStyle name="Cyndie" xfId="2520"/>
    <cellStyle name="DAILY_TITLE" xfId="2521"/>
    <cellStyle name="Data" xfId="2522"/>
    <cellStyle name="Date" xfId="2523"/>
    <cellStyle name="Date [mm-d-yyyy]" xfId="2524"/>
    <cellStyle name="Date [mmm-d-yyyy]" xfId="2525"/>
    <cellStyle name="Date [mmm-yyyy]" xfId="2526"/>
    <cellStyle name="Date 2" xfId="2527"/>
    <cellStyle name="Date Aligned" xfId="2528"/>
    <cellStyle name="Date dd-mmm" xfId="2529"/>
    <cellStyle name="Date dd-mmm-yy" xfId="2530"/>
    <cellStyle name="Date mmm-yy" xfId="2531"/>
    <cellStyle name="Date Short" xfId="2532"/>
    <cellStyle name="Date_- BP CONSO 2002-2012" xfId="2533"/>
    <cellStyle name="Date2" xfId="2534"/>
    <cellStyle name="Dati" xfId="2535"/>
    <cellStyle name="Dati Dec" xfId="2536"/>
    <cellStyle name="DAVE" xfId="2537"/>
    <cellStyle name="Décalé" xfId="2538"/>
    <cellStyle name="Decimal 0,0" xfId="2539"/>
    <cellStyle name="Decimal 0,00" xfId="2540"/>
    <cellStyle name="Decimal 0,0000" xfId="2541"/>
    <cellStyle name="Decimal_0dp" xfId="2542"/>
    <cellStyle name="default" xfId="2543"/>
    <cellStyle name="DELTA" xfId="2544"/>
    <cellStyle name="Deviant" xfId="2545"/>
    <cellStyle name="Dezimal [+line]" xfId="2546"/>
    <cellStyle name="Dezimal [0]_Acquisition stats" xfId="2547"/>
    <cellStyle name="Dezimal_Acquisition stats" xfId="2548"/>
    <cellStyle name="DimDown" xfId="2549"/>
    <cellStyle name="DimDownBold" xfId="2550"/>
    <cellStyle name="DimDownTitle" xfId="2551"/>
    <cellStyle name="Dollar" xfId="2552"/>
    <cellStyle name="Dollar (zero dec)" xfId="2553"/>
    <cellStyle name="DollarAmount" xfId="2554"/>
    <cellStyle name="DollarAmountBorder" xfId="2555"/>
    <cellStyle name="DollarAmountBorderMed" xfId="2556"/>
    <cellStyle name="DollarAmountBtmBorderMed" xfId="2557"/>
    <cellStyle name="DollarAmtTopBorder" xfId="2558"/>
    <cellStyle name="DollarAmtTopBorder 2" xfId="4393"/>
    <cellStyle name="Dotted" xfId="2559"/>
    <cellStyle name="Dotted Line" xfId="2560"/>
    <cellStyle name="Double" xfId="2561"/>
    <cellStyle name="Double Accounting" xfId="2562"/>
    <cellStyle name="DropDown" xfId="2563"/>
    <cellStyle name="Eingabe" xfId="2564"/>
    <cellStyle name="Eingabe 10" xfId="2565"/>
    <cellStyle name="Eingabe 11" xfId="2566"/>
    <cellStyle name="Eingabe 12" xfId="2567"/>
    <cellStyle name="Eingabe 2" xfId="2568"/>
    <cellStyle name="Eingabe 3" xfId="2569"/>
    <cellStyle name="Eingabe 4" xfId="2570"/>
    <cellStyle name="Eingabe 5" xfId="2571"/>
    <cellStyle name="Eingabe 6" xfId="2572"/>
    <cellStyle name="Eingabe 7" xfId="2573"/>
    <cellStyle name="Eingabe 8" xfId="2574"/>
    <cellStyle name="Eingabe 9" xfId="2575"/>
    <cellStyle name="Enter Currency (0)" xfId="2576"/>
    <cellStyle name="Enter Currency (0) 2" xfId="2577"/>
    <cellStyle name="Enter Currency (2)" xfId="2578"/>
    <cellStyle name="Enter Currency (2) 2" xfId="2579"/>
    <cellStyle name="Enter Units (0)" xfId="2580"/>
    <cellStyle name="Enter Units (0) 2" xfId="2581"/>
    <cellStyle name="Enter Units (1)" xfId="2582"/>
    <cellStyle name="Enter Units (1) 2" xfId="2583"/>
    <cellStyle name="Enter Units (2)" xfId="2584"/>
    <cellStyle name="Enter Units (2) 2" xfId="2585"/>
    <cellStyle name="Entered" xfId="2586"/>
    <cellStyle name="Entered 2" xfId="2587"/>
    <cellStyle name="Est - $" xfId="2588"/>
    <cellStyle name="Est - %" xfId="2589"/>
    <cellStyle name="Est 0,000.0" xfId="2590"/>
    <cellStyle name="Euro" xfId="2591"/>
    <cellStyle name="Euro 2" xfId="2592"/>
    <cellStyle name="Euro 3" xfId="2593"/>
    <cellStyle name="Euro 4" xfId="2594"/>
    <cellStyle name="Euro 5" xfId="2595"/>
    <cellStyle name="Euro 6" xfId="2596"/>
    <cellStyle name="Euro_Cashflow Q1 CY09" xfId="2597"/>
    <cellStyle name="Explanatory Text 10" xfId="2598"/>
    <cellStyle name="Explanatory Text 10 2" xfId="2599"/>
    <cellStyle name="Explanatory Text 10 3" xfId="2600"/>
    <cellStyle name="Explanatory Text 11" xfId="2601"/>
    <cellStyle name="Explanatory Text 11 2" xfId="2602"/>
    <cellStyle name="Explanatory Text 11 3" xfId="2603"/>
    <cellStyle name="Explanatory Text 12" xfId="2604"/>
    <cellStyle name="Explanatory Text 12 2" xfId="2605"/>
    <cellStyle name="Explanatory Text 12 3" xfId="2606"/>
    <cellStyle name="Explanatory Text 13" xfId="2607"/>
    <cellStyle name="Explanatory Text 13 2" xfId="2608"/>
    <cellStyle name="Explanatory Text 13 3" xfId="2609"/>
    <cellStyle name="Explanatory Text 14" xfId="2610"/>
    <cellStyle name="Explanatory Text 14 2" xfId="2611"/>
    <cellStyle name="Explanatory Text 14 3" xfId="2612"/>
    <cellStyle name="Explanatory Text 15" xfId="2613"/>
    <cellStyle name="Explanatory Text 15 2" xfId="2614"/>
    <cellStyle name="Explanatory Text 15 3" xfId="2615"/>
    <cellStyle name="Explanatory Text 16" xfId="2616"/>
    <cellStyle name="Explanatory Text 17" xfId="2617"/>
    <cellStyle name="Explanatory Text 18" xfId="2618"/>
    <cellStyle name="Explanatory Text 19" xfId="4344"/>
    <cellStyle name="Explanatory Text 2" xfId="2619"/>
    <cellStyle name="Explanatory Text 2 10" xfId="2620"/>
    <cellStyle name="Explanatory Text 2 11" xfId="2621"/>
    <cellStyle name="Explanatory Text 2 12" xfId="2622"/>
    <cellStyle name="Explanatory Text 2 13" xfId="2623"/>
    <cellStyle name="Explanatory Text 2 14" xfId="2624"/>
    <cellStyle name="Explanatory Text 2 15" xfId="2625"/>
    <cellStyle name="Explanatory Text 2 2" xfId="2626"/>
    <cellStyle name="Explanatory Text 2 3" xfId="2627"/>
    <cellStyle name="Explanatory Text 2 4" xfId="2628"/>
    <cellStyle name="Explanatory Text 2 5" xfId="2629"/>
    <cellStyle name="Explanatory Text 2 6" xfId="2630"/>
    <cellStyle name="Explanatory Text 2 7" xfId="2631"/>
    <cellStyle name="Explanatory Text 2 8" xfId="2632"/>
    <cellStyle name="Explanatory Text 2 9" xfId="2633"/>
    <cellStyle name="Explanatory Text 3" xfId="2634"/>
    <cellStyle name="Explanatory Text 3 2" xfId="2635"/>
    <cellStyle name="Explanatory Text 3 3" xfId="2636"/>
    <cellStyle name="Explanatory Text 3 4" xfId="2637"/>
    <cellStyle name="Explanatory Text 3 5" xfId="2638"/>
    <cellStyle name="Explanatory Text 3 6" xfId="2639"/>
    <cellStyle name="Explanatory Text 3 7" xfId="2640"/>
    <cellStyle name="Explanatory Text 3 8" xfId="2641"/>
    <cellStyle name="Explanatory Text 4" xfId="2642"/>
    <cellStyle name="Explanatory Text 4 2" xfId="2643"/>
    <cellStyle name="Explanatory Text 5" xfId="2644"/>
    <cellStyle name="Explanatory Text 5 2" xfId="2645"/>
    <cellStyle name="Explanatory Text 6" xfId="2646"/>
    <cellStyle name="Explanatory Text 6 2" xfId="2647"/>
    <cellStyle name="Explanatory Text 7" xfId="2648"/>
    <cellStyle name="Explanatory Text 8" xfId="2649"/>
    <cellStyle name="Explanatory Text 9" xfId="2650"/>
    <cellStyle name="Explanatory Text 9 2" xfId="2651"/>
    <cellStyle name="Explanatory Text 9 3" xfId="2652"/>
    <cellStyle name="Explanatory Text 9 4" xfId="2653"/>
    <cellStyle name="Ezres [0]_Cable" xfId="2654"/>
    <cellStyle name="Ezres_Cable" xfId="2655"/>
    <cellStyle name="F H.T." xfId="2656"/>
    <cellStyle name="fa_column_header_bottom" xfId="3"/>
    <cellStyle name="FF_EURO" xfId="2657"/>
    <cellStyle name="Fixed" xfId="2658"/>
    <cellStyle name="Fixed [0]" xfId="2659"/>
    <cellStyle name="Fixed 2" xfId="2660"/>
    <cellStyle name="Fixed_Cashflow Q1 CY09" xfId="2661"/>
    <cellStyle name="Footnote" xfId="2662"/>
    <cellStyle name="Forecast Cell Column Heading" xfId="2663"/>
    <cellStyle name="format - Style1" xfId="2664"/>
    <cellStyle name="Formula" xfId="2665"/>
    <cellStyle name="Geneva 9" xfId="2666"/>
    <cellStyle name="Giga" xfId="2667"/>
    <cellStyle name="Good 10" xfId="2668"/>
    <cellStyle name="Good 10 2" xfId="2669"/>
    <cellStyle name="Good 10 3" xfId="2670"/>
    <cellStyle name="Good 11" xfId="2671"/>
    <cellStyle name="Good 11 2" xfId="2672"/>
    <cellStyle name="Good 11 3" xfId="2673"/>
    <cellStyle name="Good 12" xfId="2674"/>
    <cellStyle name="Good 12 2" xfId="2675"/>
    <cellStyle name="Good 12 3" xfId="2676"/>
    <cellStyle name="Good 13" xfId="2677"/>
    <cellStyle name="Good 13 2" xfId="2678"/>
    <cellStyle name="Good 13 3" xfId="2679"/>
    <cellStyle name="Good 14" xfId="2680"/>
    <cellStyle name="Good 14 2" xfId="2681"/>
    <cellStyle name="Good 14 3" xfId="2682"/>
    <cellStyle name="Good 15" xfId="2683"/>
    <cellStyle name="Good 15 2" xfId="2684"/>
    <cellStyle name="Good 15 3" xfId="2685"/>
    <cellStyle name="Good 16" xfId="2686"/>
    <cellStyle name="Good 17" xfId="2687"/>
    <cellStyle name="Good 18" xfId="2688"/>
    <cellStyle name="Good 19" xfId="2689"/>
    <cellStyle name="Good 2" xfId="2690"/>
    <cellStyle name="Good 2 10" xfId="2691"/>
    <cellStyle name="Good 2 11" xfId="2692"/>
    <cellStyle name="Good 2 12" xfId="2693"/>
    <cellStyle name="Good 2 13" xfId="2694"/>
    <cellStyle name="Good 2 14" xfId="2695"/>
    <cellStyle name="Good 2 15" xfId="2696"/>
    <cellStyle name="Good 2 2" xfId="2697"/>
    <cellStyle name="Good 2 3" xfId="2698"/>
    <cellStyle name="Good 2 4" xfId="2699"/>
    <cellStyle name="Good 2 5" xfId="2700"/>
    <cellStyle name="Good 2 6" xfId="2701"/>
    <cellStyle name="Good 2 7" xfId="2702"/>
    <cellStyle name="Good 2 8" xfId="2703"/>
    <cellStyle name="Good 2 9" xfId="2704"/>
    <cellStyle name="Good 20" xfId="4345"/>
    <cellStyle name="Good 3" xfId="2705"/>
    <cellStyle name="Good 3 2" xfId="2706"/>
    <cellStyle name="Good 3 3" xfId="2707"/>
    <cellStyle name="Good 3 4" xfId="2708"/>
    <cellStyle name="Good 3 5" xfId="2709"/>
    <cellStyle name="Good 3 6" xfId="2710"/>
    <cellStyle name="Good 3 7" xfId="2711"/>
    <cellStyle name="Good 3 8" xfId="2712"/>
    <cellStyle name="Good 4" xfId="2713"/>
    <cellStyle name="Good 4 2" xfId="2714"/>
    <cellStyle name="Good 5" xfId="2715"/>
    <cellStyle name="Good 5 2" xfId="2716"/>
    <cellStyle name="Good 6" xfId="2717"/>
    <cellStyle name="Good 6 2" xfId="2718"/>
    <cellStyle name="Good 7" xfId="2719"/>
    <cellStyle name="Good 8" xfId="2720"/>
    <cellStyle name="Good 9" xfId="2721"/>
    <cellStyle name="Good 9 2" xfId="2722"/>
    <cellStyle name="Good 9 3" xfId="2723"/>
    <cellStyle name="Good 9 4" xfId="2724"/>
    <cellStyle name="Grey" xfId="2725"/>
    <cellStyle name="Grün_Ausgabe" xfId="2726"/>
    <cellStyle name="Hard Percent" xfId="2727"/>
    <cellStyle name="HEADER" xfId="2728"/>
    <cellStyle name="Header 2" xfId="2729"/>
    <cellStyle name="Header Total" xfId="2730"/>
    <cellStyle name="header_Balance Sheet July 9 IFRS Sept 18" xfId="2731"/>
    <cellStyle name="Header1" xfId="2732"/>
    <cellStyle name="Header2" xfId="2733"/>
    <cellStyle name="Header3" xfId="2734"/>
    <cellStyle name="Header4" xfId="2735"/>
    <cellStyle name="Header4 10" xfId="2736"/>
    <cellStyle name="Header4 11" xfId="2737"/>
    <cellStyle name="Header4 12" xfId="2738"/>
    <cellStyle name="Header4 2" xfId="2739"/>
    <cellStyle name="Header4 3" xfId="2740"/>
    <cellStyle name="Header4 4" xfId="2741"/>
    <cellStyle name="Header4 5" xfId="2742"/>
    <cellStyle name="Header4 6" xfId="2743"/>
    <cellStyle name="Header4 7" xfId="2744"/>
    <cellStyle name="Header4 8" xfId="2745"/>
    <cellStyle name="Header4 9" xfId="2746"/>
    <cellStyle name="Heading" xfId="2747"/>
    <cellStyle name="Heading 1 10" xfId="2748"/>
    <cellStyle name="Heading 1 10 2" xfId="2749"/>
    <cellStyle name="Heading 1 10 3" xfId="2750"/>
    <cellStyle name="Heading 1 10 4" xfId="2751"/>
    <cellStyle name="Heading 1 11" xfId="2752"/>
    <cellStyle name="Heading 1 11 2" xfId="2753"/>
    <cellStyle name="Heading 1 11 3" xfId="2754"/>
    <cellStyle name="Heading 1 11 4" xfId="2755"/>
    <cellStyle name="Heading 1 12" xfId="2756"/>
    <cellStyle name="Heading 1 12 2" xfId="2757"/>
    <cellStyle name="Heading 1 12 3" xfId="2758"/>
    <cellStyle name="Heading 1 12 4" xfId="2759"/>
    <cellStyle name="Heading 1 13" xfId="2760"/>
    <cellStyle name="Heading 1 13 2" xfId="2761"/>
    <cellStyle name="Heading 1 13 3" xfId="2762"/>
    <cellStyle name="Heading 1 13 4" xfId="2763"/>
    <cellStyle name="Heading 1 14" xfId="2764"/>
    <cellStyle name="Heading 1 14 2" xfId="2765"/>
    <cellStyle name="Heading 1 14 3" xfId="2766"/>
    <cellStyle name="Heading 1 14 4" xfId="2767"/>
    <cellStyle name="Heading 1 15" xfId="2768"/>
    <cellStyle name="Heading 1 15 2" xfId="2769"/>
    <cellStyle name="Heading 1 15 3" xfId="2770"/>
    <cellStyle name="Heading 1 15 4" xfId="2771"/>
    <cellStyle name="Heading 1 16" xfId="2772"/>
    <cellStyle name="Heading 1 17" xfId="2773"/>
    <cellStyle name="Heading 1 18" xfId="2774"/>
    <cellStyle name="Heading 1 19" xfId="4346"/>
    <cellStyle name="Heading 1 2" xfId="2775"/>
    <cellStyle name="Heading 1 2 10" xfId="2776"/>
    <cellStyle name="Heading 1 2 10 2" xfId="2777"/>
    <cellStyle name="Heading 1 2 11" xfId="2778"/>
    <cellStyle name="Heading 1 2 12" xfId="2779"/>
    <cellStyle name="Heading 1 2 13" xfId="2780"/>
    <cellStyle name="Heading 1 2 14" xfId="2781"/>
    <cellStyle name="Heading 1 2 15" xfId="2782"/>
    <cellStyle name="Heading 1 2 2" xfId="2783"/>
    <cellStyle name="Heading 1 2 3" xfId="2784"/>
    <cellStyle name="Heading 1 2 4" xfId="2785"/>
    <cellStyle name="Heading 1 2 5" xfId="2786"/>
    <cellStyle name="Heading 1 2 6" xfId="2787"/>
    <cellStyle name="Heading 1 2 7" xfId="2788"/>
    <cellStyle name="Heading 1 2 8" xfId="2789"/>
    <cellStyle name="Heading 1 2 9" xfId="2790"/>
    <cellStyle name="Heading 1 3" xfId="2791"/>
    <cellStyle name="Heading 1 3 2" xfId="2792"/>
    <cellStyle name="Heading 1 3 2 2" xfId="2793"/>
    <cellStyle name="Heading 1 3 2 3" xfId="2794"/>
    <cellStyle name="Heading 1 3 3" xfId="2795"/>
    <cellStyle name="Heading 1 3 4" xfId="2796"/>
    <cellStyle name="Heading 1 3 5" xfId="2797"/>
    <cellStyle name="Heading 1 3 5 2" xfId="2798"/>
    <cellStyle name="Heading 1 3 6" xfId="2799"/>
    <cellStyle name="Heading 1 3 7" xfId="2800"/>
    <cellStyle name="Heading 1 3 8" xfId="2801"/>
    <cellStyle name="Heading 1 3 9" xfId="2802"/>
    <cellStyle name="Heading 1 4" xfId="2803"/>
    <cellStyle name="Heading 1 4 2" xfId="2804"/>
    <cellStyle name="Heading 1 4 3" xfId="2805"/>
    <cellStyle name="Heading 1 5" xfId="2806"/>
    <cellStyle name="Heading 1 5 2" xfId="2807"/>
    <cellStyle name="Heading 1 5 3" xfId="2808"/>
    <cellStyle name="Heading 1 6" xfId="2809"/>
    <cellStyle name="Heading 1 6 2" xfId="2810"/>
    <cellStyle name="Heading 1 6 3" xfId="2811"/>
    <cellStyle name="Heading 1 7" xfId="2812"/>
    <cellStyle name="Heading 1 7 2" xfId="2813"/>
    <cellStyle name="Heading 1 7 3" xfId="2814"/>
    <cellStyle name="Heading 1 8" xfId="2815"/>
    <cellStyle name="Heading 1 8 2" xfId="2816"/>
    <cellStyle name="Heading 1 8 3" xfId="2817"/>
    <cellStyle name="Heading 1 9" xfId="2818"/>
    <cellStyle name="Heading 1 9 2" xfId="2819"/>
    <cellStyle name="Heading 1 9 2 2" xfId="2820"/>
    <cellStyle name="Heading 1 9 3" xfId="2821"/>
    <cellStyle name="Heading 1 9 4" xfId="2822"/>
    <cellStyle name="Heading 1 9 5" xfId="2823"/>
    <cellStyle name="Heading 10" xfId="2824"/>
    <cellStyle name="Heading 11" xfId="2825"/>
    <cellStyle name="Heading 12" xfId="2826"/>
    <cellStyle name="Heading 13" xfId="2827"/>
    <cellStyle name="Heading 14" xfId="2828"/>
    <cellStyle name="Heading 15" xfId="2829"/>
    <cellStyle name="Heading 2 10" xfId="2830"/>
    <cellStyle name="Heading 2 10 2" xfId="2831"/>
    <cellStyle name="Heading 2 10 3" xfId="2832"/>
    <cellStyle name="Heading 2 10 4" xfId="2833"/>
    <cellStyle name="Heading 2 11" xfId="2834"/>
    <cellStyle name="Heading 2 11 2" xfId="2835"/>
    <cellStyle name="Heading 2 11 3" xfId="2836"/>
    <cellStyle name="Heading 2 11 4" xfId="2837"/>
    <cellStyle name="Heading 2 12" xfId="2838"/>
    <cellStyle name="Heading 2 12 2" xfId="2839"/>
    <cellStyle name="Heading 2 12 3" xfId="2840"/>
    <cellStyle name="Heading 2 12 4" xfId="2841"/>
    <cellStyle name="Heading 2 13" xfId="2842"/>
    <cellStyle name="Heading 2 13 2" xfId="2843"/>
    <cellStyle name="Heading 2 13 3" xfId="2844"/>
    <cellStyle name="Heading 2 13 4" xfId="2845"/>
    <cellStyle name="Heading 2 14" xfId="2846"/>
    <cellStyle name="Heading 2 14 2" xfId="2847"/>
    <cellStyle name="Heading 2 14 3" xfId="2848"/>
    <cellStyle name="Heading 2 14 4" xfId="2849"/>
    <cellStyle name="Heading 2 15" xfId="2850"/>
    <cellStyle name="Heading 2 15 2" xfId="2851"/>
    <cellStyle name="Heading 2 15 3" xfId="2852"/>
    <cellStyle name="Heading 2 15 4" xfId="2853"/>
    <cellStyle name="Heading 2 16" xfId="2854"/>
    <cellStyle name="Heading 2 17" xfId="2855"/>
    <cellStyle name="Heading 2 18" xfId="2856"/>
    <cellStyle name="Heading 2 19" xfId="4347"/>
    <cellStyle name="Heading 2 2" xfId="2857"/>
    <cellStyle name="Heading 2 2 10" xfId="2858"/>
    <cellStyle name="Heading 2 2 10 2" xfId="2859"/>
    <cellStyle name="Heading 2 2 11" xfId="2860"/>
    <cellStyle name="Heading 2 2 12" xfId="2861"/>
    <cellStyle name="Heading 2 2 13" xfId="2862"/>
    <cellStyle name="Heading 2 2 14" xfId="2863"/>
    <cellStyle name="Heading 2 2 15" xfId="2864"/>
    <cellStyle name="Heading 2 2 2" xfId="2865"/>
    <cellStyle name="Heading 2 2 3" xfId="2866"/>
    <cellStyle name="Heading 2 2 4" xfId="2867"/>
    <cellStyle name="Heading 2 2 5" xfId="2868"/>
    <cellStyle name="Heading 2 2 6" xfId="2869"/>
    <cellStyle name="Heading 2 2 7" xfId="2870"/>
    <cellStyle name="Heading 2 2 8" xfId="2871"/>
    <cellStyle name="Heading 2 2 9" xfId="2872"/>
    <cellStyle name="Heading 2 3" xfId="2873"/>
    <cellStyle name="Heading 2 3 2" xfId="2874"/>
    <cellStyle name="Heading 2 3 2 2" xfId="2875"/>
    <cellStyle name="Heading 2 3 2 3" xfId="2876"/>
    <cellStyle name="Heading 2 3 3" xfId="2877"/>
    <cellStyle name="Heading 2 3 4" xfId="2878"/>
    <cellStyle name="Heading 2 3 5" xfId="2879"/>
    <cellStyle name="Heading 2 3 5 2" xfId="2880"/>
    <cellStyle name="Heading 2 3 6" xfId="2881"/>
    <cellStyle name="Heading 2 3 7" xfId="2882"/>
    <cellStyle name="Heading 2 3 8" xfId="2883"/>
    <cellStyle name="Heading 2 3 9" xfId="2884"/>
    <cellStyle name="Heading 2 4" xfId="2885"/>
    <cellStyle name="Heading 2 4 2" xfId="2886"/>
    <cellStyle name="Heading 2 4 3" xfId="2887"/>
    <cellStyle name="Heading 2 5" xfId="2888"/>
    <cellStyle name="Heading 2 5 2" xfId="2889"/>
    <cellStyle name="Heading 2 5 3" xfId="2890"/>
    <cellStyle name="Heading 2 6" xfId="2891"/>
    <cellStyle name="Heading 2 6 2" xfId="2892"/>
    <cellStyle name="Heading 2 6 3" xfId="2893"/>
    <cellStyle name="Heading 2 7" xfId="2894"/>
    <cellStyle name="Heading 2 7 2" xfId="2895"/>
    <cellStyle name="Heading 2 7 3" xfId="2896"/>
    <cellStyle name="Heading 2 8" xfId="2897"/>
    <cellStyle name="Heading 2 8 2" xfId="2898"/>
    <cellStyle name="Heading 2 8 3" xfId="2899"/>
    <cellStyle name="Heading 2 9" xfId="2900"/>
    <cellStyle name="Heading 2 9 2" xfId="2901"/>
    <cellStyle name="Heading 2 9 2 2" xfId="2902"/>
    <cellStyle name="Heading 2 9 3" xfId="2903"/>
    <cellStyle name="Heading 2 9 4" xfId="2904"/>
    <cellStyle name="Heading 2 9 5" xfId="2905"/>
    <cellStyle name="Heading 3 10" xfId="2906"/>
    <cellStyle name="Heading 3 10 2" xfId="2907"/>
    <cellStyle name="Heading 3 10 3" xfId="2908"/>
    <cellStyle name="Heading 3 10 4" xfId="2909"/>
    <cellStyle name="Heading 3 11" xfId="2910"/>
    <cellStyle name="Heading 3 11 2" xfId="2911"/>
    <cellStyle name="Heading 3 11 3" xfId="2912"/>
    <cellStyle name="Heading 3 11 4" xfId="2913"/>
    <cellStyle name="Heading 3 12" xfId="2914"/>
    <cellStyle name="Heading 3 12 2" xfId="2915"/>
    <cellStyle name="Heading 3 12 3" xfId="2916"/>
    <cellStyle name="Heading 3 12 4" xfId="2917"/>
    <cellStyle name="Heading 3 13" xfId="2918"/>
    <cellStyle name="Heading 3 13 2" xfId="2919"/>
    <cellStyle name="Heading 3 13 3" xfId="2920"/>
    <cellStyle name="Heading 3 13 4" xfId="2921"/>
    <cellStyle name="Heading 3 14" xfId="2922"/>
    <cellStyle name="Heading 3 14 2" xfId="2923"/>
    <cellStyle name="Heading 3 14 3" xfId="2924"/>
    <cellStyle name="Heading 3 14 4" xfId="2925"/>
    <cellStyle name="Heading 3 15" xfId="2926"/>
    <cellStyle name="Heading 3 15 2" xfId="2927"/>
    <cellStyle name="Heading 3 15 3" xfId="2928"/>
    <cellStyle name="Heading 3 15 4" xfId="2929"/>
    <cellStyle name="Heading 3 16" xfId="2930"/>
    <cellStyle name="Heading 3 17" xfId="2931"/>
    <cellStyle name="Heading 3 18" xfId="2932"/>
    <cellStyle name="Heading 3 19" xfId="4348"/>
    <cellStyle name="Heading 3 2" xfId="2933"/>
    <cellStyle name="Heading 3 2 10" xfId="2934"/>
    <cellStyle name="Heading 3 2 10 2" xfId="2935"/>
    <cellStyle name="Heading 3 2 11" xfId="2936"/>
    <cellStyle name="Heading 3 2 12" xfId="2937"/>
    <cellStyle name="Heading 3 2 13" xfId="2938"/>
    <cellStyle name="Heading 3 2 14" xfId="2939"/>
    <cellStyle name="Heading 3 2 15" xfId="2940"/>
    <cellStyle name="Heading 3 2 2" xfId="2941"/>
    <cellStyle name="Heading 3 2 3" xfId="2942"/>
    <cellStyle name="Heading 3 2 4" xfId="2943"/>
    <cellStyle name="Heading 3 2 5" xfId="2944"/>
    <cellStyle name="Heading 3 2 6" xfId="2945"/>
    <cellStyle name="Heading 3 2 7" xfId="2946"/>
    <cellStyle name="Heading 3 2 8" xfId="2947"/>
    <cellStyle name="Heading 3 2 9" xfId="2948"/>
    <cellStyle name="Heading 3 3" xfId="2949"/>
    <cellStyle name="Heading 3 3 2" xfId="2950"/>
    <cellStyle name="Heading 3 3 2 2" xfId="2951"/>
    <cellStyle name="Heading 3 3 2 3" xfId="2952"/>
    <cellStyle name="Heading 3 3 3" xfId="2953"/>
    <cellStyle name="Heading 3 3 4" xfId="2954"/>
    <cellStyle name="Heading 3 3 5" xfId="2955"/>
    <cellStyle name="Heading 3 3 5 2" xfId="2956"/>
    <cellStyle name="Heading 3 3 6" xfId="2957"/>
    <cellStyle name="Heading 3 3 7" xfId="2958"/>
    <cellStyle name="Heading 3 3 8" xfId="2959"/>
    <cellStyle name="Heading 3 3 9" xfId="2960"/>
    <cellStyle name="Heading 3 4" xfId="2961"/>
    <cellStyle name="Heading 3 4 2" xfId="2962"/>
    <cellStyle name="Heading 3 4 3" xfId="2963"/>
    <cellStyle name="Heading 3 5" xfId="2964"/>
    <cellStyle name="Heading 3 5 2" xfId="2965"/>
    <cellStyle name="Heading 3 5 3" xfId="2966"/>
    <cellStyle name="Heading 3 6" xfId="2967"/>
    <cellStyle name="Heading 3 6 2" xfId="2968"/>
    <cellStyle name="Heading 3 6 3" xfId="2969"/>
    <cellStyle name="Heading 3 7" xfId="2970"/>
    <cellStyle name="Heading 3 7 2" xfId="2971"/>
    <cellStyle name="Heading 3 7 3" xfId="2972"/>
    <cellStyle name="Heading 3 8" xfId="2973"/>
    <cellStyle name="Heading 3 8 2" xfId="2974"/>
    <cellStyle name="Heading 3 8 3" xfId="2975"/>
    <cellStyle name="Heading 3 9" xfId="2976"/>
    <cellStyle name="Heading 3 9 2" xfId="2977"/>
    <cellStyle name="Heading 3 9 2 2" xfId="2978"/>
    <cellStyle name="Heading 3 9 3" xfId="2979"/>
    <cellStyle name="Heading 3 9 4" xfId="2980"/>
    <cellStyle name="Heading 3 9 5" xfId="2981"/>
    <cellStyle name="Heading 4 10" xfId="2982"/>
    <cellStyle name="Heading 4 10 2" xfId="2983"/>
    <cellStyle name="Heading 4 10 3" xfId="2984"/>
    <cellStyle name="Heading 4 10 4" xfId="2985"/>
    <cellStyle name="Heading 4 11" xfId="2986"/>
    <cellStyle name="Heading 4 11 2" xfId="2987"/>
    <cellStyle name="Heading 4 11 3" xfId="2988"/>
    <cellStyle name="Heading 4 11 4" xfId="2989"/>
    <cellStyle name="Heading 4 12" xfId="2990"/>
    <cellStyle name="Heading 4 12 2" xfId="2991"/>
    <cellStyle name="Heading 4 12 3" xfId="2992"/>
    <cellStyle name="Heading 4 12 4" xfId="2993"/>
    <cellStyle name="Heading 4 13" xfId="2994"/>
    <cellStyle name="Heading 4 13 2" xfId="2995"/>
    <cellStyle name="Heading 4 13 3" xfId="2996"/>
    <cellStyle name="Heading 4 13 4" xfId="2997"/>
    <cellStyle name="Heading 4 14" xfId="2998"/>
    <cellStyle name="Heading 4 14 2" xfId="2999"/>
    <cellStyle name="Heading 4 14 3" xfId="3000"/>
    <cellStyle name="Heading 4 14 4" xfId="3001"/>
    <cellStyle name="Heading 4 15" xfId="3002"/>
    <cellStyle name="Heading 4 15 2" xfId="3003"/>
    <cellStyle name="Heading 4 15 3" xfId="3004"/>
    <cellStyle name="Heading 4 15 4" xfId="3005"/>
    <cellStyle name="Heading 4 16" xfId="3006"/>
    <cellStyle name="Heading 4 17" xfId="3007"/>
    <cellStyle name="Heading 4 18" xfId="3008"/>
    <cellStyle name="Heading 4 19" xfId="4349"/>
    <cellStyle name="Heading 4 2" xfId="3009"/>
    <cellStyle name="Heading 4 2 10" xfId="3010"/>
    <cellStyle name="Heading 4 2 10 2" xfId="3011"/>
    <cellStyle name="Heading 4 2 11" xfId="3012"/>
    <cellStyle name="Heading 4 2 12" xfId="3013"/>
    <cellStyle name="Heading 4 2 13" xfId="3014"/>
    <cellStyle name="Heading 4 2 14" xfId="3015"/>
    <cellStyle name="Heading 4 2 15" xfId="3016"/>
    <cellStyle name="Heading 4 2 2" xfId="3017"/>
    <cellStyle name="Heading 4 2 3" xfId="3018"/>
    <cellStyle name="Heading 4 2 4" xfId="3019"/>
    <cellStyle name="Heading 4 2 5" xfId="3020"/>
    <cellStyle name="Heading 4 2 6" xfId="3021"/>
    <cellStyle name="Heading 4 2 7" xfId="3022"/>
    <cellStyle name="Heading 4 2 8" xfId="3023"/>
    <cellStyle name="Heading 4 2 9" xfId="3024"/>
    <cellStyle name="Heading 4 3" xfId="3025"/>
    <cellStyle name="Heading 4 3 2" xfId="3026"/>
    <cellStyle name="Heading 4 3 2 2" xfId="3027"/>
    <cellStyle name="Heading 4 3 2 3" xfId="3028"/>
    <cellStyle name="Heading 4 3 3" xfId="3029"/>
    <cellStyle name="Heading 4 3 4" xfId="3030"/>
    <cellStyle name="Heading 4 3 5" xfId="3031"/>
    <cellStyle name="Heading 4 3 5 2" xfId="3032"/>
    <cellStyle name="Heading 4 3 6" xfId="3033"/>
    <cellStyle name="Heading 4 3 7" xfId="3034"/>
    <cellStyle name="Heading 4 3 8" xfId="3035"/>
    <cellStyle name="Heading 4 3 9" xfId="3036"/>
    <cellStyle name="Heading 4 4" xfId="3037"/>
    <cellStyle name="Heading 4 4 2" xfId="3038"/>
    <cellStyle name="Heading 4 4 3" xfId="3039"/>
    <cellStyle name="Heading 4 5" xfId="3040"/>
    <cellStyle name="Heading 4 5 2" xfId="3041"/>
    <cellStyle name="Heading 4 5 3" xfId="3042"/>
    <cellStyle name="Heading 4 6" xfId="3043"/>
    <cellStyle name="Heading 4 6 2" xfId="3044"/>
    <cellStyle name="Heading 4 6 3" xfId="3045"/>
    <cellStyle name="Heading 4 7" xfId="3046"/>
    <cellStyle name="Heading 4 7 2" xfId="3047"/>
    <cellStyle name="Heading 4 7 3" xfId="3048"/>
    <cellStyle name="Heading 4 8" xfId="3049"/>
    <cellStyle name="Heading 4 8 2" xfId="3050"/>
    <cellStyle name="Heading 4 8 3" xfId="3051"/>
    <cellStyle name="Heading 4 9" xfId="3052"/>
    <cellStyle name="Heading 4 9 2" xfId="3053"/>
    <cellStyle name="Heading 4 9 2 2" xfId="3054"/>
    <cellStyle name="Heading 4 9 3" xfId="3055"/>
    <cellStyle name="Heading 4 9 4" xfId="3056"/>
    <cellStyle name="Heading 4 9 5" xfId="3057"/>
    <cellStyle name="Heading 5" xfId="3058"/>
    <cellStyle name="Heading 6" xfId="3059"/>
    <cellStyle name="Heading 7" xfId="3060"/>
    <cellStyle name="Heading 8" xfId="3061"/>
    <cellStyle name="Heading 9" xfId="3062"/>
    <cellStyle name="Heading I" xfId="3063"/>
    <cellStyle name="heading info" xfId="3064"/>
    <cellStyle name="Heading1" xfId="3065"/>
    <cellStyle name="Heading1 2" xfId="3066"/>
    <cellStyle name="Heading2" xfId="3067"/>
    <cellStyle name="Heading2 2" xfId="3068"/>
    <cellStyle name="HEADINGS" xfId="3069"/>
    <cellStyle name="HEADINGS 2" xfId="3070"/>
    <cellStyle name="HEADINGSTOP" xfId="3071"/>
    <cellStyle name="HEADINGSTOP 2" xfId="3072"/>
    <cellStyle name="Headline1" xfId="3073"/>
    <cellStyle name="Headline2" xfId="3074"/>
    <cellStyle name="Headline3" xfId="3075"/>
    <cellStyle name="Hidden Decimal 0,00" xfId="3076"/>
    <cellStyle name="HIGHLIGHT" xfId="3077"/>
    <cellStyle name="Id" xfId="3078"/>
    <cellStyle name="indicatif_nv" xfId="3079"/>
    <cellStyle name="initial" xfId="3080"/>
    <cellStyle name="Input [%]" xfId="3081"/>
    <cellStyle name="Input [%0]" xfId="3082"/>
    <cellStyle name="Input [%00]" xfId="3083"/>
    <cellStyle name="Input [0]" xfId="3084"/>
    <cellStyle name="Input [00]" xfId="3085"/>
    <cellStyle name="Input [yellow]" xfId="3086"/>
    <cellStyle name="Input 10" xfId="3087"/>
    <cellStyle name="Input 10 2" xfId="3088"/>
    <cellStyle name="Input 10 3" xfId="3089"/>
    <cellStyle name="Input 10 4" xfId="3090"/>
    <cellStyle name="Input 11" xfId="3091"/>
    <cellStyle name="Input 11 2" xfId="3092"/>
    <cellStyle name="Input 11 3" xfId="3093"/>
    <cellStyle name="Input 11 4" xfId="3094"/>
    <cellStyle name="Input 12" xfId="3095"/>
    <cellStyle name="Input 12 2" xfId="3096"/>
    <cellStyle name="Input 12 3" xfId="3097"/>
    <cellStyle name="Input 12 4" xfId="3098"/>
    <cellStyle name="Input 13" xfId="3099"/>
    <cellStyle name="Input 13 2" xfId="3100"/>
    <cellStyle name="Input 13 3" xfId="3101"/>
    <cellStyle name="Input 13 4" xfId="3102"/>
    <cellStyle name="Input 14" xfId="3103"/>
    <cellStyle name="Input 14 2" xfId="3104"/>
    <cellStyle name="Input 14 3" xfId="3105"/>
    <cellStyle name="Input 14 4" xfId="3106"/>
    <cellStyle name="Input 15" xfId="3107"/>
    <cellStyle name="Input 15 2" xfId="3108"/>
    <cellStyle name="Input 15 3" xfId="3109"/>
    <cellStyle name="Input 15 4" xfId="3110"/>
    <cellStyle name="Input 16" xfId="3111"/>
    <cellStyle name="Input 17" xfId="3112"/>
    <cellStyle name="Input 18" xfId="3113"/>
    <cellStyle name="Input 19" xfId="3114"/>
    <cellStyle name="Input 2" xfId="3115"/>
    <cellStyle name="Input 2 10" xfId="3116"/>
    <cellStyle name="Input 2 10 2" xfId="3117"/>
    <cellStyle name="Input 2 11" xfId="3118"/>
    <cellStyle name="Input 2 12" xfId="3119"/>
    <cellStyle name="Input 2 13" xfId="3120"/>
    <cellStyle name="Input 2 14" xfId="3121"/>
    <cellStyle name="Input 2 15" xfId="3122"/>
    <cellStyle name="Input 2 2" xfId="3123"/>
    <cellStyle name="Input 2 3" xfId="3124"/>
    <cellStyle name="Input 2 4" xfId="3125"/>
    <cellStyle name="Input 2 5" xfId="3126"/>
    <cellStyle name="Input 2 6" xfId="3127"/>
    <cellStyle name="Input 2 7" xfId="3128"/>
    <cellStyle name="Input 2 8" xfId="3129"/>
    <cellStyle name="Input 2 9" xfId="3130"/>
    <cellStyle name="Input 20" xfId="3131"/>
    <cellStyle name="Input 21" xfId="3132"/>
    <cellStyle name="Input 22" xfId="4350"/>
    <cellStyle name="Input 3" xfId="3133"/>
    <cellStyle name="Input 3 2" xfId="3134"/>
    <cellStyle name="Input 3 3" xfId="3135"/>
    <cellStyle name="Input 3 4" xfId="3136"/>
    <cellStyle name="Input 3 5" xfId="3137"/>
    <cellStyle name="Input 3 6" xfId="3138"/>
    <cellStyle name="Input 3 7" xfId="3139"/>
    <cellStyle name="Input 3 8" xfId="3140"/>
    <cellStyle name="Input 3 9" xfId="3141"/>
    <cellStyle name="Input 4" xfId="3142"/>
    <cellStyle name="Input 4 2" xfId="3143"/>
    <cellStyle name="Input 4 3" xfId="3144"/>
    <cellStyle name="Input 5" xfId="3145"/>
    <cellStyle name="Input 5 2" xfId="3146"/>
    <cellStyle name="Input 5 3" xfId="3147"/>
    <cellStyle name="Input 6" xfId="3148"/>
    <cellStyle name="Input 6 2" xfId="3149"/>
    <cellStyle name="Input 6 3" xfId="3150"/>
    <cellStyle name="Input 7" xfId="3151"/>
    <cellStyle name="Input 7 2" xfId="3152"/>
    <cellStyle name="Input 7 3" xfId="3153"/>
    <cellStyle name="Input 8" xfId="3154"/>
    <cellStyle name="Input 8 2" xfId="3155"/>
    <cellStyle name="Input 8 3" xfId="3156"/>
    <cellStyle name="Input 9" xfId="3157"/>
    <cellStyle name="Input 9 2" xfId="3158"/>
    <cellStyle name="Input 9 3" xfId="3159"/>
    <cellStyle name="Input 9 4" xfId="3160"/>
    <cellStyle name="Input 9 5" xfId="3161"/>
    <cellStyle name="Input Cells" xfId="3162"/>
    <cellStyle name="Input Col_Heading" xfId="3163"/>
    <cellStyle name="Input Currency" xfId="3164"/>
    <cellStyle name="Input Decimal 0" xfId="3165"/>
    <cellStyle name="Input Decimal 0 10" xfId="3166"/>
    <cellStyle name="Input Decimal 0 11" xfId="3167"/>
    <cellStyle name="Input Decimal 0 12" xfId="3168"/>
    <cellStyle name="Input Decimal 0 2" xfId="3169"/>
    <cellStyle name="Input Decimal 0 3" xfId="3170"/>
    <cellStyle name="Input Decimal 0 4" xfId="3171"/>
    <cellStyle name="Input Decimal 0 5" xfId="3172"/>
    <cellStyle name="Input Decimal 0 6" xfId="3173"/>
    <cellStyle name="Input Decimal 0 7" xfId="3174"/>
    <cellStyle name="Input Decimal 0 8" xfId="3175"/>
    <cellStyle name="Input Decimal 0 9" xfId="3176"/>
    <cellStyle name="Input Decimal 0,00" xfId="3177"/>
    <cellStyle name="Input Decimal 0,00 10" xfId="3178"/>
    <cellStyle name="Input Decimal 0,00 11" xfId="3179"/>
    <cellStyle name="Input Decimal 0,00 12" xfId="3180"/>
    <cellStyle name="Input Decimal 0,00 2" xfId="3181"/>
    <cellStyle name="Input Decimal 0,00 3" xfId="3182"/>
    <cellStyle name="Input Decimal 0,00 4" xfId="3183"/>
    <cellStyle name="Input Decimal 0,00 5" xfId="3184"/>
    <cellStyle name="Input Decimal 0,00 6" xfId="3185"/>
    <cellStyle name="Input Decimal 0,00 7" xfId="3186"/>
    <cellStyle name="Input Decimal 0,00 8" xfId="3187"/>
    <cellStyle name="Input Decimal 0,00 9" xfId="3188"/>
    <cellStyle name="Input Decimal 0_7.2.3. CAPEX" xfId="3189"/>
    <cellStyle name="Input Normal" xfId="3190"/>
    <cellStyle name="Input Percent" xfId="3191"/>
    <cellStyle name="Input Percent 0" xfId="3192"/>
    <cellStyle name="Input Percent 0 10" xfId="3193"/>
    <cellStyle name="Input Percent 0 11" xfId="3194"/>
    <cellStyle name="Input Percent 0 12" xfId="3195"/>
    <cellStyle name="Input Percent 0 2" xfId="3196"/>
    <cellStyle name="Input Percent 0 3" xfId="3197"/>
    <cellStyle name="Input Percent 0 4" xfId="3198"/>
    <cellStyle name="Input Percent 0 5" xfId="3199"/>
    <cellStyle name="Input Percent 0 6" xfId="3200"/>
    <cellStyle name="Input Percent 0 7" xfId="3201"/>
    <cellStyle name="Input Percent 0 8" xfId="3202"/>
    <cellStyle name="Input Percent 0 9" xfId="3203"/>
    <cellStyle name="Input Percent 0,00" xfId="3204"/>
    <cellStyle name="Input Percent 0,00 10" xfId="3205"/>
    <cellStyle name="Input Percent 0,00 11" xfId="3206"/>
    <cellStyle name="Input Percent 0,00 12" xfId="3207"/>
    <cellStyle name="Input Percent 0,00 2" xfId="3208"/>
    <cellStyle name="Input Percent 0,00 3" xfId="3209"/>
    <cellStyle name="Input Percent 0,00 4" xfId="3210"/>
    <cellStyle name="Input Percent 0,00 5" xfId="3211"/>
    <cellStyle name="Input Percent 0,00 6" xfId="3212"/>
    <cellStyle name="Input Percent 0,00 7" xfId="3213"/>
    <cellStyle name="Input Percent 0,00 8" xfId="3214"/>
    <cellStyle name="Input Percent 0,00 9" xfId="3215"/>
    <cellStyle name="Input Percent 0_7.2.3. CAPEX" xfId="3216"/>
    <cellStyle name="Input Titles" xfId="3217"/>
    <cellStyle name="InputDetailDate" xfId="3218"/>
    <cellStyle name="InputDetailInt" xfId="3219"/>
    <cellStyle name="InputDetailPct" xfId="3220"/>
    <cellStyle name="InputLockedInt" xfId="3221"/>
    <cellStyle name="InputLockedPct" xfId="3222"/>
    <cellStyle name="Invisible" xfId="3223"/>
    <cellStyle name="Kilo" xfId="3224"/>
    <cellStyle name="kopregel" xfId="3225"/>
    <cellStyle name="LB Style" xfId="3226"/>
    <cellStyle name="Lien hypertexte_PERSONAL" xfId="3227"/>
    <cellStyle name="LineItemPrompt" xfId="3228"/>
    <cellStyle name="LineItemValue" xfId="3229"/>
    <cellStyle name="Link Currency (0)" xfId="3230"/>
    <cellStyle name="Link Currency (0) 2" xfId="3231"/>
    <cellStyle name="Link Currency (2)" xfId="3232"/>
    <cellStyle name="Link Currency (2) 2" xfId="3233"/>
    <cellStyle name="Link Units (0)" xfId="3234"/>
    <cellStyle name="Link Units (0) 2" xfId="3235"/>
    <cellStyle name="Link Units (1)" xfId="3236"/>
    <cellStyle name="Link Units (1) 2" xfId="3237"/>
    <cellStyle name="Link Units (2)" xfId="3238"/>
    <cellStyle name="Link Units (2) 2" xfId="3239"/>
    <cellStyle name="Linked" xfId="3240"/>
    <cellStyle name="Linked Cell 10" xfId="3241"/>
    <cellStyle name="Linked Cell 10 2" xfId="3242"/>
    <cellStyle name="Linked Cell 10 3" xfId="3243"/>
    <cellStyle name="Linked Cell 11" xfId="3244"/>
    <cellStyle name="Linked Cell 11 2" xfId="3245"/>
    <cellStyle name="Linked Cell 11 3" xfId="3246"/>
    <cellStyle name="Linked Cell 12" xfId="3247"/>
    <cellStyle name="Linked Cell 12 2" xfId="3248"/>
    <cellStyle name="Linked Cell 12 3" xfId="3249"/>
    <cellStyle name="Linked Cell 13" xfId="3250"/>
    <cellStyle name="Linked Cell 13 2" xfId="3251"/>
    <cellStyle name="Linked Cell 13 3" xfId="3252"/>
    <cellStyle name="Linked Cell 14" xfId="3253"/>
    <cellStyle name="Linked Cell 14 2" xfId="3254"/>
    <cellStyle name="Linked Cell 14 3" xfId="3255"/>
    <cellStyle name="Linked Cell 15" xfId="3256"/>
    <cellStyle name="Linked Cell 15 2" xfId="3257"/>
    <cellStyle name="Linked Cell 15 3" xfId="3258"/>
    <cellStyle name="Linked Cell 16" xfId="3259"/>
    <cellStyle name="Linked Cell 17" xfId="3260"/>
    <cellStyle name="Linked Cell 18" xfId="3261"/>
    <cellStyle name="Linked Cell 19" xfId="4351"/>
    <cellStyle name="Linked Cell 2" xfId="3262"/>
    <cellStyle name="Linked Cell 2 10" xfId="3263"/>
    <cellStyle name="Linked Cell 2 11" xfId="3264"/>
    <cellStyle name="Linked Cell 2 12" xfId="3265"/>
    <cellStyle name="Linked Cell 2 13" xfId="3266"/>
    <cellStyle name="Linked Cell 2 14" xfId="3267"/>
    <cellStyle name="Linked Cell 2 15" xfId="3268"/>
    <cellStyle name="Linked Cell 2 2" xfId="3269"/>
    <cellStyle name="Linked Cell 2 3" xfId="3270"/>
    <cellStyle name="Linked Cell 2 4" xfId="3271"/>
    <cellStyle name="Linked Cell 2 5" xfId="3272"/>
    <cellStyle name="Linked Cell 2 6" xfId="3273"/>
    <cellStyle name="Linked Cell 2 7" xfId="3274"/>
    <cellStyle name="Linked Cell 2 8" xfId="3275"/>
    <cellStyle name="Linked Cell 2 9" xfId="3276"/>
    <cellStyle name="Linked Cell 3" xfId="3277"/>
    <cellStyle name="Linked Cell 3 2" xfId="3278"/>
    <cellStyle name="Linked Cell 3 3" xfId="3279"/>
    <cellStyle name="Linked Cell 3 4" xfId="3280"/>
    <cellStyle name="Linked Cell 3 5" xfId="3281"/>
    <cellStyle name="Linked Cell 3 5 2" xfId="3282"/>
    <cellStyle name="Linked Cell 3 6" xfId="3283"/>
    <cellStyle name="Linked Cell 3 7" xfId="3284"/>
    <cellStyle name="Linked Cell 3 8" xfId="3285"/>
    <cellStyle name="Linked Cell 3 9" xfId="3286"/>
    <cellStyle name="Linked Cell 4" xfId="3287"/>
    <cellStyle name="Linked Cell 4 2" xfId="3288"/>
    <cellStyle name="Linked Cell 5" xfId="3289"/>
    <cellStyle name="Linked Cell 5 2" xfId="3290"/>
    <cellStyle name="Linked Cell 6" xfId="3291"/>
    <cellStyle name="Linked Cell 6 2" xfId="3292"/>
    <cellStyle name="Linked Cell 7" xfId="3293"/>
    <cellStyle name="Linked Cell 8" xfId="3294"/>
    <cellStyle name="Linked Cell 9" xfId="3295"/>
    <cellStyle name="Linked Cell 9 2" xfId="3296"/>
    <cellStyle name="Linked Cell 9 2 2" xfId="3297"/>
    <cellStyle name="Linked Cell 9 3" xfId="3298"/>
    <cellStyle name="Linked Cell 9 4" xfId="3299"/>
    <cellStyle name="Linked Cell 9 5" xfId="3300"/>
    <cellStyle name="Linked Cells" xfId="3301"/>
    <cellStyle name="LTM Cell Column Heading" xfId="3302"/>
    <cellStyle name="Mega" xfId="3303"/>
    <cellStyle name="Millares [0]_pldt" xfId="3304"/>
    <cellStyle name="Millares_pldt" xfId="3305"/>
    <cellStyle name="Milliers [0]_!!!GO" xfId="3306"/>
    <cellStyle name="Milliers_!!!GO" xfId="3307"/>
    <cellStyle name="Mon_Year" xfId="3308"/>
    <cellStyle name="Moneda [0]_pldt" xfId="3309"/>
    <cellStyle name="Moneda_Coste Fidelizacion" xfId="3310"/>
    <cellStyle name="Monétaire [0]_!!!GO" xfId="3311"/>
    <cellStyle name="Monétaire_!!!GO" xfId="3312"/>
    <cellStyle name="MS Sans Serif" xfId="3313"/>
    <cellStyle name="MS_English" xfId="3314"/>
    <cellStyle name="Multiple" xfId="3315"/>
    <cellStyle name="Multiple Cell Column Heading" xfId="3316"/>
    <cellStyle name="NA is zero" xfId="3317"/>
    <cellStyle name="Neutral 10" xfId="3318"/>
    <cellStyle name="Neutral 10 2" xfId="3319"/>
    <cellStyle name="Neutral 10 3" xfId="3320"/>
    <cellStyle name="Neutral 11" xfId="3321"/>
    <cellStyle name="Neutral 11 2" xfId="3322"/>
    <cellStyle name="Neutral 11 3" xfId="3323"/>
    <cellStyle name="Neutral 12" xfId="3324"/>
    <cellStyle name="Neutral 12 2" xfId="3325"/>
    <cellStyle name="Neutral 12 3" xfId="3326"/>
    <cellStyle name="Neutral 13" xfId="3327"/>
    <cellStyle name="Neutral 13 2" xfId="3328"/>
    <cellStyle name="Neutral 13 3" xfId="3329"/>
    <cellStyle name="Neutral 14" xfId="3330"/>
    <cellStyle name="Neutral 14 2" xfId="3331"/>
    <cellStyle name="Neutral 14 3" xfId="3332"/>
    <cellStyle name="Neutral 15" xfId="3333"/>
    <cellStyle name="Neutral 15 2" xfId="3334"/>
    <cellStyle name="Neutral 15 3" xfId="3335"/>
    <cellStyle name="Neutral 16" xfId="3336"/>
    <cellStyle name="Neutral 17" xfId="3337"/>
    <cellStyle name="Neutral 18" xfId="3338"/>
    <cellStyle name="Neutral 19" xfId="3339"/>
    <cellStyle name="Neutral 2" xfId="3340"/>
    <cellStyle name="Neutral 2 10" xfId="3341"/>
    <cellStyle name="Neutral 2 11" xfId="3342"/>
    <cellStyle name="Neutral 2 12" xfId="3343"/>
    <cellStyle name="Neutral 2 13" xfId="3344"/>
    <cellStyle name="Neutral 2 14" xfId="3345"/>
    <cellStyle name="Neutral 2 15" xfId="3346"/>
    <cellStyle name="Neutral 2 2" xfId="3347"/>
    <cellStyle name="Neutral 2 3" xfId="3348"/>
    <cellStyle name="Neutral 2 4" xfId="3349"/>
    <cellStyle name="Neutral 2 5" xfId="3350"/>
    <cellStyle name="Neutral 2 6" xfId="3351"/>
    <cellStyle name="Neutral 2 7" xfId="3352"/>
    <cellStyle name="Neutral 2 8" xfId="3353"/>
    <cellStyle name="Neutral 2 9" xfId="3354"/>
    <cellStyle name="Neutral 20" xfId="4352"/>
    <cellStyle name="Neutral 3" xfId="3355"/>
    <cellStyle name="Neutral 3 2" xfId="3356"/>
    <cellStyle name="Neutral 3 3" xfId="3357"/>
    <cellStyle name="Neutral 3 4" xfId="3358"/>
    <cellStyle name="Neutral 3 5" xfId="3359"/>
    <cellStyle name="Neutral 3 5 2" xfId="3360"/>
    <cellStyle name="Neutral 3 6" xfId="3361"/>
    <cellStyle name="Neutral 3 7" xfId="3362"/>
    <cellStyle name="Neutral 3 8" xfId="3363"/>
    <cellStyle name="Neutral 3 9" xfId="3364"/>
    <cellStyle name="Neutral 4" xfId="3365"/>
    <cellStyle name="Neutral 4 2" xfId="3366"/>
    <cellStyle name="Neutral 5" xfId="3367"/>
    <cellStyle name="Neutral 5 2" xfId="3368"/>
    <cellStyle name="Neutral 6" xfId="3369"/>
    <cellStyle name="Neutral 6 2" xfId="3370"/>
    <cellStyle name="Neutral 7" xfId="3371"/>
    <cellStyle name="Neutral 8" xfId="3372"/>
    <cellStyle name="Neutral 9" xfId="3373"/>
    <cellStyle name="Neutral 9 2" xfId="3374"/>
    <cellStyle name="Neutral 9 2 2" xfId="3375"/>
    <cellStyle name="Neutral 9 3" xfId="3376"/>
    <cellStyle name="Neutral 9 4" xfId="3377"/>
    <cellStyle name="Neutral 9 5" xfId="3378"/>
    <cellStyle name="new style" xfId="3379"/>
    <cellStyle name="New Times Roman" xfId="3380"/>
    <cellStyle name="NewColumnHeaderNormal" xfId="3381"/>
    <cellStyle name="NewSectionHeaderNormal" xfId="3382"/>
    <cellStyle name="NewSectionHeaderNormal 2" xfId="3383"/>
    <cellStyle name="NewTitleNormal" xfId="3384"/>
    <cellStyle name="no dec" xfId="3385"/>
    <cellStyle name="nonmultiple" xfId="3386"/>
    <cellStyle name="NonPrint_Heading" xfId="3387"/>
    <cellStyle name="Norm੎੎" xfId="3388"/>
    <cellStyle name="Normal" xfId="0" builtinId="0"/>
    <cellStyle name="Normal - Style1" xfId="3389"/>
    <cellStyle name="Normal - Style1 2" xfId="3390"/>
    <cellStyle name="Normal - Style2" xfId="3391"/>
    <cellStyle name="Normal - Style3" xfId="3392"/>
    <cellStyle name="Normal - Style4" xfId="3393"/>
    <cellStyle name="Normal - Style5" xfId="3394"/>
    <cellStyle name="Normal - Style6" xfId="3395"/>
    <cellStyle name="Normal - Style7" xfId="3396"/>
    <cellStyle name="Normal - Style8" xfId="3397"/>
    <cellStyle name="Normal [0]" xfId="3398"/>
    <cellStyle name="Normal [1]" xfId="3399"/>
    <cellStyle name="Normal [2]" xfId="3400"/>
    <cellStyle name="Normal [3]" xfId="3401"/>
    <cellStyle name="Normal 10" xfId="3402"/>
    <cellStyle name="Normal 11" xfId="3403"/>
    <cellStyle name="Normal 12" xfId="3404"/>
    <cellStyle name="Normal 12 2" xfId="3405"/>
    <cellStyle name="Normal 13" xfId="3406"/>
    <cellStyle name="Normal 13 2" xfId="3407"/>
    <cellStyle name="Normal 14" xfId="3408"/>
    <cellStyle name="Normal 14 2" xfId="3409"/>
    <cellStyle name="Normal 14 3" xfId="3410"/>
    <cellStyle name="Normal 14 4" xfId="3411"/>
    <cellStyle name="Normal 15" xfId="3412"/>
    <cellStyle name="Normal 15 2" xfId="3413"/>
    <cellStyle name="Normal 15 3" xfId="3414"/>
    <cellStyle name="Normal 15 4" xfId="3415"/>
    <cellStyle name="Normal 16" xfId="3416"/>
    <cellStyle name="Normal 16 2" xfId="3417"/>
    <cellStyle name="Normal 17" xfId="3418"/>
    <cellStyle name="Normal 18" xfId="3419"/>
    <cellStyle name="Normal 18 2" xfId="3420"/>
    <cellStyle name="Normal 19" xfId="3421"/>
    <cellStyle name="Normal 2" xfId="4"/>
    <cellStyle name="Normal 2 10" xfId="3422"/>
    <cellStyle name="Normal 2 10 2" xfId="3423"/>
    <cellStyle name="Normal 2 10 2 2" xfId="3424"/>
    <cellStyle name="Normal 2 10 3" xfId="3425"/>
    <cellStyle name="Normal 2 10 4" xfId="3426"/>
    <cellStyle name="Normal 2 10 5" xfId="3427"/>
    <cellStyle name="Normal 2 11" xfId="3428"/>
    <cellStyle name="Normal 2 11 2" xfId="3429"/>
    <cellStyle name="Normal 2 11 3" xfId="3430"/>
    <cellStyle name="Normal 2 12" xfId="3431"/>
    <cellStyle name="Normal 2 12 2" xfId="3432"/>
    <cellStyle name="Normal 2 12 3" xfId="3433"/>
    <cellStyle name="Normal 2 13" xfId="3434"/>
    <cellStyle name="Normal 2 13 2" xfId="3435"/>
    <cellStyle name="Normal 2 14" xfId="3436"/>
    <cellStyle name="Normal 2 14 2" xfId="3437"/>
    <cellStyle name="Normal 2 15" xfId="3438"/>
    <cellStyle name="Normal 2 15 2" xfId="3439"/>
    <cellStyle name="Normal 2 16" xfId="3440"/>
    <cellStyle name="Normal 2 17" xfId="3441"/>
    <cellStyle name="Normal 2 18" xfId="3442"/>
    <cellStyle name="Normal 2 19" xfId="12"/>
    <cellStyle name="Normal 2 2" xfId="13"/>
    <cellStyle name="Normal 2 2 2" xfId="3443"/>
    <cellStyle name="Normal 2 2 2 2" xfId="3444"/>
    <cellStyle name="Normal 2 2 3" xfId="3445"/>
    <cellStyle name="Normal 2 2 3 2" xfId="3446"/>
    <cellStyle name="Normal 2 2 4" xfId="3447"/>
    <cellStyle name="Normal 2 3" xfId="3448"/>
    <cellStyle name="Normal 2 3 2" xfId="3449"/>
    <cellStyle name="Normal 2 3 2 2" xfId="3450"/>
    <cellStyle name="Normal 2 3 3" xfId="3451"/>
    <cellStyle name="Normal 2 3 4" xfId="3452"/>
    <cellStyle name="Normal 2 3 5" xfId="3453"/>
    <cellStyle name="Normal 2 3 6" xfId="3454"/>
    <cellStyle name="Normal 2 3 7" xfId="3455"/>
    <cellStyle name="Normal 2 4" xfId="3456"/>
    <cellStyle name="Normal 2 4 2" xfId="3457"/>
    <cellStyle name="Normal 2 4 3" xfId="3458"/>
    <cellStyle name="Normal 2 5" xfId="3459"/>
    <cellStyle name="Normal 2 5 2" xfId="3460"/>
    <cellStyle name="Normal 2 5 3" xfId="3461"/>
    <cellStyle name="Normal 2 6" xfId="3462"/>
    <cellStyle name="Normal 2 6 2" xfId="3463"/>
    <cellStyle name="Normal 2 6 3" xfId="3464"/>
    <cellStyle name="Normal 2 7" xfId="3465"/>
    <cellStyle name="Normal 2 7 2" xfId="3466"/>
    <cellStyle name="Normal 2 7 3" xfId="3467"/>
    <cellStyle name="Normal 2 8" xfId="3468"/>
    <cellStyle name="Normal 2 8 2" xfId="3469"/>
    <cellStyle name="Normal 2 8 3" xfId="3470"/>
    <cellStyle name="Normal 2 9" xfId="3471"/>
    <cellStyle name="Normal 2 9 2" xfId="3472"/>
    <cellStyle name="Normal 2 9 2 2" xfId="3473"/>
    <cellStyle name="Normal 2 9 3" xfId="3474"/>
    <cellStyle name="Normal 2 9 4" xfId="3475"/>
    <cellStyle name="Normal 2 9 5" xfId="3476"/>
    <cellStyle name="Normal 20" xfId="3477"/>
    <cellStyle name="Normal 20 2" xfId="3478"/>
    <cellStyle name="Normal 21" xfId="3479"/>
    <cellStyle name="Normal 22" xfId="3480"/>
    <cellStyle name="Normal 23" xfId="3481"/>
    <cellStyle name="Normal 24" xfId="3482"/>
    <cellStyle name="Normal 25" xfId="4313"/>
    <cellStyle name="Normal 25 2" xfId="4358"/>
    <cellStyle name="Normal 26" xfId="4362"/>
    <cellStyle name="Normal 27" xfId="4364"/>
    <cellStyle name="Normal 28" xfId="4369"/>
    <cellStyle name="Normal 29" xfId="4365"/>
    <cellStyle name="Normal 3" xfId="14"/>
    <cellStyle name="Normal 3 2" xfId="3483"/>
    <cellStyle name="Normal 3 2 2" xfId="3484"/>
    <cellStyle name="Normal 3 2 2 2" xfId="3485"/>
    <cellStyle name="Normal 3 2 3" xfId="3486"/>
    <cellStyle name="Normal 3 3" xfId="3487"/>
    <cellStyle name="Normal 3 4" xfId="3488"/>
    <cellStyle name="Normal 3_Display" xfId="3489"/>
    <cellStyle name="Normal 30" xfId="4368"/>
    <cellStyle name="Normal 31" xfId="4366"/>
    <cellStyle name="Normal 32" xfId="4367"/>
    <cellStyle name="Normal 33" xfId="4370"/>
    <cellStyle name="Normal 34" xfId="4383"/>
    <cellStyle name="Normal 35" xfId="4371"/>
    <cellStyle name="Normal 36" xfId="4382"/>
    <cellStyle name="Normal 37" xfId="4372"/>
    <cellStyle name="Normal 38" xfId="4381"/>
    <cellStyle name="Normal 39" xfId="4373"/>
    <cellStyle name="Normal 4" xfId="5"/>
    <cellStyle name="Normal 4 10" xfId="3490"/>
    <cellStyle name="Normal 4 2" xfId="3491"/>
    <cellStyle name="Normal 4 3" xfId="3492"/>
    <cellStyle name="Normal 4 4" xfId="3493"/>
    <cellStyle name="Normal 4 5" xfId="3494"/>
    <cellStyle name="Normal 4 5 2" xfId="3495"/>
    <cellStyle name="Normal 4 6" xfId="3496"/>
    <cellStyle name="Normal 4 7" xfId="3497"/>
    <cellStyle name="Normal 4 8" xfId="3498"/>
    <cellStyle name="Normal 4 9" xfId="3499"/>
    <cellStyle name="Normal 4_Display" xfId="3500"/>
    <cellStyle name="Normal 40" xfId="4380"/>
    <cellStyle name="Normal 41" xfId="4374"/>
    <cellStyle name="Normal 42" xfId="4379"/>
    <cellStyle name="Normal 43" xfId="4375"/>
    <cellStyle name="Normal 44" xfId="4378"/>
    <cellStyle name="Normal 45" xfId="4376"/>
    <cellStyle name="Normal 46" xfId="4377"/>
    <cellStyle name="Normal 47" xfId="4384"/>
    <cellStyle name="Normal 48" xfId="4385"/>
    <cellStyle name="Normal 49" xfId="4388"/>
    <cellStyle name="Normal 5" xfId="3501"/>
    <cellStyle name="Normal 5 2" xfId="3502"/>
    <cellStyle name="Normal 5 3" xfId="3503"/>
    <cellStyle name="Normal 5 4" xfId="3504"/>
    <cellStyle name="Normal 5 5" xfId="3505"/>
    <cellStyle name="Normal 5 5 2" xfId="3506"/>
    <cellStyle name="Normal 5 6" xfId="3507"/>
    <cellStyle name="Normal 5 7" xfId="3508"/>
    <cellStyle name="Normal 5 8" xfId="3509"/>
    <cellStyle name="Normal 5_Display" xfId="3510"/>
    <cellStyle name="Normal 50" xfId="4389"/>
    <cellStyle name="Normal 50 2" xfId="4395"/>
    <cellStyle name="Normal 6" xfId="3511"/>
    <cellStyle name="Normal 6 2" xfId="3512"/>
    <cellStyle name="Normal 6_Display" xfId="3513"/>
    <cellStyle name="Normal 7" xfId="3514"/>
    <cellStyle name="Normal 7 2" xfId="3515"/>
    <cellStyle name="Normal 7 2 2" xfId="3516"/>
    <cellStyle name="Normal 7 2 3" xfId="3517"/>
    <cellStyle name="Normal 7 3" xfId="3518"/>
    <cellStyle name="Normal 7 3 2" xfId="3519"/>
    <cellStyle name="Normal 7 3 2 2" xfId="3520"/>
    <cellStyle name="Normal 7 3 2 3" xfId="3521"/>
    <cellStyle name="Normal 7 3 3" xfId="3522"/>
    <cellStyle name="Normal 7 3 4" xfId="3523"/>
    <cellStyle name="Normal 7 4" xfId="3524"/>
    <cellStyle name="Normal 7 5" xfId="3525"/>
    <cellStyle name="Normal 7 5 2" xfId="3526"/>
    <cellStyle name="Normal 7 5 3" xfId="3527"/>
    <cellStyle name="Normal 7 6" xfId="3528"/>
    <cellStyle name="Normal 7 7" xfId="3529"/>
    <cellStyle name="Normal 8" xfId="3530"/>
    <cellStyle name="Normal 8 2" xfId="3531"/>
    <cellStyle name="Normal 9" xfId="3532"/>
    <cellStyle name="Normal Bold" xfId="3533"/>
    <cellStyle name="Normal millions" xfId="3534"/>
    <cellStyle name="Normal no decimal" xfId="3535"/>
    <cellStyle name="Normal Pct" xfId="3536"/>
    <cellStyle name="Normal thousands" xfId="3537"/>
    <cellStyle name="Normal two decimals" xfId="3538"/>
    <cellStyle name="Normál_Book2000" xfId="3539"/>
    <cellStyle name="normal1" xfId="3540"/>
    <cellStyle name="NormalCenter" xfId="3541"/>
    <cellStyle name="NormalGB" xfId="3542"/>
    <cellStyle name="NormalItalic" xfId="3543"/>
    <cellStyle name="NormalLeft" xfId="3544"/>
    <cellStyle name="NormalLeftBorderMed" xfId="3545"/>
    <cellStyle name="NormalTopBorder" xfId="3546"/>
    <cellStyle name="NormalTopBorder 2" xfId="4392"/>
    <cellStyle name="NormalTopBorderMed" xfId="3547"/>
    <cellStyle name="NormalUnderln" xfId="3548"/>
    <cellStyle name="NOT" xfId="3549"/>
    <cellStyle name="Note 10" xfId="3550"/>
    <cellStyle name="Note 10 2" xfId="3551"/>
    <cellStyle name="Note 10 3" xfId="3552"/>
    <cellStyle name="Note 11" xfId="3553"/>
    <cellStyle name="Note 11 2" xfId="3554"/>
    <cellStyle name="Note 11 3" xfId="3555"/>
    <cellStyle name="Note 12" xfId="3556"/>
    <cellStyle name="Note 12 2" xfId="3557"/>
    <cellStyle name="Note 12 3" xfId="3558"/>
    <cellStyle name="Note 13" xfId="3559"/>
    <cellStyle name="Note 13 2" xfId="3560"/>
    <cellStyle name="Note 13 3" xfId="3561"/>
    <cellStyle name="Note 14" xfId="3562"/>
    <cellStyle name="Note 14 2" xfId="3563"/>
    <cellStyle name="Note 14 3" xfId="3564"/>
    <cellStyle name="Note 15" xfId="3565"/>
    <cellStyle name="Note 15 2" xfId="3566"/>
    <cellStyle name="Note 15 3" xfId="3567"/>
    <cellStyle name="Note 16" xfId="3568"/>
    <cellStyle name="Note 17" xfId="3569"/>
    <cellStyle name="Note 18" xfId="3570"/>
    <cellStyle name="Note 19" xfId="3571"/>
    <cellStyle name="Note 2" xfId="3572"/>
    <cellStyle name="Note 2 10" xfId="3573"/>
    <cellStyle name="Note 2 10 2" xfId="3574"/>
    <cellStyle name="Note 2 11" xfId="3575"/>
    <cellStyle name="Note 2 12" xfId="3576"/>
    <cellStyle name="Note 2 13" xfId="3577"/>
    <cellStyle name="Note 2 14" xfId="3578"/>
    <cellStyle name="Note 2 15" xfId="3579"/>
    <cellStyle name="Note 2 16" xfId="3580"/>
    <cellStyle name="Note 2 2" xfId="3581"/>
    <cellStyle name="Note 2 3" xfId="3582"/>
    <cellStyle name="Note 2 4" xfId="3583"/>
    <cellStyle name="Note 2 5" xfId="3584"/>
    <cellStyle name="Note 2 6" xfId="3585"/>
    <cellStyle name="Note 2 7" xfId="3586"/>
    <cellStyle name="Note 2 8" xfId="3587"/>
    <cellStyle name="Note 2 9" xfId="3588"/>
    <cellStyle name="Note 20" xfId="4353"/>
    <cellStyle name="Note 3" xfId="3589"/>
    <cellStyle name="Note 3 2" xfId="3590"/>
    <cellStyle name="Note 3 3" xfId="3591"/>
    <cellStyle name="Note 3 4" xfId="3592"/>
    <cellStyle name="Note 3 5" xfId="3593"/>
    <cellStyle name="Note 3 5 2" xfId="3594"/>
    <cellStyle name="Note 3 6" xfId="3595"/>
    <cellStyle name="Note 3 7" xfId="3596"/>
    <cellStyle name="Note 3 8" xfId="3597"/>
    <cellStyle name="Note 3 9" xfId="3598"/>
    <cellStyle name="Note 4" xfId="3599"/>
    <cellStyle name="Note 4 2" xfId="3600"/>
    <cellStyle name="Note 5" xfId="3601"/>
    <cellStyle name="Note 5 2" xfId="3602"/>
    <cellStyle name="Note 6" xfId="3603"/>
    <cellStyle name="Note 6 2" xfId="3604"/>
    <cellStyle name="Note 7" xfId="3605"/>
    <cellStyle name="Note 8" xfId="3606"/>
    <cellStyle name="Note 8 2" xfId="3607"/>
    <cellStyle name="Note 8 2 2" xfId="3608"/>
    <cellStyle name="Note 8 3" xfId="3609"/>
    <cellStyle name="Note 8 4" xfId="3610"/>
    <cellStyle name="Note 8 5" xfId="3611"/>
    <cellStyle name="Note 9" xfId="3612"/>
    <cellStyle name="Note 9 2" xfId="3613"/>
    <cellStyle name="Note 9 3" xfId="3614"/>
    <cellStyle name="Note 9 4" xfId="3615"/>
    <cellStyle name="Notes" xfId="3616"/>
    <cellStyle name="NPPESalesPct" xfId="3617"/>
    <cellStyle name="Number" xfId="3618"/>
    <cellStyle name="Number 2" xfId="3619"/>
    <cellStyle name="Number 3" xfId="3620"/>
    <cellStyle name="Number_Cashflow Q1 CY09" xfId="3621"/>
    <cellStyle name="NumberTopBorder" xfId="3622"/>
    <cellStyle name="NumberTopBorder 2" xfId="4391"/>
    <cellStyle name="Numéro_Tab" xfId="3623"/>
    <cellStyle name="NWI%S" xfId="3624"/>
    <cellStyle name="OBI_ColHeader" xfId="4361"/>
    <cellStyle name="Œ…‹æØ‚è [0.00]_laroux" xfId="3625"/>
    <cellStyle name="Œ…‹æØ‚è_laroux" xfId="3626"/>
    <cellStyle name="ore" xfId="3627"/>
    <cellStyle name="Output 10" xfId="3628"/>
    <cellStyle name="Output 10 2" xfId="3629"/>
    <cellStyle name="Output 10 3" xfId="3630"/>
    <cellStyle name="Output 11" xfId="3631"/>
    <cellStyle name="Output 11 2" xfId="3632"/>
    <cellStyle name="Output 11 3" xfId="3633"/>
    <cellStyle name="Output 12" xfId="3634"/>
    <cellStyle name="Output 12 2" xfId="3635"/>
    <cellStyle name="Output 12 3" xfId="3636"/>
    <cellStyle name="Output 13" xfId="3637"/>
    <cellStyle name="Output 13 2" xfId="3638"/>
    <cellStyle name="Output 13 3" xfId="3639"/>
    <cellStyle name="Output 14" xfId="3640"/>
    <cellStyle name="Output 14 2" xfId="3641"/>
    <cellStyle name="Output 14 3" xfId="3642"/>
    <cellStyle name="Output 15" xfId="3643"/>
    <cellStyle name="Output 15 2" xfId="3644"/>
    <cellStyle name="Output 15 3" xfId="3645"/>
    <cellStyle name="Output 16" xfId="3646"/>
    <cellStyle name="Output 17" xfId="3647"/>
    <cellStyle name="Output 18" xfId="3648"/>
    <cellStyle name="Output 19" xfId="3649"/>
    <cellStyle name="Output 2" xfId="3650"/>
    <cellStyle name="Output 2 10" xfId="3651"/>
    <cellStyle name="Output 2 11" xfId="3652"/>
    <cellStyle name="Output 2 12" xfId="3653"/>
    <cellStyle name="Output 2 13" xfId="3654"/>
    <cellStyle name="Output 2 14" xfId="3655"/>
    <cellStyle name="Output 2 15" xfId="3656"/>
    <cellStyle name="Output 2 2" xfId="3657"/>
    <cellStyle name="Output 2 3" xfId="3658"/>
    <cellStyle name="Output 2 4" xfId="3659"/>
    <cellStyle name="Output 2 5" xfId="3660"/>
    <cellStyle name="Output 2 6" xfId="3661"/>
    <cellStyle name="Output 2 7" xfId="3662"/>
    <cellStyle name="Output 2 8" xfId="3663"/>
    <cellStyle name="Output 2 9" xfId="3664"/>
    <cellStyle name="Output 20" xfId="4354"/>
    <cellStyle name="Output 3" xfId="3665"/>
    <cellStyle name="Output 3 2" xfId="3666"/>
    <cellStyle name="Output 3 3" xfId="3667"/>
    <cellStyle name="Output 3 4" xfId="3668"/>
    <cellStyle name="Output 3 5" xfId="3669"/>
    <cellStyle name="Output 3 5 2" xfId="3670"/>
    <cellStyle name="Output 3 6" xfId="3671"/>
    <cellStyle name="Output 3 7" xfId="3672"/>
    <cellStyle name="Output 3 8" xfId="3673"/>
    <cellStyle name="Output 3 9" xfId="3674"/>
    <cellStyle name="Output 4" xfId="3675"/>
    <cellStyle name="Output 4 2" xfId="3676"/>
    <cellStyle name="Output 5" xfId="3677"/>
    <cellStyle name="Output 5 2" xfId="3678"/>
    <cellStyle name="Output 6" xfId="3679"/>
    <cellStyle name="Output 6 2" xfId="3680"/>
    <cellStyle name="Output 7" xfId="3681"/>
    <cellStyle name="Output 8" xfId="3682"/>
    <cellStyle name="Output 9" xfId="3683"/>
    <cellStyle name="Output 9 2" xfId="3684"/>
    <cellStyle name="Output 9 2 2" xfId="3685"/>
    <cellStyle name="Output 9 3" xfId="3686"/>
    <cellStyle name="Output 9 4" xfId="3687"/>
    <cellStyle name="Output 9 5" xfId="3688"/>
    <cellStyle name="Output Amounts" xfId="3689"/>
    <cellStyle name="OUTPUT COLUMN HEADINGS" xfId="3690"/>
    <cellStyle name="Output Line Items" xfId="3691"/>
    <cellStyle name="OUTPUT REPORT HEADING" xfId="3692"/>
    <cellStyle name="OUTPUT REPORT TITLE" xfId="3693"/>
    <cellStyle name="Override" xfId="3694"/>
    <cellStyle name="Page Heading Large" xfId="3695"/>
    <cellStyle name="Page Heading Small" xfId="3696"/>
    <cellStyle name="Page Number" xfId="3697"/>
    <cellStyle name="paint" xfId="3698"/>
    <cellStyle name="Pénznem [0]_Cable" xfId="3699"/>
    <cellStyle name="Pénznem_Cable" xfId="3700"/>
    <cellStyle name="per.style" xfId="3701"/>
    <cellStyle name="Percent" xfId="4387" builtinId="5"/>
    <cellStyle name="Percent [0]" xfId="3702"/>
    <cellStyle name="Percent [0] 2" xfId="3703"/>
    <cellStyle name="Percent [00]" xfId="3704"/>
    <cellStyle name="Percent [00] 2" xfId="3705"/>
    <cellStyle name="Percent [1]" xfId="3706"/>
    <cellStyle name="Percent [2]" xfId="3707"/>
    <cellStyle name="Percent 0" xfId="3708"/>
    <cellStyle name="Percent 0,00" xfId="3709"/>
    <cellStyle name="Percent 0_7.2.3. CAPEX" xfId="3710"/>
    <cellStyle name="Percent 10" xfId="3711"/>
    <cellStyle name="Percent 11" xfId="3712"/>
    <cellStyle name="Percent 12" xfId="4316"/>
    <cellStyle name="Percent 12 2" xfId="4363"/>
    <cellStyle name="Percent 13" xfId="8"/>
    <cellStyle name="Percent 2" xfId="11"/>
    <cellStyle name="Percent 2 2" xfId="3713"/>
    <cellStyle name="Percent 2 3" xfId="3714"/>
    <cellStyle name="Percent 3" xfId="3715"/>
    <cellStyle name="Percent 3 2" xfId="3716"/>
    <cellStyle name="Percent 3 2 2" xfId="3717"/>
    <cellStyle name="Percent 3 2 2 2" xfId="3718"/>
    <cellStyle name="Percent 3 2 2 3" xfId="3719"/>
    <cellStyle name="Percent 3 2 3" xfId="3720"/>
    <cellStyle name="Percent 3 2 4" xfId="3721"/>
    <cellStyle name="Percent 3 3" xfId="3722"/>
    <cellStyle name="Percent 3 4" xfId="3723"/>
    <cellStyle name="Percent 3 4 2" xfId="3724"/>
    <cellStyle name="Percent 3 4 3" xfId="3725"/>
    <cellStyle name="Percent 3 5" xfId="3726"/>
    <cellStyle name="Percent 4" xfId="3727"/>
    <cellStyle name="Percent 5" xfId="3728"/>
    <cellStyle name="Percent 6" xfId="3729"/>
    <cellStyle name="Percent 7" xfId="3730"/>
    <cellStyle name="Percent 8" xfId="3731"/>
    <cellStyle name="Percent 9" xfId="3732"/>
    <cellStyle name="Percent Hard" xfId="3733"/>
    <cellStyle name="Percent0Dec" xfId="3734"/>
    <cellStyle name="Percent2Dec" xfId="3735"/>
    <cellStyle name="percentage" xfId="3736"/>
    <cellStyle name="Percento" xfId="3737"/>
    <cellStyle name="PercentSales" xfId="3738"/>
    <cellStyle name="PillarData" xfId="3739"/>
    <cellStyle name="PillarHeading" xfId="3740"/>
    <cellStyle name="PillarText" xfId="3741"/>
    <cellStyle name="PillarTotal" xfId="3742"/>
    <cellStyle name="Pourcentage_losses 2005 04" xfId="3743"/>
    <cellStyle name="Precent" xfId="3744"/>
    <cellStyle name="PrePop Currency (0)" xfId="3745"/>
    <cellStyle name="PrePop Currency (0) 2" xfId="3746"/>
    <cellStyle name="PrePop Currency (2)" xfId="3747"/>
    <cellStyle name="PrePop Currency (2) 2" xfId="3748"/>
    <cellStyle name="PrePop Units (0)" xfId="3749"/>
    <cellStyle name="PrePop Units (0) 2" xfId="3750"/>
    <cellStyle name="PrePop Units (1)" xfId="3751"/>
    <cellStyle name="PrePop Units (1) 2" xfId="3752"/>
    <cellStyle name="PrePop Units (2)" xfId="3753"/>
    <cellStyle name="PrePop Units (2) 2" xfId="3754"/>
    <cellStyle name="Pricelist" xfId="3755"/>
    <cellStyle name="pricing" xfId="3756"/>
    <cellStyle name="pricing 2" xfId="3757"/>
    <cellStyle name="Product Title" xfId="3758"/>
    <cellStyle name="Product Title 10" xfId="3759"/>
    <cellStyle name="Product Title 11" xfId="3760"/>
    <cellStyle name="Product Title 12" xfId="3761"/>
    <cellStyle name="Product Title 2" xfId="3762"/>
    <cellStyle name="Product Title 3" xfId="3763"/>
    <cellStyle name="Product Title 4" xfId="3764"/>
    <cellStyle name="Product Title 5" xfId="3765"/>
    <cellStyle name="Product Title 6" xfId="3766"/>
    <cellStyle name="Product Title 7" xfId="3767"/>
    <cellStyle name="Product Title 8" xfId="3768"/>
    <cellStyle name="Product Title 9" xfId="3769"/>
    <cellStyle name="Prozent +line" xfId="3770"/>
    <cellStyle name="Prozent(+line)" xfId="3771"/>
    <cellStyle name="Prozent_7.2.3. CAPEX" xfId="3772"/>
    <cellStyle name="PSChar" xfId="3773"/>
    <cellStyle name="PSDate" xfId="3774"/>
    <cellStyle name="PSDec" xfId="3775"/>
    <cellStyle name="PSHeading" xfId="3776"/>
    <cellStyle name="PSInt" xfId="3777"/>
    <cellStyle name="PSSpacer" xfId="3778"/>
    <cellStyle name="Red font" xfId="3779"/>
    <cellStyle name="réel" xfId="3780"/>
    <cellStyle name="Reference" xfId="3781"/>
    <cellStyle name="Reference (O%)" xfId="3782"/>
    <cellStyle name="Reference (O%) 10" xfId="3783"/>
    <cellStyle name="Reference (O%) 11" xfId="3784"/>
    <cellStyle name="Reference (O%) 12" xfId="3785"/>
    <cellStyle name="Reference (O%) 2" xfId="3786"/>
    <cellStyle name="Reference (O%) 3" xfId="3787"/>
    <cellStyle name="Reference (O%) 4" xfId="3788"/>
    <cellStyle name="Reference (O%) 5" xfId="3789"/>
    <cellStyle name="Reference (O%) 6" xfId="3790"/>
    <cellStyle name="Reference (O%) 7" xfId="3791"/>
    <cellStyle name="Reference (O%) 8" xfId="3792"/>
    <cellStyle name="Reference (O%) 9" xfId="3793"/>
    <cellStyle name="Reference [00]" xfId="3794"/>
    <cellStyle name="Reference [00] 10" xfId="3795"/>
    <cellStyle name="Reference [00] 11" xfId="3796"/>
    <cellStyle name="Reference [00] 12" xfId="3797"/>
    <cellStyle name="Reference [00] 2" xfId="3798"/>
    <cellStyle name="Reference [00] 3" xfId="3799"/>
    <cellStyle name="Reference [00] 4" xfId="3800"/>
    <cellStyle name="Reference [00] 5" xfId="3801"/>
    <cellStyle name="Reference [00] 6" xfId="3802"/>
    <cellStyle name="Reference [00] 7" xfId="3803"/>
    <cellStyle name="Reference [00] 8" xfId="3804"/>
    <cellStyle name="Reference [00] 9" xfId="3805"/>
    <cellStyle name="Reference 10" xfId="3806"/>
    <cellStyle name="Reference 11" xfId="3807"/>
    <cellStyle name="Reference 12" xfId="3808"/>
    <cellStyle name="Reference 2" xfId="3809"/>
    <cellStyle name="Reference 3" xfId="3810"/>
    <cellStyle name="Reference 4" xfId="3811"/>
    <cellStyle name="Reference 5" xfId="3812"/>
    <cellStyle name="Reference 6" xfId="3813"/>
    <cellStyle name="Reference 7" xfId="3814"/>
    <cellStyle name="Reference 8" xfId="3815"/>
    <cellStyle name="Reference 9" xfId="3816"/>
    <cellStyle name="Reference_Form CC 1 2 4 June 05" xfId="3817"/>
    <cellStyle name="regstoresfromspecstores" xfId="3818"/>
    <cellStyle name="ReportTitlePrompt" xfId="3819"/>
    <cellStyle name="ReportTitleValue" xfId="3820"/>
    <cellStyle name="RevList" xfId="3821"/>
    <cellStyle name="RevList 2" xfId="3822"/>
    <cellStyle name="Row Ignore" xfId="3823"/>
    <cellStyle name="Row Ignore 10" xfId="3824"/>
    <cellStyle name="Row Ignore 11" xfId="3825"/>
    <cellStyle name="Row Ignore 12" xfId="3826"/>
    <cellStyle name="Row Ignore 2" xfId="3827"/>
    <cellStyle name="Row Ignore 3" xfId="3828"/>
    <cellStyle name="Row Ignore 4" xfId="3829"/>
    <cellStyle name="Row Ignore 5" xfId="3830"/>
    <cellStyle name="Row Ignore 6" xfId="3831"/>
    <cellStyle name="Row Ignore 7" xfId="3832"/>
    <cellStyle name="Row Ignore 8" xfId="3833"/>
    <cellStyle name="Row Ignore 9" xfId="3834"/>
    <cellStyle name="Row Title 1" xfId="3835"/>
    <cellStyle name="Row Title 2" xfId="3836"/>
    <cellStyle name="Row Title 3" xfId="3837"/>
    <cellStyle name="Row Total" xfId="3838"/>
    <cellStyle name="RowAcctAbovePrompt" xfId="3839"/>
    <cellStyle name="RowAcctSOBAbovePrompt" xfId="3840"/>
    <cellStyle name="RowAcctSOBValue" xfId="3841"/>
    <cellStyle name="RowAcctValue" xfId="3842"/>
    <cellStyle name="RowAttrAbovePrompt" xfId="3843"/>
    <cellStyle name="RowAttrValue" xfId="3844"/>
    <cellStyle name="RowColSetAbovePrompt" xfId="3845"/>
    <cellStyle name="RowColSetLeftPrompt" xfId="3846"/>
    <cellStyle name="RowColSetValue" xfId="3847"/>
    <cellStyle name="RowHeader_Indent3" xfId="3848"/>
    <cellStyle name="RowLeftPrompt" xfId="3849"/>
    <cellStyle name="RowLevel_0" xfId="3850"/>
    <cellStyle name="Saisie" xfId="3851"/>
    <cellStyle name="Salomon Logo" xfId="3852"/>
    <cellStyle name="SampleUsingFormatMask" xfId="3853"/>
    <cellStyle name="SampleWithNoFormatMask" xfId="3854"/>
    <cellStyle name="SectionHeaderNormal" xfId="3855"/>
    <cellStyle name="Shade on" xfId="3856"/>
    <cellStyle name="Shaded" xfId="3857"/>
    <cellStyle name="SHADEDSTORES" xfId="3858"/>
    <cellStyle name="ShOut" xfId="3859"/>
    <cellStyle name="Simbolo" xfId="3860"/>
    <cellStyle name="single" xfId="3861"/>
    <cellStyle name="Single Accounting" xfId="3862"/>
    <cellStyle name="Single Cell Column Heading" xfId="3863"/>
    <cellStyle name="specstores" xfId="3864"/>
    <cellStyle name="Standaard_Residential" xfId="3865"/>
    <cellStyle name="Standard" xfId="3866"/>
    <cellStyle name="Standard format" xfId="3867"/>
    <cellStyle name="Standard_GRPK2005_Q1 - YTD - v2" xfId="3868"/>
    <cellStyle name="STIL1 - Style1" xfId="3869"/>
    <cellStyle name="Style 1" xfId="3870"/>
    <cellStyle name="Style 1 2" xfId="3871"/>
    <cellStyle name="Style 1 3" xfId="3872"/>
    <cellStyle name="Style 1_Cashflow Q1 CY09" xfId="3873"/>
    <cellStyle name="Style 2" xfId="3874"/>
    <cellStyle name="Style 2B" xfId="3875"/>
    <cellStyle name="Style 3" xfId="3876"/>
    <cellStyle name="Style 4" xfId="3877"/>
    <cellStyle name="SubScript" xfId="3878"/>
    <cellStyle name="SubTitle" xfId="3879"/>
    <cellStyle name="Subtotal" xfId="3880"/>
    <cellStyle name="Subtotal 2" xfId="3881"/>
    <cellStyle name="summary info only" xfId="3882"/>
    <cellStyle name="Summe" xfId="3883"/>
    <cellStyle name="SuperScript" xfId="3884"/>
    <cellStyle name="Table Col Head" xfId="3885"/>
    <cellStyle name="Table Head" xfId="3886"/>
    <cellStyle name="Table Head Aligned" xfId="3887"/>
    <cellStyle name="Table Head Blue" xfId="3888"/>
    <cellStyle name="Table Head Green" xfId="3889"/>
    <cellStyle name="Table Head_Val_Sum_Graph" xfId="3890"/>
    <cellStyle name="Table Sub Head" xfId="3891"/>
    <cellStyle name="Table Text" xfId="3892"/>
    <cellStyle name="Table Title" xfId="3893"/>
    <cellStyle name="Table Units" xfId="3894"/>
    <cellStyle name="Table_Header" xfId="3895"/>
    <cellStyle name="Tariff" xfId="3896"/>
    <cellStyle name="task" xfId="3897"/>
    <cellStyle name="TCAM" xfId="3898"/>
    <cellStyle name="TDM" xfId="3899"/>
    <cellStyle name="Testo" xfId="3900"/>
    <cellStyle name="Text" xfId="3901"/>
    <cellStyle name="Text 1" xfId="3902"/>
    <cellStyle name="Text 10" xfId="3903"/>
    <cellStyle name="Text 11" xfId="3904"/>
    <cellStyle name="Text 12" xfId="3905"/>
    <cellStyle name="Text 2" xfId="3906"/>
    <cellStyle name="Text 3" xfId="3907"/>
    <cellStyle name="Text 4" xfId="3908"/>
    <cellStyle name="Text 5" xfId="3909"/>
    <cellStyle name="Text 6" xfId="3910"/>
    <cellStyle name="Text 7" xfId="3911"/>
    <cellStyle name="Text 8" xfId="3912"/>
    <cellStyle name="Text 9" xfId="3913"/>
    <cellStyle name="Text Head 1" xfId="3914"/>
    <cellStyle name="Text Indent A" xfId="3915"/>
    <cellStyle name="Text Indent B" xfId="3916"/>
    <cellStyle name="Text Indent B 2" xfId="3917"/>
    <cellStyle name="Text Indent C" xfId="3918"/>
    <cellStyle name="Text Indent C 2" xfId="3919"/>
    <cellStyle name="Text Level 1" xfId="3920"/>
    <cellStyle name="Text Level 2" xfId="3921"/>
    <cellStyle name="Text Level 3" xfId="3922"/>
    <cellStyle name="Text Level 4" xfId="3923"/>
    <cellStyle name="Text Wrap" xfId="3924"/>
    <cellStyle name="Text_Income statement 2005.06" xfId="3925"/>
    <cellStyle name="TextBold" xfId="3926"/>
    <cellStyle name="TextItalic" xfId="3927"/>
    <cellStyle name="TextNormal" xfId="3928"/>
    <cellStyle name="TFCF" xfId="3929"/>
    <cellStyle name="Thousands" xfId="3930"/>
    <cellStyle name="Times 10" xfId="3931"/>
    <cellStyle name="Times 12" xfId="3932"/>
    <cellStyle name="Title 10" xfId="3933"/>
    <cellStyle name="Title 10 2" xfId="3934"/>
    <cellStyle name="Title 10 3" xfId="3935"/>
    <cellStyle name="Title 10 4" xfId="3936"/>
    <cellStyle name="Title 11" xfId="3937"/>
    <cellStyle name="Title 11 2" xfId="3938"/>
    <cellStyle name="Title 11 3" xfId="3939"/>
    <cellStyle name="Title 11 4" xfId="3940"/>
    <cellStyle name="Title 12" xfId="3941"/>
    <cellStyle name="Title 12 2" xfId="3942"/>
    <cellStyle name="Title 12 3" xfId="3943"/>
    <cellStyle name="Title 12 4" xfId="3944"/>
    <cellStyle name="Title 13" xfId="3945"/>
    <cellStyle name="Title 13 2" xfId="3946"/>
    <cellStyle name="Title 13 3" xfId="3947"/>
    <cellStyle name="Title 13 4" xfId="3948"/>
    <cellStyle name="Title 14" xfId="3949"/>
    <cellStyle name="Title 14 2" xfId="3950"/>
    <cellStyle name="Title 14 3" xfId="3951"/>
    <cellStyle name="Title 14 4" xfId="3952"/>
    <cellStyle name="Title 15" xfId="3953"/>
    <cellStyle name="Title 15 2" xfId="3954"/>
    <cellStyle name="Title 15 3" xfId="3955"/>
    <cellStyle name="Title 15 4" xfId="3956"/>
    <cellStyle name="Title 16" xfId="3957"/>
    <cellStyle name="Title 17" xfId="3958"/>
    <cellStyle name="Title 18" xfId="3959"/>
    <cellStyle name="Title 19" xfId="3960"/>
    <cellStyle name="Title 2" xfId="3961"/>
    <cellStyle name="Title 2 10" xfId="3962"/>
    <cellStyle name="Title 2 10 2" xfId="3963"/>
    <cellStyle name="Title 2 11" xfId="3964"/>
    <cellStyle name="Title 2 12" xfId="3965"/>
    <cellStyle name="Title 2 13" xfId="3966"/>
    <cellStyle name="Title 2 14" xfId="3967"/>
    <cellStyle name="Title 2 15" xfId="3968"/>
    <cellStyle name="Title 2 2" xfId="3969"/>
    <cellStyle name="Title 2 3" xfId="3970"/>
    <cellStyle name="Title 2 4" xfId="3971"/>
    <cellStyle name="Title 2 5" xfId="3972"/>
    <cellStyle name="Title 2 6" xfId="3973"/>
    <cellStyle name="Title 2 7" xfId="3974"/>
    <cellStyle name="Title 2 8" xfId="3975"/>
    <cellStyle name="Title 2 9" xfId="3976"/>
    <cellStyle name="Title 20" xfId="4355"/>
    <cellStyle name="Title 3" xfId="3977"/>
    <cellStyle name="Title 3 2" xfId="3978"/>
    <cellStyle name="Title 3 2 2" xfId="3979"/>
    <cellStyle name="Title 3 2 3" xfId="3980"/>
    <cellStyle name="Title 3 3" xfId="3981"/>
    <cellStyle name="Title 3 4" xfId="3982"/>
    <cellStyle name="Title 3 5" xfId="3983"/>
    <cellStyle name="Title 3 5 2" xfId="3984"/>
    <cellStyle name="Title 3 6" xfId="3985"/>
    <cellStyle name="Title 3 7" xfId="3986"/>
    <cellStyle name="Title 3 8" xfId="3987"/>
    <cellStyle name="Title 3 9" xfId="3988"/>
    <cellStyle name="Title 4" xfId="3989"/>
    <cellStyle name="Title 4 2" xfId="3990"/>
    <cellStyle name="Title 4 3" xfId="3991"/>
    <cellStyle name="Title 5" xfId="3992"/>
    <cellStyle name="Title 5 2" xfId="3993"/>
    <cellStyle name="Title 5 3" xfId="3994"/>
    <cellStyle name="Title 6" xfId="3995"/>
    <cellStyle name="Title 6 2" xfId="3996"/>
    <cellStyle name="Title 6 3" xfId="3997"/>
    <cellStyle name="Title 7" xfId="3998"/>
    <cellStyle name="Title 7 2" xfId="3999"/>
    <cellStyle name="Title 7 3" xfId="4000"/>
    <cellStyle name="Title 8" xfId="4001"/>
    <cellStyle name="Title 8 2" xfId="4002"/>
    <cellStyle name="Title 8 3" xfId="4003"/>
    <cellStyle name="Title 9" xfId="4004"/>
    <cellStyle name="Title 9 2" xfId="4005"/>
    <cellStyle name="Title 9 2 2" xfId="4006"/>
    <cellStyle name="Title 9 3" xfId="4007"/>
    <cellStyle name="Title 9 4" xfId="4008"/>
    <cellStyle name="Title 9 5" xfId="4009"/>
    <cellStyle name="TitleNormal" xfId="4010"/>
    <cellStyle name="Titolo" xfId="4011"/>
    <cellStyle name="Titolo Riga" xfId="4012"/>
    <cellStyle name="Titolo Riga 2" xfId="4013"/>
    <cellStyle name="titre" xfId="4014"/>
    <cellStyle name="Titre 2" xfId="4015"/>
    <cellStyle name="Top_Border" xfId="4016"/>
    <cellStyle name="Tot" xfId="4017"/>
    <cellStyle name="Tot 10" xfId="4018"/>
    <cellStyle name="Tot 11" xfId="4019"/>
    <cellStyle name="Tot 12" xfId="4020"/>
    <cellStyle name="Tot 2" xfId="4021"/>
    <cellStyle name="Tot 3" xfId="4022"/>
    <cellStyle name="Tot 4" xfId="4023"/>
    <cellStyle name="Tot 5" xfId="4024"/>
    <cellStyle name="Tot 6" xfId="4025"/>
    <cellStyle name="Tot 7" xfId="4026"/>
    <cellStyle name="Tot 8" xfId="4027"/>
    <cellStyle name="Tot 9" xfId="4028"/>
    <cellStyle name="Tot Dec" xfId="4029"/>
    <cellStyle name="Tot Dec 10" xfId="4030"/>
    <cellStyle name="Tot Dec 11" xfId="4031"/>
    <cellStyle name="Tot Dec 12" xfId="4032"/>
    <cellStyle name="Tot Dec 2" xfId="4033"/>
    <cellStyle name="Tot Dec 3" xfId="4034"/>
    <cellStyle name="Tot Dec 4" xfId="4035"/>
    <cellStyle name="Tot Dec 5" xfId="4036"/>
    <cellStyle name="Tot Dec 6" xfId="4037"/>
    <cellStyle name="Tot Dec 7" xfId="4038"/>
    <cellStyle name="Tot Dec 8" xfId="4039"/>
    <cellStyle name="Tot Dec 9" xfId="4040"/>
    <cellStyle name="Total 10" xfId="4041"/>
    <cellStyle name="Total 10 2" xfId="4042"/>
    <cellStyle name="Total 10 3" xfId="4043"/>
    <cellStyle name="Total 10 4" xfId="4044"/>
    <cellStyle name="Total 11" xfId="4045"/>
    <cellStyle name="Total 11 2" xfId="4046"/>
    <cellStyle name="Total 11 3" xfId="4047"/>
    <cellStyle name="Total 11 4" xfId="4048"/>
    <cellStyle name="Total 12" xfId="4049"/>
    <cellStyle name="Total 12 2" xfId="4050"/>
    <cellStyle name="Total 12 3" xfId="4051"/>
    <cellStyle name="Total 12 4" xfId="4052"/>
    <cellStyle name="Total 13" xfId="4053"/>
    <cellStyle name="Total 13 2" xfId="4054"/>
    <cellStyle name="Total 13 3" xfId="4055"/>
    <cellStyle name="Total 13 4" xfId="4056"/>
    <cellStyle name="Total 14" xfId="4057"/>
    <cellStyle name="Total 14 2" xfId="4058"/>
    <cellStyle name="Total 14 3" xfId="4059"/>
    <cellStyle name="Total 14 4" xfId="4060"/>
    <cellStyle name="Total 15" xfId="4061"/>
    <cellStyle name="Total 15 2" xfId="4062"/>
    <cellStyle name="Total 15 3" xfId="4063"/>
    <cellStyle name="Total 15 4" xfId="4064"/>
    <cellStyle name="Total 16" xfId="4065"/>
    <cellStyle name="Total 17" xfId="4066"/>
    <cellStyle name="Total 18" xfId="4067"/>
    <cellStyle name="Total 19" xfId="4068"/>
    <cellStyle name="Total 2" xfId="4069"/>
    <cellStyle name="Total 2 10" xfId="4070"/>
    <cellStyle name="Total 2 10 2" xfId="4071"/>
    <cellStyle name="Total 2 11" xfId="4072"/>
    <cellStyle name="Total 2 12" xfId="4073"/>
    <cellStyle name="Total 2 13" xfId="4074"/>
    <cellStyle name="Total 2 14" xfId="4075"/>
    <cellStyle name="Total 2 15" xfId="4076"/>
    <cellStyle name="Total 2 2" xfId="4077"/>
    <cellStyle name="Total 2 3" xfId="4078"/>
    <cellStyle name="Total 2 4" xfId="4079"/>
    <cellStyle name="Total 2 5" xfId="4080"/>
    <cellStyle name="Total 2 6" xfId="4081"/>
    <cellStyle name="Total 2 7" xfId="4082"/>
    <cellStyle name="Total 2 8" xfId="4083"/>
    <cellStyle name="Total 2 9" xfId="4084"/>
    <cellStyle name="Total 20" xfId="4356"/>
    <cellStyle name="Total 3" xfId="4085"/>
    <cellStyle name="Total 3 2" xfId="4086"/>
    <cellStyle name="Total 3 2 2" xfId="4087"/>
    <cellStyle name="Total 3 2 3" xfId="4088"/>
    <cellStyle name="Total 3 3" xfId="4089"/>
    <cellStyle name="Total 3 4" xfId="4090"/>
    <cellStyle name="Total 3 5" xfId="4091"/>
    <cellStyle name="Total 3 5 2" xfId="4092"/>
    <cellStyle name="Total 3 6" xfId="4093"/>
    <cellStyle name="Total 3 7" xfId="4094"/>
    <cellStyle name="Total 3 8" xfId="4095"/>
    <cellStyle name="Total 3 9" xfId="4096"/>
    <cellStyle name="Total 4" xfId="4097"/>
    <cellStyle name="Total 4 2" xfId="4098"/>
    <cellStyle name="Total 4 3" xfId="4099"/>
    <cellStyle name="Total 5" xfId="4100"/>
    <cellStyle name="Total 5 2" xfId="4101"/>
    <cellStyle name="Total 5 3" xfId="4102"/>
    <cellStyle name="Total 6" xfId="4103"/>
    <cellStyle name="Total 6 2" xfId="4104"/>
    <cellStyle name="Total 6 3" xfId="4105"/>
    <cellStyle name="Total 7" xfId="4106"/>
    <cellStyle name="Total 7 2" xfId="4107"/>
    <cellStyle name="Total 7 3" xfId="4108"/>
    <cellStyle name="Total 8" xfId="4109"/>
    <cellStyle name="Total 8 2" xfId="4110"/>
    <cellStyle name="Total 8 3" xfId="4111"/>
    <cellStyle name="Total 9" xfId="4112"/>
    <cellStyle name="Total 9 2" xfId="4113"/>
    <cellStyle name="Total 9 2 2" xfId="4114"/>
    <cellStyle name="Total 9 3" xfId="4115"/>
    <cellStyle name="Total 9 4" xfId="4116"/>
    <cellStyle name="Total 9 5" xfId="4117"/>
    <cellStyle name="Total Data" xfId="4118"/>
    <cellStyle name="Totale" xfId="4119"/>
    <cellStyle name="Totale 10" xfId="4120"/>
    <cellStyle name="Totale 11" xfId="4121"/>
    <cellStyle name="Totale 12" xfId="4122"/>
    <cellStyle name="Totale 2" xfId="4123"/>
    <cellStyle name="Totale 3" xfId="4124"/>
    <cellStyle name="Totale 4" xfId="4125"/>
    <cellStyle name="Totale 5" xfId="4126"/>
    <cellStyle name="Totale 6" xfId="4127"/>
    <cellStyle name="Totale 7" xfId="4128"/>
    <cellStyle name="Totale 8" xfId="4129"/>
    <cellStyle name="Totale 9" xfId="4130"/>
    <cellStyle name="Totale Dec" xfId="4131"/>
    <cellStyle name="Totale Dec 10" xfId="4132"/>
    <cellStyle name="Totale Dec 11" xfId="4133"/>
    <cellStyle name="Totale Dec 12" xfId="4134"/>
    <cellStyle name="Totale Dec 2" xfId="4135"/>
    <cellStyle name="Totale Dec 3" xfId="4136"/>
    <cellStyle name="Totale Dec 4" xfId="4137"/>
    <cellStyle name="Totale Dec 5" xfId="4138"/>
    <cellStyle name="Totale Dec 6" xfId="4139"/>
    <cellStyle name="Totale Dec 7" xfId="4140"/>
    <cellStyle name="Totale Dec 8" xfId="4141"/>
    <cellStyle name="Totale Dec 9" xfId="4142"/>
    <cellStyle name="Undefiniert" xfId="4143"/>
    <cellStyle name="Underline" xfId="4144"/>
    <cellStyle name="Unprot" xfId="4145"/>
    <cellStyle name="Unprot$" xfId="4146"/>
    <cellStyle name="Unprot_All BOMS Metro" xfId="4147"/>
    <cellStyle name="Unprotect" xfId="4148"/>
    <cellStyle name="UploadThisRowValue" xfId="4149"/>
    <cellStyle name="User_Defined_A" xfId="4150"/>
    <cellStyle name="ViewDate" xfId="4151"/>
    <cellStyle name="ViewDetailDate" xfId="4152"/>
    <cellStyle name="ViewDetailInt" xfId="4153"/>
    <cellStyle name="ViewDetailPct" xfId="4154"/>
    <cellStyle name="ViewGrndTotalInt" xfId="4155"/>
    <cellStyle name="ViewGrndTotalInt 10" xfId="4156"/>
    <cellStyle name="ViewGrndTotalInt 11" xfId="4157"/>
    <cellStyle name="ViewGrndTotalInt 12" xfId="4158"/>
    <cellStyle name="ViewGrndTotalInt 2" xfId="4159"/>
    <cellStyle name="ViewGrndTotalInt 3" xfId="4160"/>
    <cellStyle name="ViewGrndTotalInt 4" xfId="4161"/>
    <cellStyle name="ViewGrndTotalInt 5" xfId="4162"/>
    <cellStyle name="ViewGrndTotalInt 6" xfId="4163"/>
    <cellStyle name="ViewGrndTotalInt 7" xfId="4164"/>
    <cellStyle name="ViewGrndTotalInt 8" xfId="4165"/>
    <cellStyle name="ViewGrndTotalInt 9" xfId="4166"/>
    <cellStyle name="ViewGrndTotalPct" xfId="4167"/>
    <cellStyle name="ViewGrndTotalPct 10" xfId="4168"/>
    <cellStyle name="ViewGrndTotalPct 11" xfId="4169"/>
    <cellStyle name="ViewGrndTotalPct 12" xfId="4170"/>
    <cellStyle name="ViewGrndTotalPct 2" xfId="4171"/>
    <cellStyle name="ViewGrndTotalPct 3" xfId="4172"/>
    <cellStyle name="ViewGrndTotalPct 4" xfId="4173"/>
    <cellStyle name="ViewGrndTotalPct 5" xfId="4174"/>
    <cellStyle name="ViewGrndTotalPct 6" xfId="4175"/>
    <cellStyle name="ViewGrndTotalPct 7" xfId="4176"/>
    <cellStyle name="ViewGrndTotalPct 8" xfId="4177"/>
    <cellStyle name="ViewGrndTotalPct 9" xfId="4178"/>
    <cellStyle name="ViewHide" xfId="4179"/>
    <cellStyle name="ViewTotal" xfId="4180"/>
    <cellStyle name="ViewTotalHide" xfId="4181"/>
    <cellStyle name="ViewTotalInt" xfId="4182"/>
    <cellStyle name="ViewTotalPct" xfId="4183"/>
    <cellStyle name="Währung [0]_Acquisition stats" xfId="4184"/>
    <cellStyle name="Währung_Acquisition stats" xfId="4185"/>
    <cellStyle name="Warning" xfId="4186"/>
    <cellStyle name="Warning Text 10" xfId="4187"/>
    <cellStyle name="Warning Text 10 2" xfId="4188"/>
    <cellStyle name="Warning Text 10 3" xfId="4189"/>
    <cellStyle name="Warning Text 11" xfId="4190"/>
    <cellStyle name="Warning Text 11 2" xfId="4191"/>
    <cellStyle name="Warning Text 11 3" xfId="4192"/>
    <cellStyle name="Warning Text 12" xfId="4193"/>
    <cellStyle name="Warning Text 12 2" xfId="4194"/>
    <cellStyle name="Warning Text 12 3" xfId="4195"/>
    <cellStyle name="Warning Text 13" xfId="4196"/>
    <cellStyle name="Warning Text 13 2" xfId="4197"/>
    <cellStyle name="Warning Text 13 3" xfId="4198"/>
    <cellStyle name="Warning Text 14" xfId="4199"/>
    <cellStyle name="Warning Text 14 2" xfId="4200"/>
    <cellStyle name="Warning Text 14 3" xfId="4201"/>
    <cellStyle name="Warning Text 15" xfId="4202"/>
    <cellStyle name="Warning Text 15 2" xfId="4203"/>
    <cellStyle name="Warning Text 15 3" xfId="4204"/>
    <cellStyle name="Warning Text 16" xfId="4205"/>
    <cellStyle name="Warning Text 17" xfId="4206"/>
    <cellStyle name="Warning Text 18" xfId="4207"/>
    <cellStyle name="Warning Text 19" xfId="4208"/>
    <cellStyle name="Warning Text 2" xfId="4209"/>
    <cellStyle name="Warning Text 2 10" xfId="4210"/>
    <cellStyle name="Warning Text 2 11" xfId="4211"/>
    <cellStyle name="Warning Text 2 12" xfId="4212"/>
    <cellStyle name="Warning Text 2 13" xfId="4213"/>
    <cellStyle name="Warning Text 2 14" xfId="4214"/>
    <cellStyle name="Warning Text 2 15" xfId="4215"/>
    <cellStyle name="Warning Text 2 2" xfId="4216"/>
    <cellStyle name="Warning Text 2 3" xfId="4217"/>
    <cellStyle name="Warning Text 2 4" xfId="4218"/>
    <cellStyle name="Warning Text 2 5" xfId="4219"/>
    <cellStyle name="Warning Text 2 6" xfId="4220"/>
    <cellStyle name="Warning Text 2 7" xfId="4221"/>
    <cellStyle name="Warning Text 2 8" xfId="4222"/>
    <cellStyle name="Warning Text 2 9" xfId="4223"/>
    <cellStyle name="Warning Text 20" xfId="4357"/>
    <cellStyle name="Warning Text 3" xfId="4224"/>
    <cellStyle name="Warning Text 3 2" xfId="4225"/>
    <cellStyle name="Warning Text 3 3" xfId="4226"/>
    <cellStyle name="Warning Text 3 4" xfId="4227"/>
    <cellStyle name="Warning Text 3 5" xfId="4228"/>
    <cellStyle name="Warning Text 3 6" xfId="4229"/>
    <cellStyle name="Warning Text 3 7" xfId="4230"/>
    <cellStyle name="Warning Text 3 8" xfId="4231"/>
    <cellStyle name="Warning Text 4" xfId="4232"/>
    <cellStyle name="Warning Text 4 2" xfId="4233"/>
    <cellStyle name="Warning Text 5" xfId="4234"/>
    <cellStyle name="Warning Text 5 2" xfId="4235"/>
    <cellStyle name="Warning Text 6" xfId="4236"/>
    <cellStyle name="Warning Text 6 2" xfId="4237"/>
    <cellStyle name="Warning Text 7" xfId="4238"/>
    <cellStyle name="Warning Text 8" xfId="4239"/>
    <cellStyle name="Warning Text 9" xfId="4240"/>
    <cellStyle name="Warning Text 9 2" xfId="4241"/>
    <cellStyle name="Warning Text 9 3" xfId="4242"/>
    <cellStyle name="Warning Text 9 4" xfId="4243"/>
    <cellStyle name="web_ normal" xfId="4244"/>
    <cellStyle name="Work in progress" xfId="4245"/>
    <cellStyle name="x" xfId="4246"/>
    <cellStyle name="Year" xfId="4247"/>
    <cellStyle name="Yellow" xfId="4248"/>
    <cellStyle name="Yen" xfId="4249"/>
    <cellStyle name="똿뗦먛귟 [0.00]_laroux" xfId="4250"/>
    <cellStyle name="똿뗦먛귟_laroux" xfId="4251"/>
    <cellStyle name="믅됞 [0.00]_laroux" xfId="4252"/>
    <cellStyle name="믅됞_laroux" xfId="4253"/>
    <cellStyle name="백분율_95" xfId="4254"/>
    <cellStyle name="뷭?_BOOKSHIP" xfId="4255"/>
    <cellStyle name="콤마 [0]_1202" xfId="4262"/>
    <cellStyle name="콤마_1202" xfId="4263"/>
    <cellStyle name="통화 [0]_1202" xfId="4264"/>
    <cellStyle name="통화_1202" xfId="4265"/>
    <cellStyle name="표준_(정보부문)월별인원계획" xfId="4267"/>
    <cellStyle name="一般_Sheet1" xfId="4256"/>
    <cellStyle name="中等" xfId="4257"/>
    <cellStyle name="備註" xfId="4258"/>
    <cellStyle name="千位分隔[0]_BOM 3EC 37531 AAAA" xfId="4259"/>
    <cellStyle name="千位分隔_BOM 3EC 37531 AAAA" xfId="4260"/>
    <cellStyle name="合計" xfId="4261"/>
    <cellStyle name="壞" xfId="4266"/>
    <cellStyle name="好" xfId="4268"/>
    <cellStyle name="好_XBOX Total BI Q1'08 0310" xfId="4269"/>
    <cellStyle name="差" xfId="4270"/>
    <cellStyle name="常规_BOM 3EC 37531 AAAA" xfId="4271"/>
    <cellStyle name="强调文字颜色 1" xfId="4272"/>
    <cellStyle name="强调文字颜色 2" xfId="4273"/>
    <cellStyle name="强调文字颜色 3" xfId="4274"/>
    <cellStyle name="强调文字颜色 4" xfId="4275"/>
    <cellStyle name="强调文字颜色 5" xfId="4276"/>
    <cellStyle name="强调文字颜色 6" xfId="4277"/>
    <cellStyle name="标题" xfId="4278"/>
    <cellStyle name="标题 1" xfId="4279"/>
    <cellStyle name="标题 2" xfId="4280"/>
    <cellStyle name="标题 3" xfId="4281"/>
    <cellStyle name="标题 4" xfId="4282"/>
    <cellStyle name="检查单元格" xfId="4283"/>
    <cellStyle name="標題" xfId="4284"/>
    <cellStyle name="標題 1" xfId="4285"/>
    <cellStyle name="標題 2" xfId="4286"/>
    <cellStyle name="標題 3" xfId="4287"/>
    <cellStyle name="標題 4" xfId="4288"/>
    <cellStyle name="檢查儲存格" xfId="4289"/>
    <cellStyle name="汇总" xfId="4290"/>
    <cellStyle name="注释" xfId="4291"/>
    <cellStyle name="解释性文本" xfId="4292"/>
    <cellStyle name="計算方式" xfId="4293"/>
    <cellStyle name="說明文字" xfId="4294"/>
    <cellStyle name="警告文字" xfId="4295"/>
    <cellStyle name="警告文本" xfId="4296"/>
    <cellStyle name="计算" xfId="4297"/>
    <cellStyle name="货币[0]_BOM 3EC 37531 AAAA" xfId="4298"/>
    <cellStyle name="货币_BOM 3EC 37531 AAAA" xfId="4299"/>
    <cellStyle name="輔色1" xfId="4300"/>
    <cellStyle name="輔色2" xfId="4301"/>
    <cellStyle name="輔色3" xfId="4302"/>
    <cellStyle name="輔色4" xfId="4303"/>
    <cellStyle name="輔色5" xfId="4304"/>
    <cellStyle name="輔色6" xfId="4305"/>
    <cellStyle name="輸入" xfId="4306"/>
    <cellStyle name="輸出" xfId="4307"/>
    <cellStyle name="输入" xfId="4308"/>
    <cellStyle name="输出" xfId="4309"/>
    <cellStyle name="适中" xfId="4310"/>
    <cellStyle name="連結的儲存格" xfId="4311"/>
    <cellStyle name="链接单元格" xfId="431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Model!$D$38</c:f>
              <c:strCache>
                <c:ptCount val="1"/>
                <c:pt idx="0">
                  <c:v>Fuel Cards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Model!$L$38:$R$38</c:f>
              <c:numCache>
                <c:formatCode>#,##0</c:formatCode>
                <c:ptCount val="7"/>
                <c:pt idx="0">
                  <c:v>995.5</c:v>
                </c:pt>
                <c:pt idx="1">
                  <c:v>989.6</c:v>
                </c:pt>
                <c:pt idx="2">
                  <c:v>1079.9000000000001</c:v>
                </c:pt>
                <c:pt idx="3">
                  <c:v>1161.454</c:v>
                </c:pt>
                <c:pt idx="4">
                  <c:v>1057.288</c:v>
                </c:pt>
                <c:pt idx="5">
                  <c:v>1153.6999999999998</c:v>
                </c:pt>
                <c:pt idx="6">
                  <c:v>1261.2000000000003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F-4788-AC64-054B2C98B7A0}"/>
            </c:ext>
          </c:extLst>
        </c:ser>
        <c:ser>
          <c:idx val="1"/>
          <c:order val="1"/>
          <c:tx>
            <c:strRef>
              <c:f>Model!$D$39</c:f>
              <c:strCache>
                <c:ptCount val="1"/>
                <c:pt idx="0">
                  <c:v>Corporate Payments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Model!$L$39:$R$39</c:f>
              <c:numCache>
                <c:formatCode>#,##0</c:formatCode>
                <c:ptCount val="7"/>
                <c:pt idx="0">
                  <c:v>226.8</c:v>
                </c:pt>
                <c:pt idx="1">
                  <c:v>334.3</c:v>
                </c:pt>
                <c:pt idx="2">
                  <c:v>432.8</c:v>
                </c:pt>
                <c:pt idx="3">
                  <c:v>454.27500000000003</c:v>
                </c:pt>
                <c:pt idx="4">
                  <c:v>435.65199999999999</c:v>
                </c:pt>
                <c:pt idx="5">
                  <c:v>588.79999999999995</c:v>
                </c:pt>
                <c:pt idx="6">
                  <c:v>796.29999999999984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F-4788-AC64-054B2C98B7A0}"/>
            </c:ext>
          </c:extLst>
        </c:ser>
        <c:ser>
          <c:idx val="2"/>
          <c:order val="2"/>
          <c:tx>
            <c:strRef>
              <c:f>Model!$D$40</c:f>
              <c:strCache>
                <c:ptCount val="1"/>
                <c:pt idx="0">
                  <c:v>Tolls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Model!$L$40:$R$40</c:f>
              <c:numCache>
                <c:formatCode>#,##0</c:formatCode>
                <c:ptCount val="7"/>
                <c:pt idx="0">
                  <c:v>257.2</c:v>
                </c:pt>
                <c:pt idx="1">
                  <c:v>327</c:v>
                </c:pt>
                <c:pt idx="2">
                  <c:v>333</c:v>
                </c:pt>
                <c:pt idx="3">
                  <c:v>357.209</c:v>
                </c:pt>
                <c:pt idx="4">
                  <c:v>377.95800000000003</c:v>
                </c:pt>
                <c:pt idx="5">
                  <c:v>322.2</c:v>
                </c:pt>
                <c:pt idx="6">
                  <c:v>346.40000000000003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F-4788-AC64-054B2C98B7A0}"/>
            </c:ext>
          </c:extLst>
        </c:ser>
        <c:ser>
          <c:idx val="3"/>
          <c:order val="3"/>
          <c:tx>
            <c:strRef>
              <c:f>Model!$D$41</c:f>
              <c:strCache>
                <c:ptCount val="1"/>
                <c:pt idx="0">
                  <c:v>Lodging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Model!$L$41:$R$41</c:f>
              <c:numCache>
                <c:formatCode>#,##0</c:formatCode>
                <c:ptCount val="7"/>
                <c:pt idx="0">
                  <c:v>105</c:v>
                </c:pt>
                <c:pt idx="1">
                  <c:v>145.5</c:v>
                </c:pt>
                <c:pt idx="2">
                  <c:v>189.1</c:v>
                </c:pt>
                <c:pt idx="3">
                  <c:v>272.197</c:v>
                </c:pt>
                <c:pt idx="4">
                  <c:v>207.03700000000001</c:v>
                </c:pt>
                <c:pt idx="5">
                  <c:v>309.60000000000002</c:v>
                </c:pt>
                <c:pt idx="6">
                  <c:v>458.3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6F-4788-AC64-054B2C98B7A0}"/>
            </c:ext>
          </c:extLst>
        </c:ser>
        <c:ser>
          <c:idx val="4"/>
          <c:order val="4"/>
          <c:tx>
            <c:strRef>
              <c:f>Model!$D$42</c:f>
              <c:strCache>
                <c:ptCount val="1"/>
                <c:pt idx="0">
                  <c:v>Gifts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Model!$L$42:$R$42</c:f>
              <c:numCache>
                <c:formatCode>#,##0</c:formatCode>
                <c:ptCount val="7"/>
                <c:pt idx="0">
                  <c:v>185</c:v>
                </c:pt>
                <c:pt idx="1">
                  <c:v>194</c:v>
                </c:pt>
                <c:pt idx="2">
                  <c:v>193.8</c:v>
                </c:pt>
                <c:pt idx="3">
                  <c:v>180.23599999999999</c:v>
                </c:pt>
                <c:pt idx="4">
                  <c:v>154.376</c:v>
                </c:pt>
                <c:pt idx="5">
                  <c:v>179.5</c:v>
                </c:pt>
                <c:pt idx="6">
                  <c:v>198.6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6F-4788-AC64-054B2C98B7A0}"/>
            </c:ext>
          </c:extLst>
        </c:ser>
        <c:ser>
          <c:idx val="5"/>
          <c:order val="5"/>
          <c:tx>
            <c:strRef>
              <c:f>Model!$D$43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numRef>
              <c:f>Model!$L$3:$S$3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Model!$L$43:$R$43</c:f>
              <c:numCache>
                <c:formatCode>#,##0</c:formatCode>
                <c:ptCount val="7"/>
                <c:pt idx="0">
                  <c:v>243.5</c:v>
                </c:pt>
                <c:pt idx="1">
                  <c:v>215.9</c:v>
                </c:pt>
                <c:pt idx="2">
                  <c:v>200.4</c:v>
                </c:pt>
                <c:pt idx="3">
                  <c:v>285.37700000000001</c:v>
                </c:pt>
                <c:pt idx="4">
                  <c:v>251.94399999999999</c:v>
                </c:pt>
                <c:pt idx="5">
                  <c:v>254.1</c:v>
                </c:pt>
                <c:pt idx="6">
                  <c:v>270.8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6F-4788-AC64-054B2C98B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52496"/>
        <c:axId val="1315249872"/>
      </c:barChart>
      <c:catAx>
        <c:axId val="13152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49872"/>
        <c:crosses val="autoZero"/>
        <c:auto val="1"/>
        <c:lblAlgn val="ctr"/>
        <c:lblOffset val="100"/>
        <c:noMultiLvlLbl val="0"/>
      </c:catAx>
      <c:valAx>
        <c:axId val="13152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Model!$D$34</c:f>
              <c:strCache>
                <c:ptCount val="1"/>
                <c:pt idx="0">
                  <c:v>Revenue ($m)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5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Model!$D$34</c:f>
              <c:strCache>
                <c:ptCount val="1"/>
                <c:pt idx="0">
                  <c:v>Revenue ($m)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4-4F24-8AFA-0FE1D92DDF3E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4-4F24-8AFA-0FE1D92DDF3E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4-4F24-8AFA-0FE1D92DDF3E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4-4F24-8AFA-0FE1D92DDF3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E4-4F24-8AFA-0FE1D92DDF3E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0E4-4F24-8AFA-0FE1D92DDF3E}"/>
              </c:ext>
            </c:extLst>
          </c:dPt>
          <c:dLbls>
            <c:dLbl>
              <c:idx val="0"/>
              <c:layout>
                <c:manualLayout>
                  <c:x val="0.125"/>
                  <c:y val="-6.94444444444444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E4-4F24-8AFA-0FE1D92DDF3E}"/>
                </c:ext>
              </c:extLst>
            </c:dLbl>
            <c:dLbl>
              <c:idx val="1"/>
              <c:layout>
                <c:manualLayout>
                  <c:x val="0.19444444444444445"/>
                  <c:y val="5.55555555555555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E4-4F24-8AFA-0FE1D92DDF3E}"/>
                </c:ext>
              </c:extLst>
            </c:dLbl>
            <c:dLbl>
              <c:idx val="2"/>
              <c:layout>
                <c:manualLayout>
                  <c:x val="-0.11944444444444445"/>
                  <c:y val="6.94444444444443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E4-4F24-8AFA-0FE1D92DDF3E}"/>
                </c:ext>
              </c:extLst>
            </c:dLbl>
            <c:dLbl>
              <c:idx val="3"/>
              <c:layout>
                <c:manualLayout>
                  <c:x val="-0.14444444444444443"/>
                  <c:y val="5.092592592592592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E4-4F24-8AFA-0FE1D92DDF3E}"/>
                </c:ext>
              </c:extLst>
            </c:dLbl>
            <c:dLbl>
              <c:idx val="4"/>
              <c:layout>
                <c:manualLayout>
                  <c:x val="-0.1388888888888889"/>
                  <c:y val="-4.166666666666670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E4-4F24-8AFA-0FE1D92DDF3E}"/>
                </c:ext>
              </c:extLst>
            </c:dLbl>
            <c:dLbl>
              <c:idx val="5"/>
              <c:layout>
                <c:manualLayout>
                  <c:x val="-9.7222222222222224E-2"/>
                  <c:y val="-7.870370370370370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0E4-4F24-8AFA-0FE1D92DDF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Model!$D$38:$D$43</c:f>
              <c:strCache>
                <c:ptCount val="6"/>
                <c:pt idx="0">
                  <c:v>Fuel Cards</c:v>
                </c:pt>
                <c:pt idx="1">
                  <c:v>Corporate Payments</c:v>
                </c:pt>
                <c:pt idx="2">
                  <c:v>Tolls</c:v>
                </c:pt>
                <c:pt idx="3">
                  <c:v>Lodging</c:v>
                </c:pt>
                <c:pt idx="4">
                  <c:v>Gifts</c:v>
                </c:pt>
                <c:pt idx="5">
                  <c:v>Other</c:v>
                </c:pt>
              </c:strCache>
            </c:strRef>
          </c:cat>
          <c:val>
            <c:numRef>
              <c:f>Model!$R$38:$R$43</c:f>
              <c:numCache>
                <c:formatCode>#,##0</c:formatCode>
                <c:ptCount val="6"/>
                <c:pt idx="0">
                  <c:v>1261.2000000000003</c:v>
                </c:pt>
                <c:pt idx="1">
                  <c:v>796.29999999999984</c:v>
                </c:pt>
                <c:pt idx="2">
                  <c:v>346.40000000000003</c:v>
                </c:pt>
                <c:pt idx="3">
                  <c:v>458.3</c:v>
                </c:pt>
                <c:pt idx="4">
                  <c:v>198.6</c:v>
                </c:pt>
                <c:pt idx="5">
                  <c:v>270.8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E4-4F24-8AFA-0FE1D92DD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Model!$D$50</c:f>
              <c:strCache>
                <c:ptCount val="1"/>
                <c:pt idx="0">
                  <c:v>Adjusted Fuel transactions # 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Model!$L$3:$R$3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Model!$L$50:$R$50</c:f>
              <c:numCache>
                <c:formatCode>_-* #,##0_-;\-* #,##0_-;_-* "-"??_-;_-@_-</c:formatCode>
                <c:ptCount val="7"/>
                <c:pt idx="0">
                  <c:v>445.5</c:v>
                </c:pt>
                <c:pt idx="1">
                  <c:v>471.1</c:v>
                </c:pt>
                <c:pt idx="2">
                  <c:v>494.6</c:v>
                </c:pt>
                <c:pt idx="3">
                  <c:v>499</c:v>
                </c:pt>
                <c:pt idx="4">
                  <c:v>442.1</c:v>
                </c:pt>
                <c:pt idx="5">
                  <c:v>462.70000000000005</c:v>
                </c:pt>
                <c:pt idx="6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1-455C-93DC-7EC64D16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0682760"/>
        <c:axId val="1200683088"/>
      </c:barChart>
      <c:lineChart>
        <c:grouping val="standard"/>
        <c:varyColors val="0"/>
        <c:ser>
          <c:idx val="1"/>
          <c:order val="1"/>
          <c:tx>
            <c:strRef>
              <c:f>Model!$D$56</c:f>
              <c:strCache>
                <c:ptCount val="1"/>
                <c:pt idx="0">
                  <c:v>Adjusted FC Revenue/transaction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Model!$L$3:$R$3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Model!$L$56:$R$56</c:f>
              <c:numCache>
                <c:formatCode>"$"#,##0.00</c:formatCode>
                <c:ptCount val="7"/>
                <c:pt idx="0">
                  <c:v>2.2345679012345681</c:v>
                </c:pt>
                <c:pt idx="1">
                  <c:v>2.1006155805561453</c:v>
                </c:pt>
                <c:pt idx="2">
                  <c:v>2.1833805095026286</c:v>
                </c:pt>
                <c:pt idx="3">
                  <c:v>2.3275631262525049</c:v>
                </c:pt>
                <c:pt idx="4">
                  <c:v>2.3915132323003845</c:v>
                </c:pt>
                <c:pt idx="5">
                  <c:v>2.4934082558893444</c:v>
                </c:pt>
                <c:pt idx="6">
                  <c:v>2.6777070063694275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1-455C-93DC-7EC64D169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692600"/>
        <c:axId val="1200692272"/>
      </c:lineChart>
      <c:catAx>
        <c:axId val="120068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683088"/>
        <c:crosses val="autoZero"/>
        <c:auto val="1"/>
        <c:lblAlgn val="ctr"/>
        <c:lblOffset val="100"/>
        <c:noMultiLvlLbl val="0"/>
      </c:catAx>
      <c:valAx>
        <c:axId val="12006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Model!$D$50</c:f>
              <c:strCache>
                <c:ptCount val="1"/>
                <c:pt idx="0">
                  <c:v>Adjusted Fuel transactions # m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682760"/>
        <c:crosses val="autoZero"/>
        <c:crossBetween val="between"/>
      </c:valAx>
      <c:valAx>
        <c:axId val="1200692272"/>
        <c:scaling>
          <c:orientation val="minMax"/>
        </c:scaling>
        <c:delete val="0"/>
        <c:axPos val="r"/>
        <c:title>
          <c:tx>
            <c:strRef>
              <c:f>Model!$D$56</c:f>
              <c:strCache>
                <c:ptCount val="1"/>
                <c:pt idx="0">
                  <c:v>Adjusted FC Revenue/transaction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692600"/>
        <c:crosses val="max"/>
        <c:crossBetween val="between"/>
      </c:valAx>
      <c:catAx>
        <c:axId val="120069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0692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Model!$D$38</c:f>
              <c:strCache>
                <c:ptCount val="1"/>
                <c:pt idx="0">
                  <c:v>Fuel Cards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Model!$L$38:$AC$38</c:f>
              <c:numCache>
                <c:formatCode>#,##0</c:formatCode>
                <c:ptCount val="18"/>
                <c:pt idx="0">
                  <c:v>995.5</c:v>
                </c:pt>
                <c:pt idx="1">
                  <c:v>989.6</c:v>
                </c:pt>
                <c:pt idx="2">
                  <c:v>1079.9000000000001</c:v>
                </c:pt>
                <c:pt idx="3">
                  <c:v>1161.454</c:v>
                </c:pt>
                <c:pt idx="4">
                  <c:v>1057.288</c:v>
                </c:pt>
                <c:pt idx="5">
                  <c:v>1153.6999999999998</c:v>
                </c:pt>
                <c:pt idx="6">
                  <c:v>1261.2000000000003</c:v>
                </c:pt>
                <c:pt idx="7">
                  <c:v>1390.3468800000007</c:v>
                </c:pt>
                <c:pt idx="8">
                  <c:v>1503.7991854080008</c:v>
                </c:pt>
                <c:pt idx="9">
                  <c:v>1587.5608000352263</c:v>
                </c:pt>
                <c:pt idx="10">
                  <c:v>1667.8913765170087</c:v>
                </c:pt>
                <c:pt idx="11">
                  <c:v>1743.7804341485321</c:v>
                </c:pt>
                <c:pt idx="12">
                  <c:v>1814.2291636881328</c:v>
                </c:pt>
                <c:pt idx="13">
                  <c:v>1878.2714531663235</c:v>
                </c:pt>
                <c:pt idx="14">
                  <c:v>1934.9952510519465</c:v>
                </c:pt>
                <c:pt idx="15">
                  <c:v>1983.5636318533502</c:v>
                </c:pt>
                <c:pt idx="16">
                  <c:v>2023.2349044904172</c:v>
                </c:pt>
                <c:pt idx="17">
                  <c:v>2053.3811045673247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58-4F5D-B928-35D6084D4FCD}"/>
            </c:ext>
          </c:extLst>
        </c:ser>
        <c:ser>
          <c:idx val="1"/>
          <c:order val="1"/>
          <c:tx>
            <c:strRef>
              <c:f>Model!$D$39</c:f>
              <c:strCache>
                <c:ptCount val="1"/>
                <c:pt idx="0">
                  <c:v>Corporate Payments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Model!$L$39:$AC$39</c:f>
              <c:numCache>
                <c:formatCode>#,##0</c:formatCode>
                <c:ptCount val="18"/>
                <c:pt idx="0">
                  <c:v>226.8</c:v>
                </c:pt>
                <c:pt idx="1">
                  <c:v>334.3</c:v>
                </c:pt>
                <c:pt idx="2">
                  <c:v>432.8</c:v>
                </c:pt>
                <c:pt idx="3">
                  <c:v>454.27500000000003</c:v>
                </c:pt>
                <c:pt idx="4">
                  <c:v>435.65199999999999</c:v>
                </c:pt>
                <c:pt idx="5">
                  <c:v>588.79999999999995</c:v>
                </c:pt>
                <c:pt idx="6">
                  <c:v>796.29999999999984</c:v>
                </c:pt>
                <c:pt idx="7">
                  <c:v>946.00439999999958</c:v>
                </c:pt>
                <c:pt idx="8">
                  <c:v>1086.3914529599995</c:v>
                </c:pt>
                <c:pt idx="9">
                  <c:v>1226.1013938106555</c:v>
                </c:pt>
                <c:pt idx="10">
                  <c:v>1359.501225457255</c:v>
                </c:pt>
                <c:pt idx="11">
                  <c:v>1480.4968345229508</c:v>
                </c:pt>
                <c:pt idx="12">
                  <c:v>1582.947215471939</c:v>
                </c:pt>
                <c:pt idx="13">
                  <c:v>1661.1448079162531</c:v>
                </c:pt>
                <c:pt idx="14">
                  <c:v>1743.2053614273159</c:v>
                </c:pt>
                <c:pt idx="15">
                  <c:v>1829.3197062818256</c:v>
                </c:pt>
                <c:pt idx="16">
                  <c:v>1919.688099772148</c:v>
                </c:pt>
                <c:pt idx="17">
                  <c:v>2014.5206919008922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58-4F5D-B928-35D6084D4FCD}"/>
            </c:ext>
          </c:extLst>
        </c:ser>
        <c:ser>
          <c:idx val="2"/>
          <c:order val="2"/>
          <c:tx>
            <c:strRef>
              <c:f>Model!$D$40</c:f>
              <c:strCache>
                <c:ptCount val="1"/>
                <c:pt idx="0">
                  <c:v>Tolls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Model!$L$40:$AC$40</c:f>
              <c:numCache>
                <c:formatCode>#,##0</c:formatCode>
                <c:ptCount val="18"/>
                <c:pt idx="0">
                  <c:v>257.2</c:v>
                </c:pt>
                <c:pt idx="1">
                  <c:v>327</c:v>
                </c:pt>
                <c:pt idx="2">
                  <c:v>333</c:v>
                </c:pt>
                <c:pt idx="3">
                  <c:v>357.209</c:v>
                </c:pt>
                <c:pt idx="4">
                  <c:v>377.95800000000003</c:v>
                </c:pt>
                <c:pt idx="5">
                  <c:v>322.2</c:v>
                </c:pt>
                <c:pt idx="6">
                  <c:v>346.40000000000003</c:v>
                </c:pt>
                <c:pt idx="7">
                  <c:v>388.66080000000011</c:v>
                </c:pt>
                <c:pt idx="8">
                  <c:v>428.14873728000015</c:v>
                </c:pt>
                <c:pt idx="9">
                  <c:v>462.91441474713611</c:v>
                </c:pt>
                <c:pt idx="10">
                  <c:v>491.05961116376199</c:v>
                </c:pt>
                <c:pt idx="11">
                  <c:v>520.91603552251877</c:v>
                </c:pt>
                <c:pt idx="12">
                  <c:v>552.58773048228795</c:v>
                </c:pt>
                <c:pt idx="13">
                  <c:v>586.18506449561096</c:v>
                </c:pt>
                <c:pt idx="14">
                  <c:v>621.82511641694418</c:v>
                </c:pt>
                <c:pt idx="15">
                  <c:v>659.63208349509443</c:v>
                </c:pt>
                <c:pt idx="16">
                  <c:v>699.73771417159617</c:v>
                </c:pt>
                <c:pt idx="17">
                  <c:v>742.28176719322914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58-4F5D-B928-35D6084D4FCD}"/>
            </c:ext>
          </c:extLst>
        </c:ser>
        <c:ser>
          <c:idx val="3"/>
          <c:order val="3"/>
          <c:tx>
            <c:strRef>
              <c:f>Model!$D$41</c:f>
              <c:strCache>
                <c:ptCount val="1"/>
                <c:pt idx="0">
                  <c:v>Lodging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Model!$L$41:$AC$41</c:f>
              <c:numCache>
                <c:formatCode>#,##0</c:formatCode>
                <c:ptCount val="18"/>
                <c:pt idx="0">
                  <c:v>105</c:v>
                </c:pt>
                <c:pt idx="1">
                  <c:v>145.5</c:v>
                </c:pt>
                <c:pt idx="2">
                  <c:v>189.1</c:v>
                </c:pt>
                <c:pt idx="3">
                  <c:v>272.197</c:v>
                </c:pt>
                <c:pt idx="4">
                  <c:v>207.03700000000001</c:v>
                </c:pt>
                <c:pt idx="5">
                  <c:v>309.60000000000002</c:v>
                </c:pt>
                <c:pt idx="6">
                  <c:v>458.3</c:v>
                </c:pt>
                <c:pt idx="7">
                  <c:v>524.29520000000002</c:v>
                </c:pt>
                <c:pt idx="8">
                  <c:v>599.7937088000001</c:v>
                </c:pt>
                <c:pt idx="9">
                  <c:v>660.73274961408015</c:v>
                </c:pt>
                <c:pt idx="10">
                  <c:v>714.38424888274346</c:v>
                </c:pt>
                <c:pt idx="11">
                  <c:v>757.81881121481433</c:v>
                </c:pt>
                <c:pt idx="12">
                  <c:v>803.89419493667515</c:v>
                </c:pt>
                <c:pt idx="13">
                  <c:v>852.77096198882509</c:v>
                </c:pt>
                <c:pt idx="14">
                  <c:v>904.61943647774569</c:v>
                </c:pt>
                <c:pt idx="15">
                  <c:v>959.6202982155927</c:v>
                </c:pt>
                <c:pt idx="16">
                  <c:v>1017.9652123471008</c:v>
                </c:pt>
                <c:pt idx="17">
                  <c:v>1079.8574972578044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58-4F5D-B928-35D6084D4FCD}"/>
            </c:ext>
          </c:extLst>
        </c:ser>
        <c:ser>
          <c:idx val="4"/>
          <c:order val="4"/>
          <c:tx>
            <c:strRef>
              <c:f>Model!$D$42</c:f>
              <c:strCache>
                <c:ptCount val="1"/>
                <c:pt idx="0">
                  <c:v>Gifts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Model!$L$42:$AC$42</c:f>
              <c:numCache>
                <c:formatCode>#,##0</c:formatCode>
                <c:ptCount val="18"/>
                <c:pt idx="0">
                  <c:v>185</c:v>
                </c:pt>
                <c:pt idx="1">
                  <c:v>194</c:v>
                </c:pt>
                <c:pt idx="2">
                  <c:v>193.8</c:v>
                </c:pt>
                <c:pt idx="3">
                  <c:v>180.23599999999999</c:v>
                </c:pt>
                <c:pt idx="4">
                  <c:v>154.376</c:v>
                </c:pt>
                <c:pt idx="5">
                  <c:v>179.5</c:v>
                </c:pt>
                <c:pt idx="6">
                  <c:v>198.6</c:v>
                </c:pt>
                <c:pt idx="7">
                  <c:v>202.51241999999999</c:v>
                </c:pt>
                <c:pt idx="8">
                  <c:v>206.50191467399998</c:v>
                </c:pt>
                <c:pt idx="9">
                  <c:v>210.5700023930778</c:v>
                </c:pt>
                <c:pt idx="10">
                  <c:v>214.71823144022142</c:v>
                </c:pt>
                <c:pt idx="11">
                  <c:v>218.94818059959377</c:v>
                </c:pt>
                <c:pt idx="12">
                  <c:v>223.26145975740579</c:v>
                </c:pt>
                <c:pt idx="13">
                  <c:v>227.65971051462665</c:v>
                </c:pt>
                <c:pt idx="14">
                  <c:v>232.14460681176482</c:v>
                </c:pt>
                <c:pt idx="15">
                  <c:v>236.71785556595657</c:v>
                </c:pt>
                <c:pt idx="16">
                  <c:v>241.38119732060593</c:v>
                </c:pt>
                <c:pt idx="17">
                  <c:v>246.13640690782185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58-4F5D-B928-35D6084D4FCD}"/>
            </c:ext>
          </c:extLst>
        </c:ser>
        <c:ser>
          <c:idx val="5"/>
          <c:order val="5"/>
          <c:tx>
            <c:strRef>
              <c:f>Model!$D$43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Model!$L$43:$AC$43</c:f>
              <c:numCache>
                <c:formatCode>#,##0</c:formatCode>
                <c:ptCount val="18"/>
                <c:pt idx="0">
                  <c:v>243.5</c:v>
                </c:pt>
                <c:pt idx="1">
                  <c:v>215.9</c:v>
                </c:pt>
                <c:pt idx="2">
                  <c:v>200.4</c:v>
                </c:pt>
                <c:pt idx="3">
                  <c:v>285.37700000000001</c:v>
                </c:pt>
                <c:pt idx="4">
                  <c:v>251.94399999999999</c:v>
                </c:pt>
                <c:pt idx="5">
                  <c:v>254.1</c:v>
                </c:pt>
                <c:pt idx="6">
                  <c:v>270.8</c:v>
                </c:pt>
                <c:pt idx="7">
                  <c:v>284.44832000000002</c:v>
                </c:pt>
                <c:pt idx="8">
                  <c:v>293.03865926399999</c:v>
                </c:pt>
                <c:pt idx="9">
                  <c:v>304.87742109826564</c:v>
                </c:pt>
                <c:pt idx="10">
                  <c:v>317.19446891063558</c:v>
                </c:pt>
                <c:pt idx="11">
                  <c:v>330.00912545462523</c:v>
                </c:pt>
                <c:pt idx="12">
                  <c:v>343.34149412299212</c:v>
                </c:pt>
                <c:pt idx="13">
                  <c:v>357.21249048556103</c:v>
                </c:pt>
                <c:pt idx="14">
                  <c:v>371.64387510117774</c:v>
                </c:pt>
                <c:pt idx="15">
                  <c:v>386.65828765526533</c:v>
                </c:pt>
                <c:pt idx="16">
                  <c:v>402.27928247653801</c:v>
                </c:pt>
                <c:pt idx="17">
                  <c:v>418.53136548859015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58-4F5D-B928-35D6084D4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52496"/>
        <c:axId val="1315249872"/>
      </c:barChart>
      <c:catAx>
        <c:axId val="13152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49872"/>
        <c:crosses val="autoZero"/>
        <c:auto val="1"/>
        <c:lblAlgn val="ctr"/>
        <c:lblOffset val="100"/>
        <c:noMultiLvlLbl val="0"/>
      </c:catAx>
      <c:valAx>
        <c:axId val="13152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Model!$D$34</c:f>
              <c:strCache>
                <c:ptCount val="1"/>
                <c:pt idx="0">
                  <c:v>Revenue ($m)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5249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Model!$AE$3</c:f>
              <c:strCache>
                <c:ptCount val="1"/>
                <c:pt idx="0">
                  <c:v>'23-33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651-4101-8961-991A3380A53D}"/>
              </c:ext>
            </c:extLst>
          </c:dPt>
          <c:cat>
            <c:strRef>
              <c:f>Model!$D$38:$D$44</c:f>
              <c:strCache>
                <c:ptCount val="7"/>
                <c:pt idx="0">
                  <c:v>Fuel Cards</c:v>
                </c:pt>
                <c:pt idx="1">
                  <c:v>Corporate Payments</c:v>
                </c:pt>
                <c:pt idx="2">
                  <c:v>Tolls</c:v>
                </c:pt>
                <c:pt idx="3">
                  <c:v>Lodging</c:v>
                </c:pt>
                <c:pt idx="4">
                  <c:v>Gifts</c:v>
                </c:pt>
                <c:pt idx="5">
                  <c:v>Other</c:v>
                </c:pt>
                <c:pt idx="6">
                  <c:v>Adj Total Revenues</c:v>
                </c:pt>
              </c:strCache>
            </c:strRef>
          </c:cat>
          <c:val>
            <c:numRef>
              <c:f>Model!$AE$38:$AE$44</c:f>
              <c:numCache>
                <c:formatCode>0.0%</c:formatCode>
                <c:ptCount val="7"/>
                <c:pt idx="0">
                  <c:v>3.9763671496786168E-2</c:v>
                </c:pt>
                <c:pt idx="1">
                  <c:v>7.8519142184482416E-2</c:v>
                </c:pt>
                <c:pt idx="2">
                  <c:v>6.6841264002317047E-2</c:v>
                </c:pt>
                <c:pt idx="3">
                  <c:v>7.4927210361655394E-2</c:v>
                </c:pt>
                <c:pt idx="4">
                  <c:v>1.9700000000000051E-2</c:v>
                </c:pt>
                <c:pt idx="5">
                  <c:v>3.9375471858691169E-2</c:v>
                </c:pt>
                <c:pt idx="6">
                  <c:v>5.7819425944253489E-2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1-4101-8961-991A3380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52496"/>
        <c:axId val="1315249872"/>
      </c:barChart>
      <c:catAx>
        <c:axId val="13152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49872"/>
        <c:crosses val="autoZero"/>
        <c:auto val="1"/>
        <c:lblAlgn val="ctr"/>
        <c:lblOffset val="100"/>
        <c:noMultiLvlLbl val="0"/>
      </c:catAx>
      <c:valAx>
        <c:axId val="13152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Model!$AP$62</c:f>
              <c:strCache>
                <c:ptCount val="1"/>
                <c:pt idx="0">
                  <c:v>Revenue CAGR (%)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524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Model!$D$132</c:f>
              <c:strCache>
                <c:ptCount val="1"/>
                <c:pt idx="0">
                  <c:v>Selling % of Adj Revenue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1A6-4620-985C-07251F31AEC0}"/>
              </c:ext>
            </c:extLst>
          </c:dPt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Model!$L$132:$AC$132</c:f>
              <c:numCache>
                <c:formatCode>0.0%</c:formatCode>
                <c:ptCount val="18"/>
                <c:pt idx="0">
                  <c:v>7.1748362445414854E-2</c:v>
                </c:pt>
                <c:pt idx="1">
                  <c:v>7.5874222222222232E-2</c:v>
                </c:pt>
                <c:pt idx="2">
                  <c:v>7.503332659404674E-2</c:v>
                </c:pt>
                <c:pt idx="3">
                  <c:v>7.7318894855423953E-2</c:v>
                </c:pt>
                <c:pt idx="4">
                  <c:v>8.0679656153261697E-2</c:v>
                </c:pt>
                <c:pt idx="5">
                  <c:v>9.2499089541156973E-2</c:v>
                </c:pt>
                <c:pt idx="6">
                  <c:v>9.018685902981767E-2</c:v>
                </c:pt>
                <c:pt idx="7">
                  <c:v>0.105</c:v>
                </c:pt>
                <c:pt idx="8">
                  <c:v>0.10249999999999999</c:v>
                </c:pt>
                <c:pt idx="9">
                  <c:v>0.10049999999999999</c:v>
                </c:pt>
                <c:pt idx="10">
                  <c:v>9.849999999999999E-2</c:v>
                </c:pt>
                <c:pt idx="11">
                  <c:v>9.6499999999999989E-2</c:v>
                </c:pt>
                <c:pt idx="12">
                  <c:v>9.4499999999999987E-2</c:v>
                </c:pt>
                <c:pt idx="13">
                  <c:v>9.2499999999999985E-2</c:v>
                </c:pt>
                <c:pt idx="14">
                  <c:v>9.0499999999999983E-2</c:v>
                </c:pt>
                <c:pt idx="15">
                  <c:v>8.8499999999999981E-2</c:v>
                </c:pt>
                <c:pt idx="16">
                  <c:v>8.649999999999998E-2</c:v>
                </c:pt>
                <c:pt idx="17">
                  <c:v>8.4499999999999978E-2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A6-4620-985C-07251F31AEC0}"/>
            </c:ext>
          </c:extLst>
        </c:ser>
        <c:ser>
          <c:idx val="1"/>
          <c:order val="1"/>
          <c:tx>
            <c:strRef>
              <c:f>Model!$D$133</c:f>
              <c:strCache>
                <c:ptCount val="1"/>
                <c:pt idx="0">
                  <c:v>G&amp;A % of Adj Revenue (Excl SBC)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Model!$L$133:$AC$133</c:f>
              <c:numCache>
                <c:formatCode>0.0%</c:formatCode>
                <c:ptCount val="18"/>
                <c:pt idx="0">
                  <c:v>0.11991211790393014</c:v>
                </c:pt>
                <c:pt idx="1">
                  <c:v>0.13084311111111113</c:v>
                </c:pt>
                <c:pt idx="2">
                  <c:v>0.13118308997933834</c:v>
                </c:pt>
                <c:pt idx="3">
                  <c:v>0.13071984500431885</c:v>
                </c:pt>
                <c:pt idx="4">
                  <c:v>0.13868317666832014</c:v>
                </c:pt>
                <c:pt idx="5">
                  <c:v>0.14318870918109522</c:v>
                </c:pt>
                <c:pt idx="6">
                  <c:v>0.13501651090460851</c:v>
                </c:pt>
                <c:pt idx="7">
                  <c:v>0.13</c:v>
                </c:pt>
                <c:pt idx="8">
                  <c:v>0.1295</c:v>
                </c:pt>
                <c:pt idx="9">
                  <c:v>0.129</c:v>
                </c:pt>
                <c:pt idx="10">
                  <c:v>0.1285</c:v>
                </c:pt>
                <c:pt idx="11">
                  <c:v>0.128</c:v>
                </c:pt>
                <c:pt idx="12">
                  <c:v>0.1275</c:v>
                </c:pt>
                <c:pt idx="13">
                  <c:v>0.127</c:v>
                </c:pt>
                <c:pt idx="14">
                  <c:v>0.1265</c:v>
                </c:pt>
                <c:pt idx="15">
                  <c:v>0.126</c:v>
                </c:pt>
                <c:pt idx="16">
                  <c:v>0.1255</c:v>
                </c:pt>
                <c:pt idx="17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A6-4620-985C-07251F31A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52496"/>
        <c:axId val="1315249872"/>
      </c:barChart>
      <c:catAx>
        <c:axId val="13152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49872"/>
        <c:crosses val="autoZero"/>
        <c:auto val="1"/>
        <c:lblAlgn val="ctr"/>
        <c:lblOffset val="100"/>
        <c:noMultiLvlLbl val="0"/>
      </c:catAx>
      <c:valAx>
        <c:axId val="13152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Model!$AI$130</c:f>
              <c:strCache>
                <c:ptCount val="1"/>
                <c:pt idx="0">
                  <c:v>Operating Costs as % of Revenue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524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Model!$D$125</c:f>
              <c:strCache>
                <c:ptCount val="1"/>
                <c:pt idx="0">
                  <c:v> GPM % of Revenue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3A-4146-AE09-6EEB62E0E64A}"/>
              </c:ext>
            </c:extLst>
          </c:dPt>
          <c:cat>
            <c:numRef>
              <c:f>Model!$L$3:$AC$3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Model!$L$125:$AC$125</c:f>
              <c:numCache>
                <c:formatCode>0.0%</c:formatCode>
                <c:ptCount val="18"/>
                <c:pt idx="0">
                  <c:v>0.74903984716157201</c:v>
                </c:pt>
                <c:pt idx="1">
                  <c:v>0.75877955555555554</c:v>
                </c:pt>
                <c:pt idx="2">
                  <c:v>0.79959046506008657</c:v>
                </c:pt>
                <c:pt idx="3">
                  <c:v>0.79966045616811543</c:v>
                </c:pt>
                <c:pt idx="4">
                  <c:v>0.75035613295909553</c:v>
                </c:pt>
                <c:pt idx="5">
                  <c:v>0.80244489959544574</c:v>
                </c:pt>
                <c:pt idx="6">
                  <c:v>0.77686658424588051</c:v>
                </c:pt>
                <c:pt idx="7">
                  <c:v>0.77</c:v>
                </c:pt>
                <c:pt idx="8">
                  <c:v>0.77249999999999996</c:v>
                </c:pt>
                <c:pt idx="9">
                  <c:v>0.77499999999999991</c:v>
                </c:pt>
                <c:pt idx="10">
                  <c:v>0.77749999999999986</c:v>
                </c:pt>
                <c:pt idx="11">
                  <c:v>0.7799999999999998</c:v>
                </c:pt>
                <c:pt idx="12">
                  <c:v>0.78249999999999975</c:v>
                </c:pt>
                <c:pt idx="13">
                  <c:v>0.7849999999999997</c:v>
                </c:pt>
                <c:pt idx="14">
                  <c:v>0.78749999999999964</c:v>
                </c:pt>
                <c:pt idx="15">
                  <c:v>0.78999999999999959</c:v>
                </c:pt>
                <c:pt idx="16">
                  <c:v>0.79249999999999954</c:v>
                </c:pt>
                <c:pt idx="17">
                  <c:v>0.79499999999999948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3A-4146-AE09-6EEB62E0E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52496"/>
        <c:axId val="1315249872"/>
      </c:barChart>
      <c:catAx>
        <c:axId val="13152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49872"/>
        <c:crosses val="autoZero"/>
        <c:auto val="1"/>
        <c:lblAlgn val="ctr"/>
        <c:lblOffset val="100"/>
        <c:noMultiLvlLbl val="0"/>
      </c:catAx>
      <c:valAx>
        <c:axId val="131524987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Model!$D$125</c:f>
              <c:strCache>
                <c:ptCount val="1"/>
                <c:pt idx="0">
                  <c:v> GPM % of Revenue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2524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Model!$AE$3</c:f>
              <c:strCache>
                <c:ptCount val="1"/>
                <c:pt idx="0">
                  <c:v>'23-33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(Model!$D$145,Model!$D$147,Model!$D$152,Model!$D$167,Model!$D$174)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EBITDA</c:v>
                </c:pt>
                <c:pt idx="3">
                  <c:v>Net Income</c:v>
                </c:pt>
                <c:pt idx="4">
                  <c:v>GAAP EPS to common</c:v>
                </c:pt>
              </c:strCache>
            </c:strRef>
          </c:cat>
          <c:val>
            <c:numRef>
              <c:f>(Model!$AE$145,Model!$AE$147,Model!$AE$152,Model!$AE$167,Model!$AE$174)</c:f>
              <c:numCache>
                <c:formatCode>0.0%</c:formatCode>
                <c:ptCount val="5"/>
                <c:pt idx="0">
                  <c:v>5.7819425944253489E-2</c:v>
                </c:pt>
                <c:pt idx="1">
                  <c:v>6.1204733660600974E-2</c:v>
                </c:pt>
                <c:pt idx="2">
                  <c:v>6.7404058961710422E-2</c:v>
                </c:pt>
                <c:pt idx="3">
                  <c:v>8.0137084815267823E-2</c:v>
                </c:pt>
                <c:pt idx="4">
                  <c:v>0.14570897715893127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3-4E8A-AB05-8632193F32BF}"/>
            </c:ext>
          </c:extLst>
        </c:ser>
        <c:ser>
          <c:idx val="1"/>
          <c:order val="1"/>
          <c:tx>
            <c:strRef>
              <c:f>Model!$AF$3</c:f>
              <c:strCache>
                <c:ptCount val="1"/>
                <c:pt idx="0">
                  <c:v>'16-22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(Model!$D$145,Model!$D$147,Model!$D$152,Model!$D$167,Model!$D$174)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EBITDA</c:v>
                </c:pt>
                <c:pt idx="3">
                  <c:v>Net Income</c:v>
                </c:pt>
                <c:pt idx="4">
                  <c:v>GAAP EPS to common</c:v>
                </c:pt>
              </c:strCache>
            </c:strRef>
          </c:cat>
          <c:val>
            <c:numRef>
              <c:f>(Model!$AF$145,Model!$AF$147,Model!$AF$152,Model!$AF$167,Model!$AF$174)</c:f>
              <c:numCache>
                <c:formatCode>0.0%</c:formatCode>
                <c:ptCount val="5"/>
                <c:pt idx="0">
                  <c:v>0.11002858772240276</c:v>
                </c:pt>
                <c:pt idx="1">
                  <c:v>0.11679745869122482</c:v>
                </c:pt>
                <c:pt idx="2">
                  <c:v>0.10780831297345128</c:v>
                </c:pt>
                <c:pt idx="3">
                  <c:v>0.13229319717401355</c:v>
                </c:pt>
                <c:pt idx="4">
                  <c:v>0.17342767339954679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3-4E8A-AB05-8632193F3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508648"/>
        <c:axId val="1464507336"/>
      </c:barChart>
      <c:catAx>
        <c:axId val="146450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07336"/>
        <c:crosses val="autoZero"/>
        <c:auto val="1"/>
        <c:lblAlgn val="ctr"/>
        <c:lblOffset val="100"/>
        <c:noMultiLvlLbl val="0"/>
      </c:catAx>
      <c:valAx>
        <c:axId val="146450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CAGR(%)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50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380999</xdr:colOff>
      <xdr:row>30</xdr:row>
      <xdr:rowOff>56030</xdr:rowOff>
    </xdr:from>
    <xdr:to>
      <xdr:col>40</xdr:col>
      <xdr:colOff>481852</xdr:colOff>
      <xdr:row>44</xdr:row>
      <xdr:rowOff>132230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560295</xdr:colOff>
      <xdr:row>30</xdr:row>
      <xdr:rowOff>56029</xdr:rowOff>
    </xdr:from>
    <xdr:to>
      <xdr:col>48</xdr:col>
      <xdr:colOff>22412</xdr:colOff>
      <xdr:row>44</xdr:row>
      <xdr:rowOff>132229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302560</xdr:colOff>
      <xdr:row>46</xdr:row>
      <xdr:rowOff>0</xdr:rowOff>
    </xdr:from>
    <xdr:to>
      <xdr:col>40</xdr:col>
      <xdr:colOff>403413</xdr:colOff>
      <xdr:row>61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2241</xdr:colOff>
      <xdr:row>240</xdr:row>
      <xdr:rowOff>86285</xdr:rowOff>
    </xdr:from>
    <xdr:ext cx="65" cy="172227"/>
    <xdr:sp macro="" textlink="">
      <xdr:nvSpPr>
        <xdr:cNvPr id="3" name="TextBox 2"/>
        <xdr:cNvSpPr txBox="1"/>
      </xdr:nvSpPr>
      <xdr:spPr>
        <a:xfrm>
          <a:off x="1279712" y="454252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40</xdr:col>
      <xdr:colOff>593911</xdr:colOff>
      <xdr:row>46</xdr:row>
      <xdr:rowOff>78441</xdr:rowOff>
    </xdr:from>
    <xdr:to>
      <xdr:col>48</xdr:col>
      <xdr:colOff>56029</xdr:colOff>
      <xdr:row>60</xdr:row>
      <xdr:rowOff>154641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179294</xdr:colOff>
      <xdr:row>62</xdr:row>
      <xdr:rowOff>129989</xdr:rowOff>
    </xdr:from>
    <xdr:to>
      <xdr:col>48</xdr:col>
      <xdr:colOff>280147</xdr:colOff>
      <xdr:row>77</xdr:row>
      <xdr:rowOff>15689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549089</xdr:colOff>
      <xdr:row>131</xdr:row>
      <xdr:rowOff>186018</xdr:rowOff>
    </xdr:from>
    <xdr:to>
      <xdr:col>41</xdr:col>
      <xdr:colOff>11206</xdr:colOff>
      <xdr:row>146</xdr:row>
      <xdr:rowOff>71718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313764</xdr:colOff>
      <xdr:row>131</xdr:row>
      <xdr:rowOff>0</xdr:rowOff>
    </xdr:from>
    <xdr:to>
      <xdr:col>48</xdr:col>
      <xdr:colOff>414617</xdr:colOff>
      <xdr:row>145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179294</xdr:colOff>
      <xdr:row>147</xdr:row>
      <xdr:rowOff>73958</xdr:rowOff>
    </xdr:from>
    <xdr:to>
      <xdr:col>41</xdr:col>
      <xdr:colOff>280147</xdr:colOff>
      <xdr:row>161</xdr:row>
      <xdr:rowOff>150158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NSSTATS98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992221/Desktop/FND/Floor%20&amp;%20Decor%20FND%20U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2.%20US%20Equity\3.%20Common%20Models\Watch%20list\EA%20C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ealth%20Management\Investments\Research\1.%20Investment%20Process\Financial%20Models\Canada%20Common%20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PowerPoin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Wealth%20Management\Investments\Research\Canadian%20Equity\Oil%20and%20Gas\Common%20Model%20-%20WI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b\shared\Users\maksymom\AppData\Local\Capital%20IQ\Office%20Plug-in\Templates\Ownership\Public%20Ownershi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"/>
      <sheetName val="GRA"/>
      <sheetName val="REGR"/>
      <sheetName val="MARG"/>
      <sheetName val="ROE"/>
      <sheetName val="DATA"/>
      <sheetName val="SUM"/>
      <sheetName val="GROW"/>
      <sheetName val="CHT"/>
      <sheetName val="EST"/>
      <sheetName val="GRA2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del"/>
      <sheetName val="Guidance"/>
      <sheetName val="Summary Page"/>
      <sheetName val="Update Log"/>
    </sheetNames>
    <sheetDataSet>
      <sheetData sheetId="0">
        <row r="15">
          <cell r="H15" t="str">
            <v>Bloomberg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TAM"/>
      <sheetName val="Financials"/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Capital IQ Lookups"/>
      <sheetName val="Operating Lease Expenses"/>
      <sheetName val="Debt"/>
      <sheetName val="WACC"/>
    </sheetNames>
    <sheetDataSet>
      <sheetData sheetId="0"/>
      <sheetData sheetId="1"/>
      <sheetData sheetId="2"/>
      <sheetData sheetId="3"/>
      <sheetData sheetId="4">
        <row r="1">
          <cell r="F1" t="str">
            <v>USD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60">
          <cell r="BS60" t="str">
            <v>IQT14352303</v>
          </cell>
          <cell r="CA60" t="str">
            <v>IQT14352303</v>
          </cell>
        </row>
        <row r="61">
          <cell r="BS61" t="str">
            <v>IQT14555649</v>
          </cell>
          <cell r="CA61" t="str">
            <v>IQT14555649</v>
          </cell>
        </row>
        <row r="62">
          <cell r="BS62" t="str">
            <v>IQT27436959</v>
          </cell>
          <cell r="CA62" t="str">
            <v>IQT27436959</v>
          </cell>
        </row>
        <row r="63">
          <cell r="BS63" t="str">
            <v>IQT38873049</v>
          </cell>
          <cell r="CA63" t="str">
            <v>IQT38873049</v>
          </cell>
        </row>
        <row r="64">
          <cell r="BS64" t="str">
            <v>IQT48704345</v>
          </cell>
          <cell r="CA64" t="str">
            <v>IQT48704345</v>
          </cell>
        </row>
        <row r="65">
          <cell r="BS65" t="str">
            <v>IQT573186502</v>
          </cell>
          <cell r="CA65" t="str">
            <v>IQT244596293</v>
          </cell>
        </row>
        <row r="66">
          <cell r="BS66" t="str">
            <v>IQT573186503</v>
          </cell>
          <cell r="CA66" t="str">
            <v>IQT672821198</v>
          </cell>
        </row>
        <row r="67">
          <cell r="BS67" t="str">
            <v>IQT573186504</v>
          </cell>
          <cell r="CA67" t="str">
            <v>IQT573186504</v>
          </cell>
        </row>
        <row r="68">
          <cell r="BS68" t="str">
            <v>IQT573186505</v>
          </cell>
          <cell r="CA68" t="str">
            <v>IQT573186505</v>
          </cell>
        </row>
        <row r="69">
          <cell r="BS69" t="str">
            <v>IQT573186506</v>
          </cell>
          <cell r="CA69" t="str">
            <v>IQT573186506</v>
          </cell>
        </row>
        <row r="70">
          <cell r="BS70" t="str">
            <v>IQT573186507</v>
          </cell>
          <cell r="CA70" t="str">
            <v>IQT573186507</v>
          </cell>
        </row>
        <row r="71">
          <cell r="BS71" t="str">
            <v>IQT573186508</v>
          </cell>
          <cell r="CA71" t="str">
            <v>IQT573186508</v>
          </cell>
        </row>
        <row r="72">
          <cell r="BS72" t="str">
            <v>IQT573186509</v>
          </cell>
          <cell r="CA72" t="str">
            <v>IQT573186509</v>
          </cell>
        </row>
        <row r="73">
          <cell r="BS73" t="str">
            <v>IQT573186510</v>
          </cell>
          <cell r="CA73" t="str">
            <v>IQT573186510</v>
          </cell>
        </row>
        <row r="74">
          <cell r="BS74" t="str">
            <v>IQT573186511</v>
          </cell>
          <cell r="CA74" t="str">
            <v>IQT573186511</v>
          </cell>
        </row>
        <row r="75">
          <cell r="BS75" t="str">
            <v>IQT573186512</v>
          </cell>
          <cell r="CA75" t="str">
            <v>IQT573186512</v>
          </cell>
        </row>
        <row r="76">
          <cell r="BS76" t="str">
            <v>IQT573186513</v>
          </cell>
          <cell r="CA76" t="str">
            <v>IQT573186513</v>
          </cell>
        </row>
        <row r="77">
          <cell r="BS77" t="str">
            <v>IQT573186514</v>
          </cell>
          <cell r="CA77" t="str">
            <v>IQT573186514</v>
          </cell>
        </row>
        <row r="78">
          <cell r="BS78" t="str">
            <v>IQT573186515</v>
          </cell>
          <cell r="CA78" t="str">
            <v>IQT573186515</v>
          </cell>
        </row>
        <row r="79">
          <cell r="BS79" t="str">
            <v>IQT573186516</v>
          </cell>
          <cell r="CA79" t="str">
            <v>IQT573186516</v>
          </cell>
        </row>
        <row r="80">
          <cell r="BS80" t="str">
            <v>IQT573186517</v>
          </cell>
          <cell r="CA80" t="str">
            <v>IQT573186517</v>
          </cell>
        </row>
        <row r="81">
          <cell r="BS81" t="str">
            <v>IQT573186518</v>
          </cell>
          <cell r="CA81" t="str">
            <v>IQT573186518</v>
          </cell>
        </row>
        <row r="82">
          <cell r="BS82" t="str">
            <v>IQT233595811</v>
          </cell>
          <cell r="CA82" t="str">
            <v>IQT233595811</v>
          </cell>
        </row>
        <row r="83">
          <cell r="BS83" t="str">
            <v>IQT573186519</v>
          </cell>
          <cell r="CA83" t="str">
            <v>IQT573186519</v>
          </cell>
        </row>
        <row r="84">
          <cell r="BS84" t="str">
            <v>IQT251938129</v>
          </cell>
          <cell r="CA84" t="str">
            <v>IQT251938129</v>
          </cell>
        </row>
        <row r="85">
          <cell r="BS85" t="str">
            <v>IQT573186520</v>
          </cell>
          <cell r="CA85" t="str">
            <v>IQT573186520</v>
          </cell>
        </row>
        <row r="86">
          <cell r="BS86" t="str">
            <v>IQT261391963</v>
          </cell>
          <cell r="CA86" t="str">
            <v>IQT261391963</v>
          </cell>
        </row>
        <row r="87">
          <cell r="BS87" t="str">
            <v>IQT573186521</v>
          </cell>
          <cell r="CA87" t="str">
            <v>IQT573186521</v>
          </cell>
        </row>
        <row r="88">
          <cell r="BS88" t="str">
            <v>IQT271972220</v>
          </cell>
          <cell r="CA88" t="str">
            <v>IQT271972220</v>
          </cell>
        </row>
        <row r="89">
          <cell r="BS89" t="str">
            <v>IQT573186522</v>
          </cell>
          <cell r="CA89" t="str">
            <v>IQT573186522</v>
          </cell>
        </row>
        <row r="90">
          <cell r="BS90" t="str">
            <v>IQT573186523</v>
          </cell>
          <cell r="CA90" t="str">
            <v>IQT573186523</v>
          </cell>
        </row>
        <row r="91">
          <cell r="BS91" t="str">
            <v>IQT289127113</v>
          </cell>
          <cell r="CA91" t="str">
            <v>IQT289127113</v>
          </cell>
        </row>
        <row r="93">
          <cell r="BS93" t="str">
            <v>IQT573186524</v>
          </cell>
          <cell r="CA93" t="str">
            <v>IQT573186524</v>
          </cell>
        </row>
        <row r="94">
          <cell r="BS94" t="str">
            <v>IQT573186525</v>
          </cell>
          <cell r="CA94" t="str">
            <v>IQT573186525</v>
          </cell>
        </row>
        <row r="95">
          <cell r="BS95" t="str">
            <v>IQT573186526</v>
          </cell>
          <cell r="CA95" t="str">
            <v>IQT573186526</v>
          </cell>
        </row>
        <row r="96">
          <cell r="BS96" t="str">
            <v>IQT573186527</v>
          </cell>
          <cell r="CA96" t="str">
            <v>IQT573186527</v>
          </cell>
        </row>
        <row r="97">
          <cell r="BS97" t="str">
            <v>IQT421814472</v>
          </cell>
          <cell r="CA97" t="str">
            <v>IQT421814472</v>
          </cell>
        </row>
        <row r="98">
          <cell r="BS98" t="str">
            <v>IQT573186528</v>
          </cell>
          <cell r="CA98" t="str">
            <v>IQT573186528</v>
          </cell>
        </row>
        <row r="99">
          <cell r="BS99" t="str">
            <v>IQT573186529</v>
          </cell>
          <cell r="CA99" t="str">
            <v>IQT573186529</v>
          </cell>
        </row>
        <row r="100">
          <cell r="BS100" t="str">
            <v>IQT570144610</v>
          </cell>
          <cell r="CA100" t="str">
            <v>IQT570144610</v>
          </cell>
        </row>
        <row r="101">
          <cell r="BS101" t="str">
            <v>IQT614561915</v>
          </cell>
          <cell r="CA101" t="str">
            <v>IQT614561915</v>
          </cell>
        </row>
        <row r="102">
          <cell r="BS102" t="str">
            <v>IQT647878606</v>
          </cell>
          <cell r="CA102" t="str">
            <v>IQT647878606</v>
          </cell>
        </row>
        <row r="103">
          <cell r="BS103">
            <v>0</v>
          </cell>
          <cell r="CA103">
            <v>0</v>
          </cell>
        </row>
        <row r="104">
          <cell r="BS104">
            <v>0</v>
          </cell>
          <cell r="CA104">
            <v>0</v>
          </cell>
        </row>
        <row r="105">
          <cell r="BS105">
            <v>0</v>
          </cell>
          <cell r="CA105">
            <v>0</v>
          </cell>
        </row>
        <row r="106">
          <cell r="BS106">
            <v>0</v>
          </cell>
          <cell r="CA106">
            <v>0</v>
          </cell>
        </row>
        <row r="107">
          <cell r="BS107">
            <v>0</v>
          </cell>
          <cell r="CA107">
            <v>0</v>
          </cell>
        </row>
        <row r="108">
          <cell r="BS108">
            <v>0</v>
          </cell>
          <cell r="CA108">
            <v>0</v>
          </cell>
        </row>
        <row r="109">
          <cell r="BS109">
            <v>0</v>
          </cell>
          <cell r="CA109">
            <v>0</v>
          </cell>
        </row>
        <row r="110">
          <cell r="BS110">
            <v>0</v>
          </cell>
          <cell r="CA110">
            <v>0</v>
          </cell>
        </row>
        <row r="169">
          <cell r="X1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s"/>
      <sheetName val="Model"/>
      <sheetName val="Initiatives"/>
      <sheetName val="Plants"/>
      <sheetName val="Ratios"/>
      <sheetName val="_CIQHiddenCacheSheet"/>
      <sheetName val="DCF"/>
      <sheetName val="Tearsheet"/>
      <sheetName val="Score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  <sheetName val="Title"/>
      <sheetName val="Prezi Stuff - 6"/>
      <sheetName val="Prezi Stuff - 5"/>
      <sheetName val="Prezi Stuff - 4"/>
      <sheetName val="Prezi Stuff - 3"/>
      <sheetName val="Prezi Stuff - 2"/>
      <sheetName val="Prezi Stuff"/>
      <sheetName val="Ratios &amp; Assumptions"/>
      <sheetName val="10YR AVGS"/>
      <sheetName val="DCF - Bull Case"/>
      <sheetName val="DCF - Bear Case"/>
      <sheetName val="DCF - Base Case"/>
      <sheetName val="Income Statement"/>
      <sheetName val="Balance Sheet"/>
      <sheetName val="Cash Flow"/>
      <sheetName val="Segments"/>
      <sheetName val="Company Specif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BS13" t="str">
            <v>IQT561008196</v>
          </cell>
        </row>
        <row r="170">
          <cell r="X170">
            <v>6.6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IQT561008196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S13" t="str">
            <v>IQT60515336</v>
          </cell>
        </row>
      </sheetData>
      <sheetData sheetId="31">
        <row r="13">
          <cell r="BS13" t="str">
            <v>IQT60515336</v>
          </cell>
        </row>
      </sheetData>
      <sheetData sheetId="32">
        <row r="13">
          <cell r="BS13" t="str">
            <v>IQT60515336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DCF"/>
      <sheetName val="Tearsheet"/>
      <sheetName val="Score"/>
      <sheetName val="Segments"/>
      <sheetName val="CQ Quant"/>
      <sheetName val="ESG_WIP"/>
      <sheetName val="Industry Group"/>
      <sheetName val="Industry Name"/>
      <sheetName val="Sub Industry "/>
      <sheetName val="R&amp;D_Amortizable Lives Look-up T"/>
      <sheetName val="DD_US Ind Avg"/>
      <sheetName val="Assumptions"/>
      <sheetName val="Hardcode"/>
      <sheetName val="Operating Lease Expenses"/>
      <sheetName val="Debt"/>
      <sheetName val="WACC"/>
    </sheetNames>
    <sheetDataSet>
      <sheetData sheetId="0"/>
      <sheetData sheetId="1">
        <row r="174">
          <cell r="X174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nership"/>
      <sheetName val="World Map"/>
      <sheetName val="US Map"/>
      <sheetName val="Canada Map"/>
      <sheetName val="World Map Data Table"/>
      <sheetName val="US Map Data Table"/>
      <sheetName val="Canada Map Data Table"/>
      <sheetName val="Trend Charts"/>
      <sheetName val="Tearsheet"/>
      <sheetName val="Summary Charts"/>
    </sheetNames>
    <sheetDataSet>
      <sheetData sheetId="0">
        <row r="13">
          <cell r="A13" t="str">
            <v>IQ403413</v>
          </cell>
          <cell r="B13" t="str">
            <v>BlackRock, Inc.</v>
          </cell>
          <cell r="J13">
            <v>42887</v>
          </cell>
          <cell r="K13">
            <v>1725256860</v>
          </cell>
          <cell r="M13">
            <v>930879020</v>
          </cell>
          <cell r="O13">
            <v>1725256860</v>
          </cell>
        </row>
        <row r="14">
          <cell r="A14" t="str">
            <v>IQ109783</v>
          </cell>
          <cell r="B14" t="str">
            <v>Capital Research and Management Company</v>
          </cell>
          <cell r="J14">
            <v>42887</v>
          </cell>
          <cell r="K14">
            <v>799776668</v>
          </cell>
          <cell r="M14">
            <v>680065948</v>
          </cell>
          <cell r="O14">
            <v>799776668</v>
          </cell>
        </row>
        <row r="15">
          <cell r="A15" t="str">
            <v>IQ11940612</v>
          </cell>
          <cell r="B15" t="str">
            <v>Legal &amp; General Investment Management Limited</v>
          </cell>
          <cell r="J15">
            <v>42887</v>
          </cell>
          <cell r="K15">
            <v>758987821</v>
          </cell>
          <cell r="M15">
            <v>991206514</v>
          </cell>
          <cell r="O15">
            <v>758987821</v>
          </cell>
        </row>
        <row r="16">
          <cell r="A16" t="str">
            <v>IQ417222</v>
          </cell>
          <cell r="B16" t="str">
            <v>The Vanguard Group, Inc.</v>
          </cell>
          <cell r="J16">
            <v>42887</v>
          </cell>
          <cell r="K16">
            <v>746635916</v>
          </cell>
          <cell r="M16">
            <v>704592100</v>
          </cell>
          <cell r="O16">
            <v>746635916</v>
          </cell>
        </row>
        <row r="17">
          <cell r="A17" t="str">
            <v>IQ27082288</v>
          </cell>
          <cell r="B17" t="str">
            <v>UBS Asset Management</v>
          </cell>
          <cell r="J17">
            <v>42887</v>
          </cell>
          <cell r="K17">
            <v>722203258</v>
          </cell>
          <cell r="M17">
            <v>669938183</v>
          </cell>
          <cell r="O17">
            <v>722203258</v>
          </cell>
        </row>
        <row r="18">
          <cell r="A18" t="str">
            <v>IQ823170</v>
          </cell>
          <cell r="B18" t="str">
            <v>State Street Global Advisors, Inc.</v>
          </cell>
          <cell r="J18">
            <v>42887</v>
          </cell>
          <cell r="K18">
            <v>578794797</v>
          </cell>
          <cell r="M18">
            <v>598434881</v>
          </cell>
          <cell r="O18">
            <v>578794797</v>
          </cell>
        </row>
        <row r="19">
          <cell r="A19" t="str">
            <v>IQ27081864</v>
          </cell>
          <cell r="B19" t="str">
            <v>Norges Bank Investment Management</v>
          </cell>
          <cell r="J19">
            <v>42887</v>
          </cell>
          <cell r="K19">
            <v>570185646</v>
          </cell>
          <cell r="M19">
            <v>589377118</v>
          </cell>
          <cell r="O19">
            <v>570185646</v>
          </cell>
        </row>
        <row r="20">
          <cell r="A20" t="str">
            <v>IQ28703</v>
          </cell>
          <cell r="B20" t="str">
            <v>Franklin Resources, Inc.</v>
          </cell>
          <cell r="J20">
            <v>42887</v>
          </cell>
          <cell r="K20">
            <v>550240560</v>
          </cell>
          <cell r="M20">
            <v>538352205</v>
          </cell>
          <cell r="O20">
            <v>550240560</v>
          </cell>
        </row>
        <row r="21">
          <cell r="A21" t="str">
            <v>IQ4841023</v>
          </cell>
          <cell r="B21" t="str">
            <v>BNY Mellon Asset Management</v>
          </cell>
          <cell r="J21">
            <v>42887</v>
          </cell>
          <cell r="K21">
            <v>504249012</v>
          </cell>
          <cell r="M21">
            <v>633072444</v>
          </cell>
          <cell r="O21">
            <v>504249012</v>
          </cell>
        </row>
        <row r="22">
          <cell r="A22" t="str">
            <v>IQ137703</v>
          </cell>
          <cell r="B22" t="str">
            <v>Aberdeen Asset Management PLC</v>
          </cell>
          <cell r="J22">
            <v>42887</v>
          </cell>
          <cell r="K22">
            <v>501819416</v>
          </cell>
          <cell r="M22">
            <v>506314361</v>
          </cell>
          <cell r="O22">
            <v>501819416</v>
          </cell>
        </row>
        <row r="23">
          <cell r="A23" t="str">
            <v>IQ45276676</v>
          </cell>
          <cell r="B23" t="str">
            <v>Morgan Stanley, Investment Banking and Brokerage Investments</v>
          </cell>
          <cell r="J23">
            <v>42887</v>
          </cell>
          <cell r="K23">
            <v>415768533</v>
          </cell>
          <cell r="M23">
            <v>423200650</v>
          </cell>
          <cell r="O23">
            <v>415768533</v>
          </cell>
        </row>
        <row r="24">
          <cell r="A24" t="str">
            <v>IQ5928912</v>
          </cell>
          <cell r="B24" t="str">
            <v>Standard Life Investments Limited</v>
          </cell>
          <cell r="J24">
            <v>42887</v>
          </cell>
          <cell r="K24">
            <v>372734806</v>
          </cell>
          <cell r="M24">
            <v>385342872</v>
          </cell>
          <cell r="O24">
            <v>372734806</v>
          </cell>
        </row>
        <row r="25">
          <cell r="A25" t="str">
            <v>IQ23217</v>
          </cell>
          <cell r="B25" t="str">
            <v>T. Rowe Price Group, Inc.</v>
          </cell>
          <cell r="J25">
            <v>42887</v>
          </cell>
          <cell r="K25">
            <v>366121919</v>
          </cell>
          <cell r="M25">
            <v>365473195</v>
          </cell>
          <cell r="O25">
            <v>366121919</v>
          </cell>
        </row>
        <row r="26">
          <cell r="A26" t="str">
            <v>IQ12221461</v>
          </cell>
          <cell r="B26" t="str">
            <v>Schroder Investment Management Limited</v>
          </cell>
          <cell r="J26">
            <v>42887</v>
          </cell>
          <cell r="K26">
            <v>349998344</v>
          </cell>
          <cell r="M26">
            <v>353330162</v>
          </cell>
          <cell r="O26">
            <v>349998344</v>
          </cell>
        </row>
        <row r="27">
          <cell r="A27" t="str">
            <v>IQ383724</v>
          </cell>
          <cell r="B27" t="str">
            <v>Federated Investors, Inc.</v>
          </cell>
          <cell r="J27">
            <v>42887</v>
          </cell>
          <cell r="K27">
            <v>341309427</v>
          </cell>
          <cell r="M27">
            <v>341309427</v>
          </cell>
          <cell r="O27">
            <v>341309427</v>
          </cell>
        </row>
        <row r="28">
          <cell r="A28" t="str">
            <v>IQ6489375</v>
          </cell>
          <cell r="B28" t="str">
            <v>HSBC Global Asset Management (UK) Limited</v>
          </cell>
          <cell r="J28">
            <v>42887</v>
          </cell>
          <cell r="K28">
            <v>318534966</v>
          </cell>
          <cell r="M28">
            <v>303765909</v>
          </cell>
          <cell r="O28">
            <v>318534966</v>
          </cell>
        </row>
        <row r="29">
          <cell r="A29" t="str">
            <v>IQ279974139</v>
          </cell>
          <cell r="B29" t="str">
            <v>JPMorgan Chase &amp; Co, Brokerage and Securities Investments</v>
          </cell>
          <cell r="J29">
            <v>42887</v>
          </cell>
          <cell r="K29">
            <v>305930581</v>
          </cell>
          <cell r="M29">
            <v>373496153</v>
          </cell>
          <cell r="O29">
            <v>305930581</v>
          </cell>
        </row>
        <row r="30">
          <cell r="A30" t="str">
            <v>IQ1925133</v>
          </cell>
          <cell r="B30" t="str">
            <v>J.P. Morgan Asset Management, Inc.</v>
          </cell>
          <cell r="J30">
            <v>42887</v>
          </cell>
          <cell r="K30">
            <v>291257490</v>
          </cell>
          <cell r="M30">
            <v>305510870</v>
          </cell>
          <cell r="O30">
            <v>291257490</v>
          </cell>
        </row>
        <row r="31">
          <cell r="A31" t="str">
            <v>IQ4806696</v>
          </cell>
          <cell r="B31" t="str">
            <v>Aviva Investors Global Services Limited</v>
          </cell>
          <cell r="J31">
            <v>42887</v>
          </cell>
          <cell r="K31">
            <v>276033208</v>
          </cell>
          <cell r="M31">
            <v>277271169</v>
          </cell>
          <cell r="O31">
            <v>276033208</v>
          </cell>
        </row>
        <row r="32">
          <cell r="A32" t="str">
            <v>IQ4509118</v>
          </cell>
          <cell r="B32" t="str">
            <v>Fisher Investments</v>
          </cell>
          <cell r="J32">
            <v>42916</v>
          </cell>
          <cell r="K32">
            <v>264021362</v>
          </cell>
          <cell r="M32">
            <v>151204302</v>
          </cell>
          <cell r="O32">
            <v>264021362</v>
          </cell>
        </row>
        <row r="33">
          <cell r="A33" t="str">
            <v>IQ384779</v>
          </cell>
          <cell r="B33" t="str">
            <v>Invesco Ltd.</v>
          </cell>
          <cell r="J33">
            <v>42887</v>
          </cell>
          <cell r="K33">
            <v>257994770</v>
          </cell>
          <cell r="M33">
            <v>255926069</v>
          </cell>
          <cell r="O33">
            <v>257994770</v>
          </cell>
        </row>
        <row r="34">
          <cell r="A34" t="str">
            <v>IQ3182643</v>
          </cell>
          <cell r="B34" t="str">
            <v>Dimensional Fund Advisors LP</v>
          </cell>
          <cell r="J34">
            <v>42887</v>
          </cell>
          <cell r="K34">
            <v>246420844</v>
          </cell>
          <cell r="M34">
            <v>250918934</v>
          </cell>
          <cell r="O34">
            <v>246420844</v>
          </cell>
        </row>
        <row r="35">
          <cell r="A35" t="str">
            <v>IQ26814459</v>
          </cell>
          <cell r="B35" t="str">
            <v>Causeway Capital Management LLC</v>
          </cell>
          <cell r="J35">
            <v>42887</v>
          </cell>
          <cell r="K35">
            <v>215819746</v>
          </cell>
          <cell r="M35">
            <v>210055526</v>
          </cell>
          <cell r="O35">
            <v>215819746</v>
          </cell>
        </row>
        <row r="36">
          <cell r="A36" t="str">
            <v>IQ5557540</v>
          </cell>
          <cell r="B36" t="str">
            <v>M&amp;G Investment Management Limited</v>
          </cell>
          <cell r="J36">
            <v>42887</v>
          </cell>
          <cell r="K36">
            <v>202403138</v>
          </cell>
          <cell r="M36">
            <v>204314132</v>
          </cell>
          <cell r="O36">
            <v>202403138</v>
          </cell>
        </row>
        <row r="37">
          <cell r="A37" t="str">
            <v>IQ246790716</v>
          </cell>
          <cell r="B37" t="str">
            <v>Vodafone Group plc, Share Incentive Plan</v>
          </cell>
          <cell r="J37">
            <v>42887</v>
          </cell>
          <cell r="K37">
            <v>202386586</v>
          </cell>
          <cell r="M37">
            <v>205057916</v>
          </cell>
          <cell r="O37">
            <v>202386586</v>
          </cell>
        </row>
        <row r="38">
          <cell r="A38" t="str">
            <v>IQ4629637</v>
          </cell>
          <cell r="B38" t="str">
            <v>Northern Trust Global Investments</v>
          </cell>
          <cell r="J38">
            <v>42887</v>
          </cell>
          <cell r="K38">
            <v>197482917</v>
          </cell>
          <cell r="M38">
            <v>192234454</v>
          </cell>
          <cell r="O38">
            <v>197482917</v>
          </cell>
        </row>
        <row r="39">
          <cell r="A39" t="str">
            <v>IQ28461984</v>
          </cell>
          <cell r="B39" t="str">
            <v>Government Of People's Republic Of China</v>
          </cell>
          <cell r="J39">
            <v>42887</v>
          </cell>
          <cell r="K39">
            <v>185468890</v>
          </cell>
          <cell r="M39">
            <v>189172277</v>
          </cell>
          <cell r="O39">
            <v>185468890</v>
          </cell>
        </row>
        <row r="40">
          <cell r="A40" t="str">
            <v>IQ51450685</v>
          </cell>
          <cell r="B40" t="str">
            <v>Credit Suisse, Investment Banking and Securities Investments</v>
          </cell>
          <cell r="J40">
            <v>42887</v>
          </cell>
          <cell r="K40">
            <v>176978393</v>
          </cell>
          <cell r="M40">
            <v>169559463</v>
          </cell>
          <cell r="O40">
            <v>176978393</v>
          </cell>
        </row>
        <row r="41">
          <cell r="A41" t="str">
            <v>IQ41542881</v>
          </cell>
          <cell r="B41" t="str">
            <v>Coöperatieve Centrale Raiffeisen-Boerenleenbank B.A., Asset Management Arm</v>
          </cell>
          <cell r="J41">
            <v>42887</v>
          </cell>
          <cell r="K41">
            <v>176404864</v>
          </cell>
          <cell r="M41">
            <v>124670247</v>
          </cell>
          <cell r="O41">
            <v>176404864</v>
          </cell>
        </row>
        <row r="42">
          <cell r="A42" t="str">
            <v>IQ21922514</v>
          </cell>
          <cell r="B42" t="str">
            <v>Kuwait Investment Authority</v>
          </cell>
          <cell r="J42">
            <v>42887</v>
          </cell>
          <cell r="K42">
            <v>171829911</v>
          </cell>
          <cell r="M42">
            <v>155674776</v>
          </cell>
          <cell r="O42">
            <v>171829911</v>
          </cell>
        </row>
        <row r="43">
          <cell r="A43" t="str">
            <v>IQ5114011</v>
          </cell>
          <cell r="B43" t="str">
            <v>Hotchkis and Wiley Capital Management, LLC</v>
          </cell>
          <cell r="J43">
            <v>42886</v>
          </cell>
          <cell r="K43">
            <v>169785000</v>
          </cell>
          <cell r="M43">
            <v>169784418</v>
          </cell>
          <cell r="O43">
            <v>169785000</v>
          </cell>
        </row>
        <row r="44">
          <cell r="A44" t="str">
            <v>IQ20702899</v>
          </cell>
          <cell r="B44" t="str">
            <v>Majedie Asset Management Limited</v>
          </cell>
          <cell r="J44">
            <v>42887</v>
          </cell>
          <cell r="K44">
            <v>161360807</v>
          </cell>
          <cell r="M44">
            <v>132730146</v>
          </cell>
          <cell r="O44">
            <v>161360807</v>
          </cell>
        </row>
        <row r="45">
          <cell r="A45" t="str">
            <v>IQ3796741</v>
          </cell>
          <cell r="B45" t="str">
            <v>Amundi Asset Management</v>
          </cell>
          <cell r="J45">
            <v>42887</v>
          </cell>
          <cell r="K45">
            <v>153962552</v>
          </cell>
          <cell r="M45">
            <v>127127671</v>
          </cell>
          <cell r="O45">
            <v>153962552</v>
          </cell>
        </row>
        <row r="46">
          <cell r="A46" t="str">
            <v>IQ10198746</v>
          </cell>
          <cell r="B46" t="str">
            <v>Epoch Investment Partners, Inc.</v>
          </cell>
          <cell r="J46">
            <v>42887</v>
          </cell>
          <cell r="K46">
            <v>149994016</v>
          </cell>
          <cell r="M46">
            <v>127279932</v>
          </cell>
          <cell r="O46">
            <v>149994016</v>
          </cell>
        </row>
        <row r="47">
          <cell r="A47" t="str">
            <v>IQ868981</v>
          </cell>
          <cell r="B47" t="str">
            <v>Royal London Asset Management Limited</v>
          </cell>
          <cell r="J47">
            <v>42887</v>
          </cell>
          <cell r="K47">
            <v>138424422</v>
          </cell>
          <cell r="M47">
            <v>136361342</v>
          </cell>
          <cell r="O47">
            <v>138424422</v>
          </cell>
        </row>
        <row r="48">
          <cell r="A48" t="str">
            <v>IQ37412913</v>
          </cell>
          <cell r="B48" t="str">
            <v>Charles Stanley &amp; Co. Ltd, Asset Management Arm</v>
          </cell>
          <cell r="J48">
            <v>42887</v>
          </cell>
          <cell r="K48">
            <v>133649276</v>
          </cell>
          <cell r="M48">
            <v>136165697</v>
          </cell>
          <cell r="O48">
            <v>133649276</v>
          </cell>
        </row>
        <row r="49">
          <cell r="A49" t="str">
            <v>IQ35483504</v>
          </cell>
          <cell r="B49" t="str">
            <v>DZ Bank AG, Asset Management Arm</v>
          </cell>
          <cell r="J49">
            <v>42887</v>
          </cell>
          <cell r="K49">
            <v>132766174</v>
          </cell>
          <cell r="M49">
            <v>147113220</v>
          </cell>
          <cell r="O49">
            <v>132766174</v>
          </cell>
        </row>
        <row r="50">
          <cell r="A50" t="str">
            <v>IQ31211063</v>
          </cell>
          <cell r="B50" t="str">
            <v>Deutsche Bank, Private Banking and Investment Banking Investments</v>
          </cell>
          <cell r="J50">
            <v>42887</v>
          </cell>
          <cell r="K50">
            <v>132294128</v>
          </cell>
          <cell r="M50">
            <v>66053078</v>
          </cell>
          <cell r="O50">
            <v>132294128</v>
          </cell>
        </row>
        <row r="51">
          <cell r="A51" t="str">
            <v>IQ410077483</v>
          </cell>
          <cell r="B51" t="str">
            <v>FMR LLC</v>
          </cell>
          <cell r="J51">
            <v>42887</v>
          </cell>
          <cell r="K51">
            <v>131937130</v>
          </cell>
          <cell r="M51">
            <v>130452828</v>
          </cell>
          <cell r="O51">
            <v>131937130</v>
          </cell>
        </row>
        <row r="52">
          <cell r="A52" t="str">
            <v>IQ222921084</v>
          </cell>
          <cell r="B52" t="str">
            <v>USS Investment Management Limited</v>
          </cell>
          <cell r="J52">
            <v>42887</v>
          </cell>
          <cell r="K52">
            <v>131710658</v>
          </cell>
          <cell r="M52">
            <v>131710658</v>
          </cell>
          <cell r="O52">
            <v>131710658</v>
          </cell>
        </row>
        <row r="53">
          <cell r="A53" t="str">
            <v>IQ28827734</v>
          </cell>
          <cell r="B53" t="str">
            <v>J O Hambro Capital Management Limited</v>
          </cell>
          <cell r="J53">
            <v>42887</v>
          </cell>
          <cell r="K53">
            <v>127952888</v>
          </cell>
          <cell r="M53">
            <v>89691787</v>
          </cell>
          <cell r="O53">
            <v>127952888</v>
          </cell>
        </row>
        <row r="54">
          <cell r="A54" t="str">
            <v>IQ27289249</v>
          </cell>
          <cell r="B54" t="str">
            <v>Hargreaves Lansdown Asset Management Limited</v>
          </cell>
          <cell r="J54">
            <v>42887</v>
          </cell>
          <cell r="K54">
            <v>120538846</v>
          </cell>
          <cell r="M54">
            <v>128023249</v>
          </cell>
          <cell r="O54">
            <v>120538846</v>
          </cell>
        </row>
        <row r="55">
          <cell r="A55" t="str">
            <v>IQ868792</v>
          </cell>
          <cell r="B55" t="str">
            <v>Massachusetts Financial Services Company</v>
          </cell>
          <cell r="J55">
            <v>42887</v>
          </cell>
          <cell r="K55">
            <v>113050412</v>
          </cell>
          <cell r="M55">
            <v>129102881</v>
          </cell>
          <cell r="O55">
            <v>113050412</v>
          </cell>
        </row>
        <row r="56">
          <cell r="A56" t="str">
            <v>IQ246748</v>
          </cell>
          <cell r="B56" t="str">
            <v>Teachers Insurance and Annuity Association of America - College Retirement Equities Fund</v>
          </cell>
          <cell r="J56">
            <v>42887</v>
          </cell>
          <cell r="K56">
            <v>111092885</v>
          </cell>
          <cell r="M56">
            <v>105677639</v>
          </cell>
          <cell r="O56">
            <v>111092885</v>
          </cell>
        </row>
        <row r="57">
          <cell r="A57" t="str">
            <v>IQ224620639</v>
          </cell>
          <cell r="B57" t="str">
            <v>Artemis Investment Management LLP</v>
          </cell>
          <cell r="J57">
            <v>42887</v>
          </cell>
          <cell r="K57">
            <v>108657905</v>
          </cell>
          <cell r="M57">
            <v>114562911</v>
          </cell>
          <cell r="O57">
            <v>108657905</v>
          </cell>
        </row>
        <row r="58">
          <cell r="A58" t="str">
            <v>IQ24811017</v>
          </cell>
          <cell r="B58" t="str">
            <v>Henderson Global Investors Limited</v>
          </cell>
          <cell r="J58">
            <v>42887</v>
          </cell>
          <cell r="K58">
            <v>107363878</v>
          </cell>
          <cell r="M58">
            <v>91855137</v>
          </cell>
          <cell r="O58">
            <v>107363878</v>
          </cell>
        </row>
        <row r="59">
          <cell r="A59" t="str">
            <v>IQ41575952</v>
          </cell>
          <cell r="B59" t="str">
            <v>Swiss National Bank, Asset Management Arm</v>
          </cell>
          <cell r="J59">
            <v>42887</v>
          </cell>
          <cell r="K59">
            <v>104112651</v>
          </cell>
          <cell r="M59">
            <v>111362765</v>
          </cell>
          <cell r="O59">
            <v>104112651</v>
          </cell>
        </row>
        <row r="60">
          <cell r="A60" t="str">
            <v>IQ22797693</v>
          </cell>
          <cell r="B60" t="str">
            <v>Allianz Asset Management AG</v>
          </cell>
          <cell r="J60">
            <v>42887</v>
          </cell>
          <cell r="K60">
            <v>102880950</v>
          </cell>
          <cell r="M60">
            <v>112718893</v>
          </cell>
          <cell r="O60">
            <v>102880950</v>
          </cell>
        </row>
        <row r="61">
          <cell r="A61" t="str">
            <v>IQ40208978</v>
          </cell>
          <cell r="B61" t="str">
            <v>Brewin Dolphin Limited</v>
          </cell>
          <cell r="J61">
            <v>42887</v>
          </cell>
          <cell r="K61">
            <v>102566536</v>
          </cell>
          <cell r="M61">
            <v>101320482</v>
          </cell>
          <cell r="O61">
            <v>102566536</v>
          </cell>
        </row>
        <row r="62">
          <cell r="A62" t="str">
            <v>IQ997536</v>
          </cell>
          <cell r="B62" t="str">
            <v>AXA Investment Managers S.A.</v>
          </cell>
          <cell r="J62">
            <v>42887</v>
          </cell>
          <cell r="K62">
            <v>101798748</v>
          </cell>
          <cell r="M62">
            <v>129505375</v>
          </cell>
          <cell r="O62">
            <v>101798748</v>
          </cell>
        </row>
        <row r="63">
          <cell r="A63" t="str">
            <v>IQ5074057</v>
          </cell>
          <cell r="B63" t="str">
            <v>Rathbone Investment Management Limited</v>
          </cell>
          <cell r="J63">
            <v>42887</v>
          </cell>
          <cell r="K63">
            <v>101315049</v>
          </cell>
          <cell r="M63">
            <v>103192614</v>
          </cell>
          <cell r="O63">
            <v>101315049</v>
          </cell>
        </row>
        <row r="64">
          <cell r="A64" t="str">
            <v>IQ134268671</v>
          </cell>
          <cell r="B64" t="str">
            <v>Societe Generale Group, Banking Investments</v>
          </cell>
          <cell r="J64">
            <v>42887</v>
          </cell>
          <cell r="K64">
            <v>98127459</v>
          </cell>
          <cell r="M64">
            <v>77667363</v>
          </cell>
          <cell r="O64">
            <v>98127459</v>
          </cell>
        </row>
        <row r="65">
          <cell r="A65" t="str">
            <v>IQ661650</v>
          </cell>
          <cell r="B65" t="str">
            <v>OppenheimerFunds, Inc.</v>
          </cell>
          <cell r="J65">
            <v>42887</v>
          </cell>
          <cell r="K65">
            <v>95441607</v>
          </cell>
          <cell r="M65">
            <v>98677677</v>
          </cell>
          <cell r="O65">
            <v>95441607</v>
          </cell>
        </row>
        <row r="66">
          <cell r="A66" t="str">
            <v>IQ5455123</v>
          </cell>
          <cell r="B66" t="str">
            <v>Investec Wealth &amp; Investment Limited</v>
          </cell>
          <cell r="J66">
            <v>42887</v>
          </cell>
          <cell r="K66">
            <v>94585076</v>
          </cell>
          <cell r="M66">
            <v>103240698</v>
          </cell>
          <cell r="O66">
            <v>94585076</v>
          </cell>
        </row>
        <row r="67">
          <cell r="A67" t="str">
            <v>IQ27771658</v>
          </cell>
          <cell r="B67" t="str">
            <v>Santander Asset Management, S.A., S.G.I.I.C.</v>
          </cell>
          <cell r="J67">
            <v>42916</v>
          </cell>
          <cell r="K67">
            <v>89340177</v>
          </cell>
          <cell r="M67">
            <v>50342773</v>
          </cell>
          <cell r="O67">
            <v>89340177</v>
          </cell>
        </row>
        <row r="68">
          <cell r="A68" t="str">
            <v>IQ60503615</v>
          </cell>
          <cell r="B68" t="str">
            <v>Deutsche Asset &amp; Wealth Management</v>
          </cell>
          <cell r="J68">
            <v>42887</v>
          </cell>
          <cell r="K68">
            <v>87187626</v>
          </cell>
          <cell r="M68">
            <v>125785914</v>
          </cell>
          <cell r="O68">
            <v>87187626</v>
          </cell>
        </row>
        <row r="69">
          <cell r="A69" t="str">
            <v>IQ3599336</v>
          </cell>
          <cell r="B69" t="str">
            <v>Pzena Investment Management, Inc</v>
          </cell>
          <cell r="J69">
            <v>42887</v>
          </cell>
          <cell r="K69">
            <v>80786776</v>
          </cell>
          <cell r="M69">
            <v>77470320</v>
          </cell>
          <cell r="O69">
            <v>80786776</v>
          </cell>
        </row>
        <row r="70">
          <cell r="A70" t="str">
            <v>IQ660915</v>
          </cell>
          <cell r="B70" t="str">
            <v>Wellcome Trust, Investment Division</v>
          </cell>
          <cell r="J70">
            <v>42887</v>
          </cell>
          <cell r="K70">
            <v>80000000</v>
          </cell>
          <cell r="M70">
            <v>80000000</v>
          </cell>
          <cell r="O70">
            <v>80000000</v>
          </cell>
        </row>
        <row r="71">
          <cell r="A71" t="str">
            <v>IQ280208182</v>
          </cell>
          <cell r="B71" t="str">
            <v>Wells Fargo &amp; Company, Securities and Brokerage Investments</v>
          </cell>
          <cell r="J71">
            <v>42825</v>
          </cell>
          <cell r="K71">
            <v>78695970</v>
          </cell>
          <cell r="M71">
            <v>78695970</v>
          </cell>
          <cell r="O71">
            <v>78695970</v>
          </cell>
        </row>
        <row r="72">
          <cell r="A72" t="str">
            <v>IQ796830</v>
          </cell>
          <cell r="B72" t="str">
            <v>GIC Pte. Ltd.</v>
          </cell>
          <cell r="J72">
            <v>42887</v>
          </cell>
          <cell r="K72">
            <v>77758423</v>
          </cell>
          <cell r="M72">
            <v>81668287</v>
          </cell>
          <cell r="O72">
            <v>77758423</v>
          </cell>
        </row>
        <row r="73">
          <cell r="A73" t="str">
            <v>IQ54496609</v>
          </cell>
          <cell r="B73" t="str">
            <v>Commerzbank AG, Asset Management Arm</v>
          </cell>
          <cell r="J73">
            <v>42887</v>
          </cell>
          <cell r="K73">
            <v>77437950</v>
          </cell>
          <cell r="M73">
            <v>63311909</v>
          </cell>
          <cell r="O73">
            <v>77437950</v>
          </cell>
        </row>
        <row r="74">
          <cell r="A74" t="str">
            <v>IQ45466394</v>
          </cell>
          <cell r="B74" t="str">
            <v>BNP Paribas, Private &amp; Investment Banking Investments</v>
          </cell>
          <cell r="J74">
            <v>42887</v>
          </cell>
          <cell r="K74">
            <v>76203450</v>
          </cell>
          <cell r="M74">
            <v>130571237</v>
          </cell>
          <cell r="O74">
            <v>76203450</v>
          </cell>
        </row>
        <row r="75">
          <cell r="A75" t="str">
            <v>IQ4792614</v>
          </cell>
          <cell r="B75" t="str">
            <v>Thornburg Investment Management, Inc.</v>
          </cell>
          <cell r="J75">
            <v>42887</v>
          </cell>
          <cell r="K75">
            <v>75109324</v>
          </cell>
          <cell r="M75">
            <v>75109324</v>
          </cell>
          <cell r="O75">
            <v>75109324</v>
          </cell>
        </row>
        <row r="76">
          <cell r="A76" t="str">
            <v>IQ5449290</v>
          </cell>
          <cell r="B76" t="str">
            <v>Ignis Investment Services Limited</v>
          </cell>
          <cell r="J76">
            <v>42887</v>
          </cell>
          <cell r="K76">
            <v>72450004</v>
          </cell>
          <cell r="M76">
            <v>72450004</v>
          </cell>
          <cell r="O76">
            <v>72450004</v>
          </cell>
        </row>
        <row r="77">
          <cell r="A77" t="str">
            <v>IQ24886433</v>
          </cell>
          <cell r="B77" t="str">
            <v>Raymond James Financial Inc., Asset Management Arm</v>
          </cell>
          <cell r="J77">
            <v>42825</v>
          </cell>
          <cell r="K77">
            <v>68615130</v>
          </cell>
          <cell r="M77">
            <v>68615130</v>
          </cell>
          <cell r="O77">
            <v>68615130</v>
          </cell>
        </row>
        <row r="78">
          <cell r="A78" t="str">
            <v>IQ20405404</v>
          </cell>
          <cell r="B78" t="str">
            <v>Kames Capital plc</v>
          </cell>
          <cell r="J78">
            <v>42887</v>
          </cell>
          <cell r="K78">
            <v>67218723</v>
          </cell>
          <cell r="M78">
            <v>70188737</v>
          </cell>
          <cell r="O78">
            <v>67218723</v>
          </cell>
        </row>
        <row r="79">
          <cell r="A79" t="str">
            <v>IQ35159421</v>
          </cell>
          <cell r="B79" t="str">
            <v>Merrill Lynch &amp; Co. Inc., Banking Investments</v>
          </cell>
          <cell r="J79">
            <v>42887</v>
          </cell>
          <cell r="K79">
            <v>67201411</v>
          </cell>
          <cell r="M79">
            <v>45091469</v>
          </cell>
          <cell r="O79">
            <v>67201411</v>
          </cell>
        </row>
        <row r="80">
          <cell r="A80" t="str">
            <v>IQ5068102</v>
          </cell>
          <cell r="B80" t="str">
            <v>Altrinsic Global Advisors, LLC</v>
          </cell>
          <cell r="J80">
            <v>42825</v>
          </cell>
          <cell r="K80">
            <v>66730530</v>
          </cell>
          <cell r="M80">
            <v>66392180</v>
          </cell>
          <cell r="O80">
            <v>66730530</v>
          </cell>
        </row>
        <row r="81">
          <cell r="A81" t="str">
            <v>IQ20726731</v>
          </cell>
          <cell r="B81" t="str">
            <v>Old Mutual Global Investors</v>
          </cell>
          <cell r="J81">
            <v>42887</v>
          </cell>
          <cell r="K81">
            <v>66311654</v>
          </cell>
          <cell r="M81">
            <v>67280005</v>
          </cell>
          <cell r="O81">
            <v>66311654</v>
          </cell>
        </row>
        <row r="82">
          <cell r="A82" t="str">
            <v>IQ4853228</v>
          </cell>
          <cell r="B82" t="str">
            <v>Sound Shore Management, Inc.</v>
          </cell>
          <cell r="J82">
            <v>42825</v>
          </cell>
          <cell r="K82">
            <v>66206810</v>
          </cell>
          <cell r="M82">
            <v>66206810</v>
          </cell>
          <cell r="O82">
            <v>66206810</v>
          </cell>
        </row>
        <row r="83">
          <cell r="A83" t="str">
            <v>IQ45511281</v>
          </cell>
          <cell r="B83" t="str">
            <v>Sumitomo Mitsui Financial Group Inc., Asset Management Arm</v>
          </cell>
          <cell r="J83">
            <v>42887</v>
          </cell>
          <cell r="K83">
            <v>66053579</v>
          </cell>
          <cell r="M83">
            <v>67978472</v>
          </cell>
          <cell r="O83">
            <v>66053579</v>
          </cell>
        </row>
        <row r="84">
          <cell r="A84" t="str">
            <v>IQ39100647</v>
          </cell>
          <cell r="B84" t="str">
            <v>Managed Account Advisors LLC</v>
          </cell>
          <cell r="J84">
            <v>42825</v>
          </cell>
          <cell r="K84">
            <v>65792940</v>
          </cell>
          <cell r="M84">
            <v>65792940</v>
          </cell>
          <cell r="O84">
            <v>65792940</v>
          </cell>
        </row>
        <row r="85">
          <cell r="A85" t="str">
            <v>IQ26914859</v>
          </cell>
          <cell r="B85" t="str">
            <v>Toronto-Dominion Bank, Securities Investments</v>
          </cell>
          <cell r="J85">
            <v>42887</v>
          </cell>
          <cell r="K85">
            <v>64467436</v>
          </cell>
          <cell r="M85">
            <v>69079848</v>
          </cell>
          <cell r="O85">
            <v>64467436</v>
          </cell>
        </row>
        <row r="86">
          <cell r="A86" t="str">
            <v>IQ45275521</v>
          </cell>
          <cell r="B86" t="str">
            <v>Barclays Bank PLC, Wealth and Investment Management Division</v>
          </cell>
          <cell r="J86">
            <v>42887</v>
          </cell>
          <cell r="K86">
            <v>64197831</v>
          </cell>
          <cell r="M86">
            <v>77564527</v>
          </cell>
          <cell r="O86">
            <v>64197831</v>
          </cell>
        </row>
        <row r="87">
          <cell r="A87" t="str">
            <v>IQ28606822</v>
          </cell>
          <cell r="B87" t="str">
            <v>Sanderson Partners Ltd</v>
          </cell>
          <cell r="J87">
            <v>42887</v>
          </cell>
          <cell r="K87">
            <v>63603917</v>
          </cell>
          <cell r="M87">
            <v>64180655</v>
          </cell>
          <cell r="O87">
            <v>63603917</v>
          </cell>
        </row>
        <row r="88">
          <cell r="A88" t="str">
            <v>IQ4161650</v>
          </cell>
          <cell r="B88" t="str">
            <v>AllianceBernstein L.P.</v>
          </cell>
          <cell r="J88">
            <v>42887</v>
          </cell>
          <cell r="K88">
            <v>62761700</v>
          </cell>
          <cell r="M88">
            <v>75439020</v>
          </cell>
          <cell r="O88">
            <v>62761700</v>
          </cell>
        </row>
        <row r="89">
          <cell r="A89" t="str">
            <v>IQ946225</v>
          </cell>
          <cell r="B89" t="str">
            <v>Capital Group International Inc.</v>
          </cell>
          <cell r="J89">
            <v>42887</v>
          </cell>
          <cell r="K89">
            <v>61375980</v>
          </cell>
          <cell r="M89">
            <v>108355805</v>
          </cell>
          <cell r="O89">
            <v>61375980</v>
          </cell>
        </row>
        <row r="90">
          <cell r="A90" t="str">
            <v>IQ161245</v>
          </cell>
          <cell r="B90" t="str">
            <v>California Public Employees' Retirement System</v>
          </cell>
          <cell r="J90">
            <v>42887</v>
          </cell>
          <cell r="K90">
            <v>60089825</v>
          </cell>
          <cell r="M90">
            <v>58825279</v>
          </cell>
          <cell r="O90">
            <v>60089825</v>
          </cell>
        </row>
        <row r="91">
          <cell r="A91" t="str">
            <v>IQ172314482</v>
          </cell>
          <cell r="B91" t="str">
            <v>NFU Mutual Investment Services Limited</v>
          </cell>
          <cell r="J91">
            <v>42887</v>
          </cell>
          <cell r="K91">
            <v>59034090</v>
          </cell>
          <cell r="M91">
            <v>60709718</v>
          </cell>
          <cell r="O91">
            <v>59034090</v>
          </cell>
        </row>
        <row r="92">
          <cell r="A92" t="str">
            <v>IQ6771322</v>
          </cell>
          <cell r="B92" t="str">
            <v>Employees Provident Fund of Malaysia</v>
          </cell>
          <cell r="J92">
            <v>42887</v>
          </cell>
          <cell r="K92">
            <v>58767000</v>
          </cell>
          <cell r="M92">
            <v>52220000</v>
          </cell>
          <cell r="O92">
            <v>58767000</v>
          </cell>
        </row>
        <row r="93">
          <cell r="A93" t="str">
            <v>IQ5407888</v>
          </cell>
          <cell r="B93" t="str">
            <v>Quilter Cheviot Limited</v>
          </cell>
          <cell r="J93">
            <v>42887</v>
          </cell>
          <cell r="K93">
            <v>57756185</v>
          </cell>
          <cell r="M93">
            <v>59130801</v>
          </cell>
          <cell r="O93">
            <v>57756185</v>
          </cell>
        </row>
        <row r="94">
          <cell r="A94" t="str">
            <v>IQ10517918</v>
          </cell>
          <cell r="B94" t="str">
            <v>Geode Capital Management, LLC</v>
          </cell>
          <cell r="J94">
            <v>42886</v>
          </cell>
          <cell r="K94">
            <v>57231279</v>
          </cell>
          <cell r="M94">
            <v>52033430</v>
          </cell>
          <cell r="O94">
            <v>57231279</v>
          </cell>
        </row>
        <row r="95">
          <cell r="A95" t="str">
            <v>IQ29463671</v>
          </cell>
          <cell r="B95" t="str">
            <v>LBBW Asset Management Investmentgesellschaft mbH</v>
          </cell>
          <cell r="J95">
            <v>42887</v>
          </cell>
          <cell r="K95">
            <v>56335155</v>
          </cell>
          <cell r="M95">
            <v>31367491</v>
          </cell>
          <cell r="O95">
            <v>56335155</v>
          </cell>
        </row>
        <row r="96">
          <cell r="A96" t="str">
            <v>IQ517678</v>
          </cell>
          <cell r="B96" t="str">
            <v>D. E. Shaw &amp; Co., L.P.</v>
          </cell>
          <cell r="J96">
            <v>42825</v>
          </cell>
          <cell r="K96">
            <v>55718840</v>
          </cell>
          <cell r="M96">
            <v>55718840</v>
          </cell>
          <cell r="O96">
            <v>55718840</v>
          </cell>
        </row>
        <row r="97">
          <cell r="A97" t="str">
            <v>IQ45324448</v>
          </cell>
          <cell r="B97" t="str">
            <v>ING Groep NV, Insurance and Banking Investments</v>
          </cell>
          <cell r="J97">
            <v>42916</v>
          </cell>
          <cell r="K97">
            <v>53464797</v>
          </cell>
          <cell r="M97">
            <v>52200024</v>
          </cell>
          <cell r="O97">
            <v>53464797</v>
          </cell>
        </row>
        <row r="98">
          <cell r="A98" t="str">
            <v>IQ4849059</v>
          </cell>
          <cell r="B98" t="str">
            <v>Barrow, Hanley, Mewhinney &amp; Strauss, Inc.</v>
          </cell>
          <cell r="J98">
            <v>42916</v>
          </cell>
          <cell r="K98">
            <v>52465400</v>
          </cell>
          <cell r="M98">
            <v>52465400</v>
          </cell>
          <cell r="O98">
            <v>52465400</v>
          </cell>
        </row>
        <row r="99">
          <cell r="A99" t="str">
            <v>IQ3071217</v>
          </cell>
          <cell r="B99" t="str">
            <v>Renaissance Technologies Corp.</v>
          </cell>
          <cell r="J99">
            <v>42825</v>
          </cell>
          <cell r="K99">
            <v>51742000</v>
          </cell>
          <cell r="M99">
            <v>51742000</v>
          </cell>
          <cell r="O99">
            <v>51742000</v>
          </cell>
        </row>
        <row r="100">
          <cell r="A100" t="str">
            <v>IQ27814715</v>
          </cell>
          <cell r="B100" t="str">
            <v>Smith &amp; Williamson Investment Services Limited</v>
          </cell>
          <cell r="J100">
            <v>42887</v>
          </cell>
          <cell r="K100">
            <v>51051672</v>
          </cell>
          <cell r="M100">
            <v>51851946</v>
          </cell>
          <cell r="O100">
            <v>51051672</v>
          </cell>
        </row>
        <row r="101">
          <cell r="A101" t="str">
            <v>IQ10079204</v>
          </cell>
          <cell r="B101" t="str">
            <v>Deka Investment GmbH</v>
          </cell>
          <cell r="J101">
            <v>42887</v>
          </cell>
          <cell r="K101">
            <v>50770124</v>
          </cell>
          <cell r="M101">
            <v>54316153</v>
          </cell>
          <cell r="O101">
            <v>50770124</v>
          </cell>
        </row>
        <row r="102">
          <cell r="A102" t="str">
            <v>IQ974641</v>
          </cell>
          <cell r="B102" t="str">
            <v>Jupiter Asset Management Limited</v>
          </cell>
          <cell r="J102">
            <v>42887</v>
          </cell>
          <cell r="K102">
            <v>48804100</v>
          </cell>
          <cell r="M102">
            <v>55513619</v>
          </cell>
          <cell r="O102">
            <v>48804100</v>
          </cell>
        </row>
        <row r="103">
          <cell r="A103" t="str">
            <v>IQ2410680</v>
          </cell>
          <cell r="B103" t="str">
            <v>J.M. Finn &amp; Co. Ltd.</v>
          </cell>
          <cell r="J103">
            <v>42887</v>
          </cell>
          <cell r="K103">
            <v>48001201</v>
          </cell>
          <cell r="M103">
            <v>47667462</v>
          </cell>
          <cell r="O103">
            <v>48001201</v>
          </cell>
        </row>
        <row r="104">
          <cell r="A104" t="str">
            <v>IQ24765759</v>
          </cell>
          <cell r="B104" t="str">
            <v>Troy Asset Management Limited</v>
          </cell>
          <cell r="J104">
            <v>42887</v>
          </cell>
          <cell r="K104">
            <v>47703397</v>
          </cell>
          <cell r="M104">
            <v>47703397</v>
          </cell>
          <cell r="O104">
            <v>47703397</v>
          </cell>
        </row>
        <row r="105">
          <cell r="A105" t="str">
            <v>IQ24587069</v>
          </cell>
          <cell r="B105" t="str">
            <v>BP Investment Management Limited</v>
          </cell>
          <cell r="J105">
            <v>42887</v>
          </cell>
          <cell r="K105">
            <v>46722455</v>
          </cell>
          <cell r="M105">
            <v>49344560</v>
          </cell>
          <cell r="O105">
            <v>46722455</v>
          </cell>
        </row>
        <row r="106">
          <cell r="A106" t="str">
            <v>IQ302550702</v>
          </cell>
          <cell r="B106" t="str">
            <v>Caisse des dépôts et consignations, Asset Management Arm</v>
          </cell>
          <cell r="J106">
            <v>42887</v>
          </cell>
          <cell r="K106">
            <v>46495519</v>
          </cell>
          <cell r="M106">
            <v>46495519</v>
          </cell>
          <cell r="O106">
            <v>46495519</v>
          </cell>
        </row>
        <row r="107">
          <cell r="A107" t="str">
            <v>IQ27920058</v>
          </cell>
          <cell r="B107" t="str">
            <v>Mitsubishi UFJ Kokusai Asset Management Co., Ltd.</v>
          </cell>
          <cell r="J107">
            <v>42887</v>
          </cell>
          <cell r="K107">
            <v>46277224</v>
          </cell>
          <cell r="M107">
            <v>49243602</v>
          </cell>
          <cell r="O107">
            <v>46277224</v>
          </cell>
        </row>
        <row r="108">
          <cell r="A108" t="str">
            <v>IQ7827260</v>
          </cell>
          <cell r="B108" t="str">
            <v>Invesco PowerShares Capital Management LLC</v>
          </cell>
          <cell r="J108">
            <v>42887</v>
          </cell>
          <cell r="K108">
            <v>45458899</v>
          </cell>
          <cell r="M108">
            <v>44397896</v>
          </cell>
          <cell r="O108">
            <v>45458899</v>
          </cell>
        </row>
        <row r="109">
          <cell r="A109" t="str">
            <v>IQ1726073</v>
          </cell>
          <cell r="B109" t="str">
            <v>TD Asset Management, Inc.</v>
          </cell>
          <cell r="J109">
            <v>42887</v>
          </cell>
          <cell r="K109">
            <v>44438583</v>
          </cell>
          <cell r="M109">
            <v>45146358</v>
          </cell>
          <cell r="O109">
            <v>44438583</v>
          </cell>
        </row>
        <row r="110">
          <cell r="A110" t="str">
            <v>IQ3546822</v>
          </cell>
          <cell r="B110" t="str">
            <v>Goldman Sachs Asset Management, L.P.</v>
          </cell>
          <cell r="J110">
            <v>42855</v>
          </cell>
          <cell r="K110">
            <v>44340107</v>
          </cell>
          <cell r="M110">
            <v>45208022</v>
          </cell>
          <cell r="O110">
            <v>44340107</v>
          </cell>
        </row>
        <row r="111">
          <cell r="A111" t="str">
            <v>IQ23023177</v>
          </cell>
          <cell r="B111" t="str">
            <v>Swedbank Robur Fonder AB</v>
          </cell>
          <cell r="J111">
            <v>42887</v>
          </cell>
          <cell r="K111">
            <v>42540285</v>
          </cell>
          <cell r="M111">
            <v>61014069</v>
          </cell>
          <cell r="O111">
            <v>42540285</v>
          </cell>
        </row>
        <row r="112">
          <cell r="A112" t="str">
            <v>IQ41951543</v>
          </cell>
          <cell r="B112" t="str">
            <v>The Bank of Nova Scotia, Banking Investments</v>
          </cell>
          <cell r="J112">
            <v>42887</v>
          </cell>
          <cell r="K112">
            <v>42471700</v>
          </cell>
          <cell r="M112">
            <v>51021445</v>
          </cell>
          <cell r="O112">
            <v>42471700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4">
          <cell r="A74" t="str">
            <v>BlackRock, Inc.</v>
          </cell>
          <cell r="C74">
            <v>1725256860</v>
          </cell>
          <cell r="J74">
            <v>-232218693</v>
          </cell>
        </row>
        <row r="75">
          <cell r="A75" t="str">
            <v>Capital Research and Management Company</v>
          </cell>
          <cell r="C75">
            <v>799776668</v>
          </cell>
          <cell r="J75">
            <v>-128823432</v>
          </cell>
        </row>
        <row r="76">
          <cell r="A76" t="str">
            <v>Fisher Investments</v>
          </cell>
          <cell r="C76">
            <v>264021362</v>
          </cell>
          <cell r="J76">
            <v>-67565572</v>
          </cell>
        </row>
        <row r="77">
          <cell r="A77" t="str">
            <v>Deutsche Bank, Private Banking and Investment Banking Investments</v>
          </cell>
          <cell r="C77">
            <v>132294128</v>
          </cell>
          <cell r="J77">
            <v>-67177722</v>
          </cell>
        </row>
        <row r="78">
          <cell r="A78" t="str">
            <v>UBS Asset Management</v>
          </cell>
          <cell r="C78">
            <v>722203258</v>
          </cell>
          <cell r="J78">
            <v>-54367787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B2:XFC104"/>
  <sheetViews>
    <sheetView showGridLines="0" tabSelected="1" zoomScale="85" zoomScaleNormal="85" workbookViewId="0">
      <selection activeCell="C68" sqref="C68"/>
    </sheetView>
  </sheetViews>
  <sheetFormatPr defaultRowHeight="15"/>
  <cols>
    <col min="2" max="2" width="25.28515625" bestFit="1" customWidth="1"/>
    <col min="3" max="3" width="20.7109375" bestFit="1" customWidth="1"/>
    <col min="4" max="10" width="9.7109375" customWidth="1"/>
    <col min="11" max="11" width="10.140625" customWidth="1"/>
    <col min="12" max="12" width="11.7109375" customWidth="1"/>
    <col min="13" max="13" width="11.140625" customWidth="1"/>
    <col min="15" max="15" width="23.5703125" bestFit="1" customWidth="1"/>
    <col min="16" max="16" width="28.5703125" customWidth="1"/>
    <col min="18" max="18" width="24.28515625" customWidth="1"/>
    <col min="19" max="41" width="9.28515625" customWidth="1"/>
    <col min="42" max="42" width="9.28515625"/>
    <col min="54" max="54" width="18.7109375" bestFit="1" customWidth="1"/>
  </cols>
  <sheetData>
    <row r="2" spans="2:55">
      <c r="B2" s="97" t="s">
        <v>61</v>
      </c>
      <c r="C2" s="97"/>
      <c r="D2" s="97"/>
      <c r="E2" s="97"/>
      <c r="G2" s="97" t="s">
        <v>235</v>
      </c>
      <c r="H2" s="100"/>
      <c r="I2" s="100"/>
      <c r="J2" s="100"/>
      <c r="K2" s="100"/>
      <c r="L2" s="100"/>
      <c r="M2" s="100"/>
    </row>
    <row r="3" spans="2:55">
      <c r="B3" s="3" t="s">
        <v>53</v>
      </c>
      <c r="C3" s="29">
        <f ca="1">TODAY()</f>
        <v>45130</v>
      </c>
      <c r="G3" s="27"/>
      <c r="J3" s="18" t="s">
        <v>51</v>
      </c>
      <c r="K3" s="23" t="s">
        <v>364</v>
      </c>
      <c r="L3" s="23" t="s">
        <v>364</v>
      </c>
      <c r="M3" s="23" t="s">
        <v>364</v>
      </c>
      <c r="O3" s="18"/>
    </row>
    <row r="4" spans="2:55">
      <c r="B4" s="3" t="s">
        <v>54</v>
      </c>
      <c r="C4" s="61" t="s">
        <v>198</v>
      </c>
      <c r="G4" s="27"/>
      <c r="J4" s="18" t="s">
        <v>42</v>
      </c>
      <c r="K4" s="18" t="s">
        <v>45</v>
      </c>
      <c r="L4" s="18" t="s">
        <v>44</v>
      </c>
      <c r="M4" s="18" t="s">
        <v>59</v>
      </c>
    </row>
    <row r="5" spans="2:55">
      <c r="B5" s="3" t="s">
        <v>55</v>
      </c>
      <c r="C5" s="61" t="s">
        <v>327</v>
      </c>
      <c r="G5" s="3" t="s">
        <v>366</v>
      </c>
      <c r="J5" s="262">
        <v>21</v>
      </c>
      <c r="K5" s="263">
        <v>0.14295328571428573</v>
      </c>
      <c r="L5" s="263">
        <v>0.15064304761904762</v>
      </c>
      <c r="M5" s="263">
        <v>0.25251376917153595</v>
      </c>
    </row>
    <row r="6" spans="2:55">
      <c r="G6" s="3" t="s">
        <v>365</v>
      </c>
      <c r="J6" s="262">
        <v>4</v>
      </c>
      <c r="K6" s="263">
        <v>-8.0115499999999992E-2</v>
      </c>
      <c r="L6" s="263">
        <v>-6.6158750000000002E-2</v>
      </c>
      <c r="M6" s="263">
        <v>-0.30986698354330688</v>
      </c>
    </row>
    <row r="7" spans="2:55">
      <c r="B7" s="97" t="s">
        <v>10</v>
      </c>
      <c r="C7" s="100"/>
      <c r="D7" s="100"/>
      <c r="E7" s="100"/>
      <c r="G7" s="3" t="s">
        <v>363</v>
      </c>
      <c r="J7" s="262">
        <v>2</v>
      </c>
      <c r="K7" s="263">
        <v>-0.146735</v>
      </c>
      <c r="L7" s="263">
        <v>-0.136654</v>
      </c>
      <c r="M7" s="263">
        <v>-5.8713893016311809E-2</v>
      </c>
    </row>
    <row r="8" spans="2:55">
      <c r="G8" s="3" t="s">
        <v>362</v>
      </c>
      <c r="J8" s="262">
        <v>18</v>
      </c>
      <c r="K8" s="263">
        <v>0.17250621052631579</v>
      </c>
      <c r="L8" s="263">
        <v>0.17619163157894735</v>
      </c>
      <c r="M8" s="263">
        <v>0.13798144697004655</v>
      </c>
    </row>
    <row r="9" spans="2:55">
      <c r="B9" t="s">
        <v>27</v>
      </c>
      <c r="C9" s="27">
        <v>2023</v>
      </c>
      <c r="G9" s="298" t="s">
        <v>46</v>
      </c>
      <c r="H9" s="299"/>
      <c r="I9" s="299"/>
      <c r="J9" s="300">
        <v>14</v>
      </c>
      <c r="K9" s="301">
        <v>0.26557800000000004</v>
      </c>
      <c r="L9" s="301">
        <v>0.13644557142857142</v>
      </c>
      <c r="M9" s="302">
        <v>6.5737844253546923E-2</v>
      </c>
    </row>
    <row r="10" spans="2:55">
      <c r="B10" t="s">
        <v>248</v>
      </c>
      <c r="C10" s="31">
        <v>3.8300000000000001E-2</v>
      </c>
      <c r="G10" s="303" t="s">
        <v>50</v>
      </c>
      <c r="H10" s="304"/>
      <c r="I10" s="304"/>
      <c r="J10" s="305" t="s">
        <v>36</v>
      </c>
      <c r="K10" s="306" t="s">
        <v>36</v>
      </c>
      <c r="L10" s="306">
        <f>+K22</f>
        <v>0.14188614602688696</v>
      </c>
      <c r="M10" s="307">
        <f>IFERROR(-L50/L46,"na")</f>
        <v>6.5088266505459416E-2</v>
      </c>
      <c r="Q10" s="6"/>
      <c r="S10" s="6"/>
    </row>
    <row r="11" spans="2:55">
      <c r="B11" t="s">
        <v>247</v>
      </c>
      <c r="C11" s="31">
        <v>0.06</v>
      </c>
      <c r="O11" s="3"/>
      <c r="P11" s="6"/>
      <c r="Q11" s="6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BC11" s="3"/>
    </row>
    <row r="12" spans="2:55">
      <c r="B12" t="s">
        <v>2</v>
      </c>
      <c r="C12" s="64">
        <v>1.1499999999999999</v>
      </c>
      <c r="D12" s="92"/>
      <c r="O12" s="3"/>
      <c r="P12" s="6"/>
      <c r="Q12" s="6"/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BC12" s="78"/>
    </row>
    <row r="13" spans="2:55">
      <c r="B13" t="s">
        <v>1</v>
      </c>
      <c r="C13" s="1">
        <f>+C10+C11*C12</f>
        <v>0.10729999999999999</v>
      </c>
      <c r="O13" s="3"/>
      <c r="P13" s="6"/>
      <c r="Q13" s="6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BC13" s="13"/>
    </row>
    <row r="14" spans="2:55">
      <c r="B14" t="s">
        <v>29</v>
      </c>
      <c r="C14" s="15">
        <v>0</v>
      </c>
      <c r="G14" s="97" t="s">
        <v>37</v>
      </c>
      <c r="H14" s="100"/>
      <c r="I14" s="100"/>
      <c r="J14" s="100"/>
      <c r="K14" s="100"/>
      <c r="L14" s="100"/>
      <c r="M14" s="100"/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BC14" s="13"/>
    </row>
    <row r="15" spans="2:55">
      <c r="B15" t="s">
        <v>60</v>
      </c>
      <c r="C15" s="15">
        <v>2.5000000000000001E-2</v>
      </c>
      <c r="J15" s="18"/>
      <c r="K15" s="79"/>
      <c r="L15" s="18"/>
    </row>
    <row r="16" spans="2:55">
      <c r="B16" t="s">
        <v>30</v>
      </c>
      <c r="C16" s="314">
        <f>+C10+C15</f>
        <v>6.3299999999999995E-2</v>
      </c>
      <c r="G16" t="s">
        <v>28</v>
      </c>
      <c r="I16" s="21"/>
      <c r="J16" s="22"/>
      <c r="K16" s="105">
        <f>+$C$10</f>
        <v>3.8300000000000001E-2</v>
      </c>
      <c r="L16" s="22"/>
      <c r="M16" s="20"/>
    </row>
    <row r="17" spans="2:16">
      <c r="B17" t="s">
        <v>4</v>
      </c>
      <c r="C17" s="315">
        <f>-Model!R164</f>
        <v>0.27790085132402054</v>
      </c>
      <c r="G17" t="s">
        <v>58</v>
      </c>
      <c r="I17" s="21"/>
      <c r="J17" s="63"/>
      <c r="K17" s="108">
        <v>0</v>
      </c>
      <c r="L17" s="63"/>
      <c r="M17" s="20"/>
    </row>
    <row r="18" spans="2:16">
      <c r="B18" t="s">
        <v>249</v>
      </c>
      <c r="C18" s="38">
        <f>+C16*(1-C17)</f>
        <v>4.5708876111189498E-2</v>
      </c>
      <c r="G18" t="s">
        <v>41</v>
      </c>
      <c r="I18" s="21"/>
      <c r="J18" s="62"/>
      <c r="K18" s="107">
        <f>+K16+K17</f>
        <v>3.8300000000000001E-2</v>
      </c>
      <c r="L18" s="62"/>
      <c r="M18" s="20"/>
    </row>
    <row r="19" spans="2:16">
      <c r="B19" t="s">
        <v>20</v>
      </c>
      <c r="C19" s="294">
        <f>+C66</f>
        <v>72.320513532965379</v>
      </c>
      <c r="D19" s="13"/>
      <c r="G19" t="s">
        <v>52</v>
      </c>
      <c r="I19" s="20"/>
      <c r="J19" s="104"/>
      <c r="K19" s="104">
        <f>+K18/K22</f>
        <v>0.26993474044141191</v>
      </c>
      <c r="L19" s="104"/>
      <c r="M19" s="20"/>
    </row>
    <row r="20" spans="2:16">
      <c r="B20" t="s">
        <v>31</v>
      </c>
      <c r="C20" s="295">
        <v>252</v>
      </c>
      <c r="D20" s="13"/>
      <c r="G20" t="s">
        <v>39</v>
      </c>
      <c r="I20" s="20"/>
      <c r="J20" s="105"/>
      <c r="K20" s="105">
        <f>+$C$27</f>
        <v>9.1886146026886953E-2</v>
      </c>
      <c r="L20" s="104"/>
      <c r="M20" s="20"/>
    </row>
    <row r="21" spans="2:16">
      <c r="B21" t="s">
        <v>19</v>
      </c>
      <c r="C21" s="7">
        <f>+C20*C19</f>
        <v>18224.769410307275</v>
      </c>
      <c r="D21" s="13">
        <f>+C21/SUM($C$21:$C$23)</f>
        <v>0.74973903705768663</v>
      </c>
      <c r="E21" s="69"/>
      <c r="G21" t="s">
        <v>40</v>
      </c>
      <c r="I21" s="20"/>
      <c r="J21" s="106"/>
      <c r="K21" s="109">
        <v>0.05</v>
      </c>
      <c r="L21" s="104"/>
      <c r="M21" s="20"/>
      <c r="O21" s="308"/>
      <c r="P21" s="308"/>
    </row>
    <row r="22" spans="2:16">
      <c r="B22" t="s">
        <v>32</v>
      </c>
      <c r="C22" s="296">
        <f>-C62</f>
        <v>0</v>
      </c>
      <c r="D22" s="13">
        <f>+C22/SUM($C$21:$C$23)</f>
        <v>0</v>
      </c>
      <c r="G22" s="2" t="s">
        <v>47</v>
      </c>
      <c r="H22" s="2"/>
      <c r="I22" s="2"/>
      <c r="J22" s="19"/>
      <c r="K22" s="107">
        <f>+K21+K20</f>
        <v>0.14188614602688696</v>
      </c>
    </row>
    <row r="23" spans="2:16">
      <c r="B23" t="s">
        <v>33</v>
      </c>
      <c r="C23" s="297">
        <f>-C61</f>
        <v>6083.381172100002</v>
      </c>
      <c r="D23" s="13">
        <f>+C23/SUM($C$21:$C$23)</f>
        <v>0.25026096294231343</v>
      </c>
      <c r="G23" s="3"/>
      <c r="J23" s="24"/>
      <c r="K23" s="24"/>
      <c r="L23" s="24"/>
    </row>
    <row r="24" spans="2:16">
      <c r="G24" s="97" t="s">
        <v>191</v>
      </c>
      <c r="H24" s="100"/>
      <c r="I24" s="100"/>
      <c r="J24" s="100"/>
      <c r="K24" s="100"/>
      <c r="L24" s="100"/>
      <c r="M24" s="100"/>
    </row>
    <row r="25" spans="2:16">
      <c r="B25" t="s">
        <v>10</v>
      </c>
      <c r="C25" s="16">
        <f>+(D21*C13)+(D22*C14)+(C18*D23)</f>
        <v>9.1886146026886953E-2</v>
      </c>
      <c r="G25" s="58" t="s">
        <v>192</v>
      </c>
      <c r="H25" s="25"/>
      <c r="I25" s="25"/>
      <c r="J25" s="25"/>
      <c r="K25" s="26">
        <f>+Model!AC299</f>
        <v>3</v>
      </c>
      <c r="L25" s="25"/>
      <c r="M25" s="25"/>
    </row>
    <row r="26" spans="2:16">
      <c r="B26" t="s">
        <v>34</v>
      </c>
      <c r="C26" s="294"/>
      <c r="G26" s="58" t="s">
        <v>193</v>
      </c>
      <c r="H26" s="25"/>
      <c r="I26" s="25"/>
      <c r="J26" s="25"/>
      <c r="K26" s="28">
        <f ca="1">IFERROR((-L61)/L60,0.1)</f>
        <v>0.30298164002969258</v>
      </c>
      <c r="L26" s="25"/>
      <c r="M26" s="25"/>
    </row>
    <row r="27" spans="2:16">
      <c r="B27" t="s">
        <v>35</v>
      </c>
      <c r="C27" s="17">
        <f>+IF(ISBLANK(C26)=TRUE,C25,C26)</f>
        <v>9.1886146026886953E-2</v>
      </c>
      <c r="G27" s="58" t="s">
        <v>190</v>
      </c>
      <c r="H27" s="25"/>
      <c r="I27" s="25"/>
      <c r="J27" s="25"/>
      <c r="K27" s="76">
        <f ca="1">+K26*C18+D22*C14+(1-K26-D22)*C13</f>
        <v>8.8639020272896218E-2</v>
      </c>
      <c r="L27" s="25"/>
      <c r="M27" s="25"/>
    </row>
    <row r="30" spans="2:16">
      <c r="B30" s="97" t="s">
        <v>250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O30" s="110" t="s">
        <v>237</v>
      </c>
    </row>
    <row r="31" spans="2:16">
      <c r="B31" s="5" t="s">
        <v>10</v>
      </c>
      <c r="C31" s="75">
        <f>+C27</f>
        <v>9.1886146026886953E-2</v>
      </c>
      <c r="D31" s="75">
        <f t="shared" ref="D31:K31" ca="1" si="0">C31-($C$31-$L$31)/8</f>
        <v>9.1480255307638078E-2</v>
      </c>
      <c r="E31" s="75">
        <f t="shared" ca="1" si="0"/>
        <v>9.1074364588389203E-2</v>
      </c>
      <c r="F31" s="75">
        <f t="shared" ca="1" si="0"/>
        <v>9.0668473869140329E-2</v>
      </c>
      <c r="G31" s="75">
        <f t="shared" ca="1" si="0"/>
        <v>9.0262583149891454E-2</v>
      </c>
      <c r="H31" s="75">
        <f t="shared" ca="1" si="0"/>
        <v>8.9856692430642579E-2</v>
      </c>
      <c r="I31" s="75">
        <f t="shared" ca="1" si="0"/>
        <v>8.9450801711393704E-2</v>
      </c>
      <c r="J31" s="75">
        <f t="shared" ca="1" si="0"/>
        <v>8.904491099214483E-2</v>
      </c>
      <c r="K31" s="75">
        <f t="shared" ca="1" si="0"/>
        <v>8.8639020272895955E-2</v>
      </c>
      <c r="L31" s="31">
        <f ca="1">IF($C$26&gt;0,$C$26,K27)</f>
        <v>8.8639020272896218E-2</v>
      </c>
      <c r="M31" s="75">
        <f ca="1">+L31</f>
        <v>8.8639020272896218E-2</v>
      </c>
    </row>
    <row r="32" spans="2:16">
      <c r="B32" s="5" t="s">
        <v>12</v>
      </c>
      <c r="C32" s="230">
        <f ca="1">IF($C$5&lt;YEAR(TODAY()),1+(DAY(TODAY())+MONTH(TODAY())*30-30)/365,(DAY(TODAY())+MONTH(TODAY())*30-30)/365)</f>
        <v>0.55616438356164388</v>
      </c>
      <c r="D32" s="82"/>
    </row>
    <row r="33" spans="2:16383">
      <c r="B33" t="s">
        <v>232</v>
      </c>
      <c r="C33" s="77">
        <v>0.5</v>
      </c>
      <c r="D33" s="25"/>
      <c r="O33" s="14"/>
      <c r="Q33" s="14"/>
      <c r="R33" s="14"/>
      <c r="S33" s="14"/>
      <c r="T33" s="14"/>
      <c r="U33" s="14"/>
      <c r="V33" s="14"/>
    </row>
    <row r="35" spans="2:16383">
      <c r="B35" s="88" t="s">
        <v>8</v>
      </c>
      <c r="C35" s="88">
        <v>1</v>
      </c>
      <c r="D35" s="88">
        <f>+C35+1</f>
        <v>2</v>
      </c>
      <c r="E35" s="88">
        <f t="shared" ref="E35:M35" si="1">+D35+1</f>
        <v>3</v>
      </c>
      <c r="F35" s="88">
        <f>+E35+1</f>
        <v>4</v>
      </c>
      <c r="G35" s="88">
        <f t="shared" si="1"/>
        <v>5</v>
      </c>
      <c r="H35" s="88">
        <f t="shared" si="1"/>
        <v>6</v>
      </c>
      <c r="I35" s="88">
        <f t="shared" si="1"/>
        <v>7</v>
      </c>
      <c r="J35" s="88">
        <f t="shared" si="1"/>
        <v>8</v>
      </c>
      <c r="K35" s="88">
        <f t="shared" si="1"/>
        <v>9</v>
      </c>
      <c r="L35" s="88">
        <f t="shared" si="1"/>
        <v>10</v>
      </c>
      <c r="M35" s="88">
        <f t="shared" si="1"/>
        <v>11</v>
      </c>
    </row>
    <row r="36" spans="2:16383">
      <c r="B36" s="88" t="s">
        <v>7</v>
      </c>
      <c r="C36" s="88">
        <f>+C9</f>
        <v>2023</v>
      </c>
      <c r="D36" s="88">
        <f>+C36+1</f>
        <v>2024</v>
      </c>
      <c r="E36" s="88">
        <f t="shared" ref="E36:L36" si="2">+D36+1</f>
        <v>2025</v>
      </c>
      <c r="F36" s="88">
        <f>+E36+1</f>
        <v>2026</v>
      </c>
      <c r="G36" s="88">
        <f>+F36+1</f>
        <v>2027</v>
      </c>
      <c r="H36" s="88">
        <f t="shared" si="2"/>
        <v>2028</v>
      </c>
      <c r="I36" s="88">
        <f t="shared" si="2"/>
        <v>2029</v>
      </c>
      <c r="J36" s="88">
        <f t="shared" si="2"/>
        <v>2030</v>
      </c>
      <c r="K36" s="88">
        <f t="shared" si="2"/>
        <v>2031</v>
      </c>
      <c r="L36" s="88">
        <f t="shared" si="2"/>
        <v>2032</v>
      </c>
      <c r="M36" s="88">
        <f>+L36+1</f>
        <v>2033</v>
      </c>
      <c r="O36" s="14"/>
      <c r="Q36" s="14"/>
      <c r="R36" s="14"/>
      <c r="S36" s="14"/>
      <c r="T36" s="14"/>
      <c r="U36" s="14"/>
      <c r="V36" s="14"/>
    </row>
    <row r="37" spans="2:16383" ht="5.0999999999999996" customHeight="1"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16383">
      <c r="B38" t="s">
        <v>175</v>
      </c>
      <c r="C38" s="35">
        <f>+INDEX(Model!$A:$AD,MATCH("Gross Revenue",Model!$A:$A,0),MATCH(DCF!C$36,Model!$3:$3,0))</f>
        <v>3736.2680200000004</v>
      </c>
      <c r="D38" s="35">
        <f>+INDEX(Model!$A:$AD,MATCH("Gross Revenue",Model!$A:$A,0),MATCH(DCF!D$36,Model!$3:$3,0))</f>
        <v>4117.6736583860011</v>
      </c>
      <c r="E38" s="35">
        <f>+INDEX(Model!$A:$AD,MATCH("Gross Revenue",Model!$A:$A,0),MATCH(DCF!E$36,Model!$3:$3,0))</f>
        <v>4452.756781698442</v>
      </c>
      <c r="F38" s="35">
        <f>+INDEX(Model!$A:$AD,MATCH("Gross Revenue",Model!$A:$A,0),MATCH(DCF!F$36,Model!$3:$3,0))</f>
        <v>4764.7491623716269</v>
      </c>
      <c r="G38" s="35">
        <f>+INDEX(Model!$A:$AD,MATCH("Gross Revenue",Model!$A:$A,0),MATCH(DCF!G$36,Model!$3:$3,0))</f>
        <v>5051.9694214630354</v>
      </c>
      <c r="H38" s="35">
        <f>+INDEX(Model!$A:$AD,MATCH("Gross Revenue",Model!$A:$A,0),MATCH(DCF!H$36,Model!$3:$3,0))</f>
        <v>5320.2612584594326</v>
      </c>
      <c r="I38" s="35">
        <f>+INDEX(Model!$A:$AD,MATCH("Gross Revenue",Model!$A:$A,0),MATCH(DCF!I$36,Model!$3:$3,0))</f>
        <v>5563.2444885671994</v>
      </c>
      <c r="J38" s="35">
        <f>+INDEX(Model!$A:$AD,MATCH("Gross Revenue",Model!$A:$A,0),MATCH(DCF!J$36,Model!$3:$3,0))</f>
        <v>5808.4336472868945</v>
      </c>
      <c r="K38" s="35">
        <f>+INDEX(Model!$A:$AD,MATCH("Gross Revenue",Model!$A:$A,0),MATCH(DCF!K$36,Model!$3:$3,0))</f>
        <v>6055.5118630670859</v>
      </c>
      <c r="L38" s="35">
        <f>+INDEX(Model!$A:$AD,MATCH("Gross Revenue",Model!$A:$A,0),MATCH(DCF!L$36,Model!$3:$3,0))</f>
        <v>6304.2864105784056</v>
      </c>
      <c r="M38" s="65">
        <f>+L38*(1+$K$18)</f>
        <v>6545.7405801035584</v>
      </c>
      <c r="O38" s="111">
        <f>+(M38/C38)^(0.1)-1</f>
        <v>5.7674604278468378E-2</v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  <c r="CPV38" s="14"/>
      <c r="CPW38" s="14"/>
      <c r="CPX38" s="14"/>
      <c r="CPY38" s="14"/>
      <c r="CPZ38" s="14"/>
      <c r="CQA38" s="14"/>
      <c r="CQB38" s="14"/>
      <c r="CQC38" s="14"/>
      <c r="CQD38" s="14"/>
      <c r="CQE38" s="14"/>
      <c r="CQF38" s="14"/>
      <c r="CQG38" s="14"/>
      <c r="CQH38" s="14"/>
      <c r="CQI38" s="14"/>
      <c r="CQJ38" s="14"/>
      <c r="CQK38" s="14"/>
      <c r="CQL38" s="14"/>
      <c r="CQM38" s="14"/>
      <c r="CQN38" s="14"/>
      <c r="CQO38" s="14"/>
      <c r="CQP38" s="14"/>
      <c r="CQQ38" s="14"/>
      <c r="CQR38" s="14"/>
      <c r="CQS38" s="14"/>
      <c r="CQT38" s="14"/>
      <c r="CQU38" s="14"/>
      <c r="CQV38" s="14"/>
      <c r="CQW38" s="14"/>
      <c r="CQX38" s="14"/>
      <c r="CQY38" s="14"/>
      <c r="CQZ38" s="14"/>
      <c r="CRA38" s="14"/>
      <c r="CRB38" s="14"/>
      <c r="CRC38" s="14"/>
      <c r="CRD38" s="14"/>
      <c r="CRE38" s="14"/>
      <c r="CRF38" s="14"/>
      <c r="CRG38" s="14"/>
      <c r="CRH38" s="14"/>
      <c r="CRI38" s="14"/>
      <c r="CRJ38" s="14"/>
      <c r="CRK38" s="14"/>
      <c r="CRL38" s="14"/>
      <c r="CRM38" s="14"/>
      <c r="CRN38" s="14"/>
      <c r="CRO38" s="14"/>
      <c r="CRP38" s="14"/>
      <c r="CRQ38" s="14"/>
      <c r="CRR38" s="14"/>
      <c r="CRS38" s="14"/>
      <c r="CRT38" s="14"/>
      <c r="CRU38" s="14"/>
      <c r="CRV38" s="14"/>
      <c r="CRW38" s="14"/>
      <c r="CRX38" s="14"/>
      <c r="CRY38" s="14"/>
      <c r="CRZ38" s="14"/>
      <c r="CSA38" s="14"/>
      <c r="CSB38" s="14"/>
      <c r="CSC38" s="14"/>
      <c r="CSD38" s="14"/>
      <c r="CSE38" s="14"/>
      <c r="CSF38" s="14"/>
      <c r="CSG38" s="14"/>
      <c r="CSH38" s="14"/>
      <c r="CSI38" s="14"/>
      <c r="CSJ38" s="14"/>
      <c r="CSK38" s="14"/>
      <c r="CSL38" s="14"/>
      <c r="CSM38" s="14"/>
      <c r="CSN38" s="14"/>
      <c r="CSO38" s="14"/>
      <c r="CSP38" s="14"/>
      <c r="CSQ38" s="14"/>
      <c r="CSR38" s="14"/>
      <c r="CSS38" s="14"/>
      <c r="CST38" s="14"/>
      <c r="CSU38" s="14"/>
      <c r="CSV38" s="14"/>
      <c r="CSW38" s="14"/>
      <c r="CSX38" s="14"/>
      <c r="CSY38" s="14"/>
      <c r="CSZ38" s="14"/>
      <c r="CTA38" s="14"/>
      <c r="CTB38" s="14"/>
      <c r="CTC38" s="14"/>
      <c r="CTD38" s="14"/>
      <c r="CTE38" s="14"/>
      <c r="CTF38" s="14"/>
      <c r="CTG38" s="14"/>
      <c r="CTH38" s="14"/>
      <c r="CTI38" s="14"/>
      <c r="CTJ38" s="14"/>
      <c r="CTK38" s="14"/>
      <c r="CTL38" s="14"/>
      <c r="CTM38" s="14"/>
      <c r="CTN38" s="14"/>
      <c r="CTO38" s="14"/>
      <c r="CTP38" s="14"/>
      <c r="CTQ38" s="14"/>
      <c r="CTR38" s="14"/>
      <c r="CTS38" s="14"/>
      <c r="CTT38" s="14"/>
      <c r="CTU38" s="14"/>
      <c r="CTV38" s="14"/>
      <c r="CTW38" s="14"/>
      <c r="CTX38" s="14"/>
      <c r="CTY38" s="14"/>
      <c r="CTZ38" s="14"/>
      <c r="CUA38" s="14"/>
      <c r="CUB38" s="14"/>
      <c r="CUC38" s="14"/>
      <c r="CUD38" s="14"/>
      <c r="CUE38" s="14"/>
      <c r="CUF38" s="14"/>
      <c r="CUG38" s="14"/>
      <c r="CUH38" s="14"/>
      <c r="CUI38" s="14"/>
      <c r="CUJ38" s="14"/>
      <c r="CUK38" s="14"/>
      <c r="CUL38" s="14"/>
      <c r="CUM38" s="14"/>
      <c r="CUN38" s="14"/>
      <c r="CUO38" s="14"/>
      <c r="CUP38" s="14"/>
      <c r="CUQ38" s="14"/>
      <c r="CUR38" s="14"/>
      <c r="CUS38" s="14"/>
      <c r="CUT38" s="14"/>
      <c r="CUU38" s="14"/>
      <c r="CUV38" s="14"/>
      <c r="CUW38" s="14"/>
      <c r="CUX38" s="14"/>
      <c r="CUY38" s="14"/>
      <c r="CUZ38" s="14"/>
      <c r="CVA38" s="14"/>
      <c r="CVB38" s="14"/>
      <c r="CVC38" s="14"/>
      <c r="CVD38" s="14"/>
      <c r="CVE38" s="14"/>
      <c r="CVF38" s="14"/>
      <c r="CVG38" s="14"/>
      <c r="CVH38" s="14"/>
      <c r="CVI38" s="14"/>
      <c r="CVJ38" s="14"/>
      <c r="CVK38" s="14"/>
      <c r="CVL38" s="14"/>
      <c r="CVM38" s="14"/>
      <c r="CVN38" s="14"/>
      <c r="CVO38" s="14"/>
      <c r="CVP38" s="14"/>
      <c r="CVQ38" s="14"/>
      <c r="CVR38" s="14"/>
      <c r="CVS38" s="14"/>
      <c r="CVT38" s="14"/>
      <c r="CVU38" s="14"/>
      <c r="CVV38" s="14"/>
      <c r="CVW38" s="14"/>
      <c r="CVX38" s="14"/>
      <c r="CVY38" s="14"/>
      <c r="CVZ38" s="14"/>
      <c r="CWA38" s="14"/>
      <c r="CWB38" s="14"/>
      <c r="CWC38" s="14"/>
      <c r="CWD38" s="14"/>
      <c r="CWE38" s="14"/>
      <c r="CWF38" s="14"/>
      <c r="CWG38" s="14"/>
      <c r="CWH38" s="14"/>
      <c r="CWI38" s="14"/>
      <c r="CWJ38" s="14"/>
      <c r="CWK38" s="14"/>
      <c r="CWL38" s="14"/>
      <c r="CWM38" s="14"/>
      <c r="CWN38" s="14"/>
      <c r="CWO38" s="14"/>
      <c r="CWP38" s="14"/>
      <c r="CWQ38" s="14"/>
      <c r="CWR38" s="14"/>
      <c r="CWS38" s="14"/>
      <c r="CWT38" s="14"/>
      <c r="CWU38" s="14"/>
      <c r="CWV38" s="14"/>
      <c r="CWW38" s="14"/>
      <c r="CWX38" s="14"/>
      <c r="CWY38" s="14"/>
      <c r="CWZ38" s="14"/>
      <c r="CXA38" s="14"/>
      <c r="CXB38" s="14"/>
      <c r="CXC38" s="14"/>
      <c r="CXD38" s="14"/>
      <c r="CXE38" s="14"/>
      <c r="CXF38" s="14"/>
      <c r="CXG38" s="14"/>
      <c r="CXH38" s="14"/>
      <c r="CXI38" s="14"/>
      <c r="CXJ38" s="14"/>
      <c r="CXK38" s="14"/>
      <c r="CXL38" s="14"/>
      <c r="CXM38" s="14"/>
      <c r="CXN38" s="14"/>
      <c r="CXO38" s="14"/>
      <c r="CXP38" s="14"/>
      <c r="CXQ38" s="14"/>
      <c r="CXR38" s="14"/>
      <c r="CXS38" s="14"/>
      <c r="CXT38" s="14"/>
      <c r="CXU38" s="14"/>
      <c r="CXV38" s="14"/>
      <c r="CXW38" s="14"/>
      <c r="CXX38" s="14"/>
      <c r="CXY38" s="14"/>
      <c r="CXZ38" s="14"/>
      <c r="CYA38" s="14"/>
      <c r="CYB38" s="14"/>
      <c r="CYC38" s="14"/>
      <c r="CYD38" s="14"/>
      <c r="CYE38" s="14"/>
      <c r="CYF38" s="14"/>
      <c r="CYG38" s="14"/>
      <c r="CYH38" s="14"/>
      <c r="CYI38" s="14"/>
      <c r="CYJ38" s="14"/>
      <c r="CYK38" s="14"/>
      <c r="CYL38" s="14"/>
      <c r="CYM38" s="14"/>
      <c r="CYN38" s="14"/>
      <c r="CYO38" s="14"/>
      <c r="CYP38" s="14"/>
      <c r="CYQ38" s="14"/>
      <c r="CYR38" s="14"/>
      <c r="CYS38" s="14"/>
      <c r="CYT38" s="14"/>
      <c r="CYU38" s="14"/>
      <c r="CYV38" s="14"/>
      <c r="CYW38" s="14"/>
      <c r="CYX38" s="14"/>
      <c r="CYY38" s="14"/>
      <c r="CYZ38" s="14"/>
      <c r="CZA38" s="14"/>
      <c r="CZB38" s="14"/>
      <c r="CZC38" s="14"/>
      <c r="CZD38" s="14"/>
      <c r="CZE38" s="14"/>
      <c r="CZF38" s="14"/>
      <c r="CZG38" s="14"/>
      <c r="CZH38" s="14"/>
      <c r="CZI38" s="14"/>
      <c r="CZJ38" s="14"/>
      <c r="CZK38" s="14"/>
      <c r="CZL38" s="14"/>
      <c r="CZM38" s="14"/>
      <c r="CZN38" s="14"/>
      <c r="CZO38" s="14"/>
      <c r="CZP38" s="14"/>
      <c r="CZQ38" s="14"/>
      <c r="CZR38" s="14"/>
      <c r="CZS38" s="14"/>
      <c r="CZT38" s="14"/>
      <c r="CZU38" s="14"/>
      <c r="CZV38" s="14"/>
      <c r="CZW38" s="14"/>
      <c r="CZX38" s="14"/>
      <c r="CZY38" s="14"/>
      <c r="CZZ38" s="14"/>
      <c r="DAA38" s="14"/>
      <c r="DAB38" s="14"/>
      <c r="DAC38" s="14"/>
      <c r="DAD38" s="14"/>
      <c r="DAE38" s="14"/>
      <c r="DAF38" s="14"/>
      <c r="DAG38" s="14"/>
      <c r="DAH38" s="14"/>
      <c r="DAI38" s="14"/>
      <c r="DAJ38" s="14"/>
      <c r="DAK38" s="14"/>
      <c r="DAL38" s="14"/>
      <c r="DAM38" s="14"/>
      <c r="DAN38" s="14"/>
      <c r="DAO38" s="14"/>
      <c r="DAP38" s="14"/>
      <c r="DAQ38" s="14"/>
      <c r="DAR38" s="14"/>
      <c r="DAS38" s="14"/>
      <c r="DAT38" s="14"/>
      <c r="DAU38" s="14"/>
      <c r="DAV38" s="14"/>
      <c r="DAW38" s="14"/>
      <c r="DAX38" s="14"/>
      <c r="DAY38" s="14"/>
      <c r="DAZ38" s="14"/>
      <c r="DBA38" s="14"/>
      <c r="DBB38" s="14"/>
      <c r="DBC38" s="14"/>
      <c r="DBD38" s="14"/>
      <c r="DBE38" s="14"/>
      <c r="DBF38" s="14"/>
      <c r="DBG38" s="14"/>
      <c r="DBH38" s="14"/>
      <c r="DBI38" s="14"/>
      <c r="DBJ38" s="14"/>
      <c r="DBK38" s="14"/>
      <c r="DBL38" s="14"/>
      <c r="DBM38" s="14"/>
      <c r="DBN38" s="14"/>
      <c r="DBO38" s="14"/>
      <c r="DBP38" s="14"/>
      <c r="DBQ38" s="14"/>
      <c r="DBR38" s="14"/>
      <c r="DBS38" s="14"/>
      <c r="DBT38" s="14"/>
      <c r="DBU38" s="14"/>
      <c r="DBV38" s="14"/>
      <c r="DBW38" s="14"/>
      <c r="DBX38" s="14"/>
      <c r="DBY38" s="14"/>
      <c r="DBZ38" s="14"/>
      <c r="DCA38" s="14"/>
      <c r="DCB38" s="14"/>
      <c r="DCC38" s="14"/>
      <c r="DCD38" s="14"/>
      <c r="DCE38" s="14"/>
      <c r="DCF38" s="14"/>
      <c r="DCG38" s="14"/>
      <c r="DCH38" s="14"/>
      <c r="DCI38" s="14"/>
      <c r="DCJ38" s="14"/>
      <c r="DCK38" s="14"/>
      <c r="DCL38" s="14"/>
      <c r="DCM38" s="14"/>
      <c r="DCN38" s="14"/>
      <c r="DCO38" s="14"/>
      <c r="DCP38" s="14"/>
      <c r="DCQ38" s="14"/>
      <c r="DCR38" s="14"/>
      <c r="DCS38" s="14"/>
      <c r="DCT38" s="14"/>
      <c r="DCU38" s="14"/>
      <c r="DCV38" s="14"/>
      <c r="DCW38" s="14"/>
      <c r="DCX38" s="14"/>
      <c r="DCY38" s="14"/>
      <c r="DCZ38" s="14"/>
      <c r="DDA38" s="14"/>
      <c r="DDB38" s="14"/>
      <c r="DDC38" s="14"/>
      <c r="DDD38" s="14"/>
      <c r="DDE38" s="14"/>
      <c r="DDF38" s="14"/>
      <c r="DDG38" s="14"/>
      <c r="DDH38" s="14"/>
      <c r="DDI38" s="14"/>
      <c r="DDJ38" s="14"/>
      <c r="DDK38" s="14"/>
      <c r="DDL38" s="14"/>
      <c r="DDM38" s="14"/>
      <c r="DDN38" s="14"/>
      <c r="DDO38" s="14"/>
      <c r="DDP38" s="14"/>
      <c r="DDQ38" s="14"/>
      <c r="DDR38" s="14"/>
      <c r="DDS38" s="14"/>
      <c r="DDT38" s="14"/>
      <c r="DDU38" s="14"/>
      <c r="DDV38" s="14"/>
      <c r="DDW38" s="14"/>
      <c r="DDX38" s="14"/>
      <c r="DDY38" s="14"/>
      <c r="DDZ38" s="14"/>
      <c r="DEA38" s="14"/>
      <c r="DEB38" s="14"/>
      <c r="DEC38" s="14"/>
      <c r="DED38" s="14"/>
      <c r="DEE38" s="14"/>
      <c r="DEF38" s="14"/>
      <c r="DEG38" s="14"/>
      <c r="DEH38" s="14"/>
      <c r="DEI38" s="14"/>
      <c r="DEJ38" s="14"/>
      <c r="DEK38" s="14"/>
      <c r="DEL38" s="14"/>
      <c r="DEM38" s="14"/>
      <c r="DEN38" s="14"/>
      <c r="DEO38" s="14"/>
      <c r="DEP38" s="14"/>
      <c r="DEQ38" s="14"/>
      <c r="DER38" s="14"/>
      <c r="DES38" s="14"/>
      <c r="DET38" s="14"/>
      <c r="DEU38" s="14"/>
      <c r="DEV38" s="14"/>
      <c r="DEW38" s="14"/>
      <c r="DEX38" s="14"/>
      <c r="DEY38" s="14"/>
      <c r="DEZ38" s="14"/>
      <c r="DFA38" s="14"/>
      <c r="DFB38" s="14"/>
      <c r="DFC38" s="14"/>
      <c r="DFD38" s="14"/>
      <c r="DFE38" s="14"/>
      <c r="DFF38" s="14"/>
      <c r="DFG38" s="14"/>
      <c r="DFH38" s="14"/>
      <c r="DFI38" s="14"/>
      <c r="DFJ38" s="14"/>
      <c r="DFK38" s="14"/>
      <c r="DFL38" s="14"/>
      <c r="DFM38" s="14"/>
      <c r="DFN38" s="14"/>
      <c r="DFO38" s="14"/>
      <c r="DFP38" s="14"/>
      <c r="DFQ38" s="14"/>
      <c r="DFR38" s="14"/>
      <c r="DFS38" s="14"/>
      <c r="DFT38" s="14"/>
      <c r="DFU38" s="14"/>
      <c r="DFV38" s="14"/>
      <c r="DFW38" s="14"/>
      <c r="DFX38" s="14"/>
      <c r="DFY38" s="14"/>
      <c r="DFZ38" s="14"/>
      <c r="DGA38" s="14"/>
      <c r="DGB38" s="14"/>
      <c r="DGC38" s="14"/>
      <c r="DGD38" s="14"/>
      <c r="DGE38" s="14"/>
      <c r="DGF38" s="14"/>
      <c r="DGG38" s="14"/>
      <c r="DGH38" s="14"/>
      <c r="DGI38" s="14"/>
      <c r="DGJ38" s="14"/>
      <c r="DGK38" s="14"/>
      <c r="DGL38" s="14"/>
      <c r="DGM38" s="14"/>
      <c r="DGN38" s="14"/>
      <c r="DGO38" s="14"/>
      <c r="DGP38" s="14"/>
      <c r="DGQ38" s="14"/>
      <c r="DGR38" s="14"/>
      <c r="DGS38" s="14"/>
      <c r="DGT38" s="14"/>
      <c r="DGU38" s="14"/>
      <c r="DGV38" s="14"/>
      <c r="DGW38" s="14"/>
      <c r="DGX38" s="14"/>
      <c r="DGY38" s="14"/>
      <c r="DGZ38" s="14"/>
      <c r="DHA38" s="14"/>
      <c r="DHB38" s="14"/>
      <c r="DHC38" s="14"/>
      <c r="DHD38" s="14"/>
      <c r="DHE38" s="14"/>
      <c r="DHF38" s="14"/>
      <c r="DHG38" s="14"/>
      <c r="DHH38" s="14"/>
      <c r="DHI38" s="14"/>
      <c r="DHJ38" s="14"/>
      <c r="DHK38" s="14"/>
      <c r="DHL38" s="14"/>
      <c r="DHM38" s="14"/>
      <c r="DHN38" s="14"/>
      <c r="DHO38" s="14"/>
      <c r="DHP38" s="14"/>
      <c r="DHQ38" s="14"/>
      <c r="DHR38" s="14"/>
      <c r="DHS38" s="14"/>
      <c r="DHT38" s="14"/>
      <c r="DHU38" s="14"/>
      <c r="DHV38" s="14"/>
      <c r="DHW38" s="14"/>
      <c r="DHX38" s="14"/>
      <c r="DHY38" s="14"/>
      <c r="DHZ38" s="14"/>
      <c r="DIA38" s="14"/>
      <c r="DIB38" s="14"/>
      <c r="DIC38" s="14"/>
      <c r="DID38" s="14"/>
      <c r="DIE38" s="14"/>
      <c r="DIF38" s="14"/>
      <c r="DIG38" s="14"/>
      <c r="DIH38" s="14"/>
      <c r="DII38" s="14"/>
      <c r="DIJ38" s="14"/>
      <c r="DIK38" s="14"/>
      <c r="DIL38" s="14"/>
      <c r="DIM38" s="14"/>
      <c r="DIN38" s="14"/>
      <c r="DIO38" s="14"/>
      <c r="DIP38" s="14"/>
      <c r="DIQ38" s="14"/>
      <c r="DIR38" s="14"/>
      <c r="DIS38" s="14"/>
      <c r="DIT38" s="14"/>
      <c r="DIU38" s="14"/>
      <c r="DIV38" s="14"/>
      <c r="DIW38" s="14"/>
      <c r="DIX38" s="14"/>
      <c r="DIY38" s="14"/>
      <c r="DIZ38" s="14"/>
      <c r="DJA38" s="14"/>
      <c r="DJB38" s="14"/>
      <c r="DJC38" s="14"/>
      <c r="DJD38" s="14"/>
      <c r="DJE38" s="14"/>
      <c r="DJF38" s="14"/>
      <c r="DJG38" s="14"/>
      <c r="DJH38" s="14"/>
      <c r="DJI38" s="14"/>
      <c r="DJJ38" s="14"/>
      <c r="DJK38" s="14"/>
      <c r="DJL38" s="14"/>
      <c r="DJM38" s="14"/>
      <c r="DJN38" s="14"/>
      <c r="DJO38" s="14"/>
      <c r="DJP38" s="14"/>
      <c r="DJQ38" s="14"/>
      <c r="DJR38" s="14"/>
      <c r="DJS38" s="14"/>
      <c r="DJT38" s="14"/>
      <c r="DJU38" s="14"/>
      <c r="DJV38" s="14"/>
      <c r="DJW38" s="14"/>
      <c r="DJX38" s="14"/>
      <c r="DJY38" s="14"/>
      <c r="DJZ38" s="14"/>
      <c r="DKA38" s="14"/>
      <c r="DKB38" s="14"/>
      <c r="DKC38" s="14"/>
      <c r="DKD38" s="14"/>
      <c r="DKE38" s="14"/>
      <c r="DKF38" s="14"/>
      <c r="DKG38" s="14"/>
      <c r="DKH38" s="14"/>
      <c r="DKI38" s="14"/>
      <c r="DKJ38" s="14"/>
      <c r="DKK38" s="14"/>
      <c r="DKL38" s="14"/>
      <c r="DKM38" s="14"/>
      <c r="DKN38" s="14"/>
      <c r="DKO38" s="14"/>
      <c r="DKP38" s="14"/>
      <c r="DKQ38" s="14"/>
      <c r="DKR38" s="14"/>
      <c r="DKS38" s="14"/>
      <c r="DKT38" s="14"/>
      <c r="DKU38" s="14"/>
      <c r="DKV38" s="14"/>
      <c r="DKW38" s="14"/>
      <c r="DKX38" s="14"/>
      <c r="DKY38" s="14"/>
      <c r="DKZ38" s="14"/>
      <c r="DLA38" s="14"/>
      <c r="DLB38" s="14"/>
      <c r="DLC38" s="14"/>
      <c r="DLD38" s="14"/>
      <c r="DLE38" s="14"/>
      <c r="DLF38" s="14"/>
      <c r="DLG38" s="14"/>
      <c r="DLH38" s="14"/>
      <c r="DLI38" s="14"/>
      <c r="DLJ38" s="14"/>
      <c r="DLK38" s="14"/>
      <c r="DLL38" s="14"/>
      <c r="DLM38" s="14"/>
      <c r="DLN38" s="14"/>
      <c r="DLO38" s="14"/>
      <c r="DLP38" s="14"/>
      <c r="DLQ38" s="14"/>
      <c r="DLR38" s="14"/>
      <c r="DLS38" s="14"/>
      <c r="DLT38" s="14"/>
      <c r="DLU38" s="14"/>
      <c r="DLV38" s="14"/>
      <c r="DLW38" s="14"/>
      <c r="DLX38" s="14"/>
      <c r="DLY38" s="14"/>
      <c r="DLZ38" s="14"/>
      <c r="DMA38" s="14"/>
      <c r="DMB38" s="14"/>
      <c r="DMC38" s="14"/>
      <c r="DMD38" s="14"/>
      <c r="DME38" s="14"/>
      <c r="DMF38" s="14"/>
      <c r="DMG38" s="14"/>
      <c r="DMH38" s="14"/>
      <c r="DMI38" s="14"/>
      <c r="DMJ38" s="14"/>
      <c r="DMK38" s="14"/>
      <c r="DML38" s="14"/>
      <c r="DMM38" s="14"/>
      <c r="DMN38" s="14"/>
      <c r="DMO38" s="14"/>
      <c r="DMP38" s="14"/>
      <c r="DMQ38" s="14"/>
      <c r="DMR38" s="14"/>
      <c r="DMS38" s="14"/>
      <c r="DMT38" s="14"/>
      <c r="DMU38" s="14"/>
      <c r="DMV38" s="14"/>
      <c r="DMW38" s="14"/>
      <c r="DMX38" s="14"/>
      <c r="DMY38" s="14"/>
      <c r="DMZ38" s="14"/>
      <c r="DNA38" s="14"/>
      <c r="DNB38" s="14"/>
      <c r="DNC38" s="14"/>
      <c r="DND38" s="14"/>
      <c r="DNE38" s="14"/>
      <c r="DNF38" s="14"/>
      <c r="DNG38" s="14"/>
      <c r="DNH38" s="14"/>
      <c r="DNI38" s="14"/>
      <c r="DNJ38" s="14"/>
      <c r="DNK38" s="14"/>
      <c r="DNL38" s="14"/>
      <c r="DNM38" s="14"/>
      <c r="DNN38" s="14"/>
      <c r="DNO38" s="14"/>
      <c r="DNP38" s="14"/>
      <c r="DNQ38" s="14"/>
      <c r="DNR38" s="14"/>
      <c r="DNS38" s="14"/>
      <c r="DNT38" s="14"/>
      <c r="DNU38" s="14"/>
      <c r="DNV38" s="14"/>
      <c r="DNW38" s="14"/>
      <c r="DNX38" s="14"/>
      <c r="DNY38" s="14"/>
      <c r="DNZ38" s="14"/>
      <c r="DOA38" s="14"/>
      <c r="DOB38" s="14"/>
      <c r="DOC38" s="14"/>
      <c r="DOD38" s="14"/>
      <c r="DOE38" s="14"/>
      <c r="DOF38" s="14"/>
      <c r="DOG38" s="14"/>
      <c r="DOH38" s="14"/>
      <c r="DOI38" s="14"/>
      <c r="DOJ38" s="14"/>
      <c r="DOK38" s="14"/>
      <c r="DOL38" s="14"/>
      <c r="DOM38" s="14"/>
      <c r="DON38" s="14"/>
      <c r="DOO38" s="14"/>
      <c r="DOP38" s="14"/>
      <c r="DOQ38" s="14"/>
      <c r="DOR38" s="14"/>
      <c r="DOS38" s="14"/>
      <c r="DOT38" s="14"/>
      <c r="DOU38" s="14"/>
      <c r="DOV38" s="14"/>
      <c r="DOW38" s="14"/>
      <c r="DOX38" s="14"/>
      <c r="DOY38" s="14"/>
      <c r="DOZ38" s="14"/>
      <c r="DPA38" s="14"/>
      <c r="DPB38" s="14"/>
      <c r="DPC38" s="14"/>
      <c r="DPD38" s="14"/>
      <c r="DPE38" s="14"/>
      <c r="DPF38" s="14"/>
      <c r="DPG38" s="14"/>
      <c r="DPH38" s="14"/>
      <c r="DPI38" s="14"/>
      <c r="DPJ38" s="14"/>
      <c r="DPK38" s="14"/>
      <c r="DPL38" s="14"/>
      <c r="DPM38" s="14"/>
      <c r="DPN38" s="14"/>
      <c r="DPO38" s="14"/>
      <c r="DPP38" s="14"/>
      <c r="DPQ38" s="14"/>
      <c r="DPR38" s="14"/>
      <c r="DPS38" s="14"/>
      <c r="DPT38" s="14"/>
      <c r="DPU38" s="14"/>
      <c r="DPV38" s="14"/>
      <c r="DPW38" s="14"/>
      <c r="DPX38" s="14"/>
      <c r="DPY38" s="14"/>
      <c r="DPZ38" s="14"/>
      <c r="DQA38" s="14"/>
      <c r="DQB38" s="14"/>
      <c r="DQC38" s="14"/>
      <c r="DQD38" s="14"/>
      <c r="DQE38" s="14"/>
      <c r="DQF38" s="14"/>
      <c r="DQG38" s="14"/>
      <c r="DQH38" s="14"/>
      <c r="DQI38" s="14"/>
      <c r="DQJ38" s="14"/>
      <c r="DQK38" s="14"/>
      <c r="DQL38" s="14"/>
      <c r="DQM38" s="14"/>
      <c r="DQN38" s="14"/>
      <c r="DQO38" s="14"/>
      <c r="DQP38" s="14"/>
      <c r="DQQ38" s="14"/>
      <c r="DQR38" s="14"/>
      <c r="DQS38" s="14"/>
      <c r="DQT38" s="14"/>
      <c r="DQU38" s="14"/>
      <c r="DQV38" s="14"/>
      <c r="DQW38" s="14"/>
      <c r="DQX38" s="14"/>
      <c r="DQY38" s="14"/>
      <c r="DQZ38" s="14"/>
      <c r="DRA38" s="14"/>
      <c r="DRB38" s="14"/>
      <c r="DRC38" s="14"/>
      <c r="DRD38" s="14"/>
      <c r="DRE38" s="14"/>
      <c r="DRF38" s="14"/>
      <c r="DRG38" s="14"/>
      <c r="DRH38" s="14"/>
      <c r="DRI38" s="14"/>
      <c r="DRJ38" s="14"/>
      <c r="DRK38" s="14"/>
      <c r="DRL38" s="14"/>
      <c r="DRM38" s="14"/>
      <c r="DRN38" s="14"/>
      <c r="DRO38" s="14"/>
      <c r="DRP38" s="14"/>
      <c r="DRQ38" s="14"/>
      <c r="DRR38" s="14"/>
      <c r="DRS38" s="14"/>
      <c r="DRT38" s="14"/>
      <c r="DRU38" s="14"/>
      <c r="DRV38" s="14"/>
      <c r="DRW38" s="14"/>
      <c r="DRX38" s="14"/>
      <c r="DRY38" s="14"/>
      <c r="DRZ38" s="14"/>
      <c r="DSA38" s="14"/>
      <c r="DSB38" s="14"/>
      <c r="DSC38" s="14"/>
      <c r="DSD38" s="14"/>
      <c r="DSE38" s="14"/>
      <c r="DSF38" s="14"/>
      <c r="DSG38" s="14"/>
      <c r="DSH38" s="14"/>
      <c r="DSI38" s="14"/>
      <c r="DSJ38" s="14"/>
      <c r="DSK38" s="14"/>
      <c r="DSL38" s="14"/>
      <c r="DSM38" s="14"/>
      <c r="DSN38" s="14"/>
      <c r="DSO38" s="14"/>
      <c r="DSP38" s="14"/>
      <c r="DSQ38" s="14"/>
      <c r="DSR38" s="14"/>
      <c r="DSS38" s="14"/>
      <c r="DST38" s="14"/>
      <c r="DSU38" s="14"/>
      <c r="DSV38" s="14"/>
      <c r="DSW38" s="14"/>
      <c r="DSX38" s="14"/>
      <c r="DSY38" s="14"/>
      <c r="DSZ38" s="14"/>
      <c r="DTA38" s="14"/>
      <c r="DTB38" s="14"/>
      <c r="DTC38" s="14"/>
      <c r="DTD38" s="14"/>
      <c r="DTE38" s="14"/>
      <c r="DTF38" s="14"/>
      <c r="DTG38" s="14"/>
      <c r="DTH38" s="14"/>
      <c r="DTI38" s="14"/>
      <c r="DTJ38" s="14"/>
      <c r="DTK38" s="14"/>
      <c r="DTL38" s="14"/>
      <c r="DTM38" s="14"/>
      <c r="DTN38" s="14"/>
      <c r="DTO38" s="14"/>
      <c r="DTP38" s="14"/>
      <c r="DTQ38" s="14"/>
      <c r="DTR38" s="14"/>
      <c r="DTS38" s="14"/>
      <c r="DTT38" s="14"/>
      <c r="DTU38" s="14"/>
      <c r="DTV38" s="14"/>
      <c r="DTW38" s="14"/>
      <c r="DTX38" s="14"/>
      <c r="DTY38" s="14"/>
      <c r="DTZ38" s="14"/>
      <c r="DUA38" s="14"/>
      <c r="DUB38" s="14"/>
      <c r="DUC38" s="14"/>
      <c r="DUD38" s="14"/>
      <c r="DUE38" s="14"/>
      <c r="DUF38" s="14"/>
      <c r="DUG38" s="14"/>
      <c r="DUH38" s="14"/>
      <c r="DUI38" s="14"/>
      <c r="DUJ38" s="14"/>
      <c r="DUK38" s="14"/>
      <c r="DUL38" s="14"/>
      <c r="DUM38" s="14"/>
      <c r="DUN38" s="14"/>
      <c r="DUO38" s="14"/>
      <c r="DUP38" s="14"/>
      <c r="DUQ38" s="14"/>
      <c r="DUR38" s="14"/>
      <c r="DUS38" s="14"/>
      <c r="DUT38" s="14"/>
      <c r="DUU38" s="14"/>
      <c r="DUV38" s="14"/>
      <c r="DUW38" s="14"/>
      <c r="DUX38" s="14"/>
      <c r="DUY38" s="14"/>
      <c r="DUZ38" s="14"/>
      <c r="DVA38" s="14"/>
      <c r="DVB38" s="14"/>
      <c r="DVC38" s="14"/>
      <c r="DVD38" s="14"/>
      <c r="DVE38" s="14"/>
      <c r="DVF38" s="14"/>
      <c r="DVG38" s="14"/>
      <c r="DVH38" s="14"/>
      <c r="DVI38" s="14"/>
      <c r="DVJ38" s="14"/>
      <c r="DVK38" s="14"/>
      <c r="DVL38" s="14"/>
      <c r="DVM38" s="14"/>
      <c r="DVN38" s="14"/>
      <c r="DVO38" s="14"/>
      <c r="DVP38" s="14"/>
      <c r="DVQ38" s="14"/>
      <c r="DVR38" s="14"/>
      <c r="DVS38" s="14"/>
      <c r="DVT38" s="14"/>
      <c r="DVU38" s="14"/>
      <c r="DVV38" s="14"/>
      <c r="DVW38" s="14"/>
      <c r="DVX38" s="14"/>
      <c r="DVY38" s="14"/>
      <c r="DVZ38" s="14"/>
      <c r="DWA38" s="14"/>
      <c r="DWB38" s="14"/>
      <c r="DWC38" s="14"/>
      <c r="DWD38" s="14"/>
      <c r="DWE38" s="14"/>
      <c r="DWF38" s="14"/>
      <c r="DWG38" s="14"/>
      <c r="DWH38" s="14"/>
      <c r="DWI38" s="14"/>
      <c r="DWJ38" s="14"/>
      <c r="DWK38" s="14"/>
      <c r="DWL38" s="14"/>
      <c r="DWM38" s="14"/>
      <c r="DWN38" s="14"/>
      <c r="DWO38" s="14"/>
      <c r="DWP38" s="14"/>
      <c r="DWQ38" s="14"/>
      <c r="DWR38" s="14"/>
      <c r="DWS38" s="14"/>
      <c r="DWT38" s="14"/>
      <c r="DWU38" s="14"/>
      <c r="DWV38" s="14"/>
      <c r="DWW38" s="14"/>
      <c r="DWX38" s="14"/>
      <c r="DWY38" s="14"/>
      <c r="DWZ38" s="14"/>
      <c r="DXA38" s="14"/>
      <c r="DXB38" s="14"/>
      <c r="DXC38" s="14"/>
      <c r="DXD38" s="14"/>
      <c r="DXE38" s="14"/>
      <c r="DXF38" s="14"/>
      <c r="DXG38" s="14"/>
      <c r="DXH38" s="14"/>
      <c r="DXI38" s="14"/>
      <c r="DXJ38" s="14"/>
      <c r="DXK38" s="14"/>
      <c r="DXL38" s="14"/>
      <c r="DXM38" s="14"/>
      <c r="DXN38" s="14"/>
      <c r="DXO38" s="14"/>
      <c r="DXP38" s="14"/>
      <c r="DXQ38" s="14"/>
      <c r="DXR38" s="14"/>
      <c r="DXS38" s="14"/>
      <c r="DXT38" s="14"/>
      <c r="DXU38" s="14"/>
      <c r="DXV38" s="14"/>
      <c r="DXW38" s="14"/>
      <c r="DXX38" s="14"/>
      <c r="DXY38" s="14"/>
      <c r="DXZ38" s="14"/>
      <c r="DYA38" s="14"/>
      <c r="DYB38" s="14"/>
      <c r="DYC38" s="14"/>
      <c r="DYD38" s="14"/>
      <c r="DYE38" s="14"/>
      <c r="DYF38" s="14"/>
      <c r="DYG38" s="14"/>
      <c r="DYH38" s="14"/>
      <c r="DYI38" s="14"/>
      <c r="DYJ38" s="14"/>
      <c r="DYK38" s="14"/>
      <c r="DYL38" s="14"/>
      <c r="DYM38" s="14"/>
      <c r="DYN38" s="14"/>
      <c r="DYO38" s="14"/>
      <c r="DYP38" s="14"/>
      <c r="DYQ38" s="14"/>
      <c r="DYR38" s="14"/>
      <c r="DYS38" s="14"/>
      <c r="DYT38" s="14"/>
      <c r="DYU38" s="14"/>
      <c r="DYV38" s="14"/>
      <c r="DYW38" s="14"/>
      <c r="DYX38" s="14"/>
      <c r="DYY38" s="14"/>
      <c r="DYZ38" s="14"/>
      <c r="DZA38" s="14"/>
      <c r="DZB38" s="14"/>
      <c r="DZC38" s="14"/>
      <c r="DZD38" s="14"/>
      <c r="DZE38" s="14"/>
      <c r="DZF38" s="14"/>
      <c r="DZG38" s="14"/>
      <c r="DZH38" s="14"/>
      <c r="DZI38" s="14"/>
      <c r="DZJ38" s="14"/>
      <c r="DZK38" s="14"/>
      <c r="DZL38" s="14"/>
      <c r="DZM38" s="14"/>
      <c r="DZN38" s="14"/>
      <c r="DZO38" s="14"/>
      <c r="DZP38" s="14"/>
      <c r="DZQ38" s="14"/>
      <c r="DZR38" s="14"/>
      <c r="DZS38" s="14"/>
      <c r="DZT38" s="14"/>
      <c r="DZU38" s="14"/>
      <c r="DZV38" s="14"/>
      <c r="DZW38" s="14"/>
      <c r="DZX38" s="14"/>
      <c r="DZY38" s="14"/>
      <c r="DZZ38" s="14"/>
      <c r="EAA38" s="14"/>
      <c r="EAB38" s="14"/>
      <c r="EAC38" s="14"/>
      <c r="EAD38" s="14"/>
      <c r="EAE38" s="14"/>
      <c r="EAF38" s="14"/>
      <c r="EAG38" s="14"/>
      <c r="EAH38" s="14"/>
      <c r="EAI38" s="14"/>
      <c r="EAJ38" s="14"/>
      <c r="EAK38" s="14"/>
      <c r="EAL38" s="14"/>
      <c r="EAM38" s="14"/>
      <c r="EAN38" s="14"/>
      <c r="EAO38" s="14"/>
      <c r="EAP38" s="14"/>
      <c r="EAQ38" s="14"/>
      <c r="EAR38" s="14"/>
      <c r="EAS38" s="14"/>
      <c r="EAT38" s="14"/>
      <c r="EAU38" s="14"/>
      <c r="EAV38" s="14"/>
      <c r="EAW38" s="14"/>
      <c r="EAX38" s="14"/>
      <c r="EAY38" s="14"/>
      <c r="EAZ38" s="14"/>
      <c r="EBA38" s="14"/>
      <c r="EBB38" s="14"/>
      <c r="EBC38" s="14"/>
      <c r="EBD38" s="14"/>
      <c r="EBE38" s="14"/>
      <c r="EBF38" s="14"/>
      <c r="EBG38" s="14"/>
      <c r="EBH38" s="14"/>
      <c r="EBI38" s="14"/>
      <c r="EBJ38" s="14"/>
      <c r="EBK38" s="14"/>
      <c r="EBL38" s="14"/>
      <c r="EBM38" s="14"/>
      <c r="EBN38" s="14"/>
      <c r="EBO38" s="14"/>
      <c r="EBP38" s="14"/>
      <c r="EBQ38" s="14"/>
      <c r="EBR38" s="14"/>
      <c r="EBS38" s="14"/>
      <c r="EBT38" s="14"/>
      <c r="EBU38" s="14"/>
      <c r="EBV38" s="14"/>
      <c r="EBW38" s="14"/>
      <c r="EBX38" s="14"/>
      <c r="EBY38" s="14"/>
      <c r="EBZ38" s="14"/>
      <c r="ECA38" s="14"/>
      <c r="ECB38" s="14"/>
      <c r="ECC38" s="14"/>
      <c r="ECD38" s="14"/>
      <c r="ECE38" s="14"/>
      <c r="ECF38" s="14"/>
      <c r="ECG38" s="14"/>
      <c r="ECH38" s="14"/>
      <c r="ECI38" s="14"/>
      <c r="ECJ38" s="14"/>
      <c r="ECK38" s="14"/>
      <c r="ECL38" s="14"/>
      <c r="ECM38" s="14"/>
      <c r="ECN38" s="14"/>
      <c r="ECO38" s="14"/>
      <c r="ECP38" s="14"/>
      <c r="ECQ38" s="14"/>
      <c r="ECR38" s="14"/>
      <c r="ECS38" s="14"/>
      <c r="ECT38" s="14"/>
      <c r="ECU38" s="14"/>
      <c r="ECV38" s="14"/>
      <c r="ECW38" s="14"/>
      <c r="ECX38" s="14"/>
      <c r="ECY38" s="14"/>
      <c r="ECZ38" s="14"/>
      <c r="EDA38" s="14"/>
      <c r="EDB38" s="14"/>
      <c r="EDC38" s="14"/>
      <c r="EDD38" s="14"/>
      <c r="EDE38" s="14"/>
      <c r="EDF38" s="14"/>
      <c r="EDG38" s="14"/>
      <c r="EDH38" s="14"/>
      <c r="EDI38" s="14"/>
      <c r="EDJ38" s="14"/>
      <c r="EDK38" s="14"/>
      <c r="EDL38" s="14"/>
      <c r="EDM38" s="14"/>
      <c r="EDN38" s="14"/>
      <c r="EDO38" s="14"/>
      <c r="EDP38" s="14"/>
      <c r="EDQ38" s="14"/>
      <c r="EDR38" s="14"/>
      <c r="EDS38" s="14"/>
      <c r="EDT38" s="14"/>
      <c r="EDU38" s="14"/>
      <c r="EDV38" s="14"/>
      <c r="EDW38" s="14"/>
      <c r="EDX38" s="14"/>
      <c r="EDY38" s="14"/>
      <c r="EDZ38" s="14"/>
      <c r="EEA38" s="14"/>
      <c r="EEB38" s="14"/>
      <c r="EEC38" s="14"/>
      <c r="EED38" s="14"/>
      <c r="EEE38" s="14"/>
      <c r="EEF38" s="14"/>
      <c r="EEG38" s="14"/>
      <c r="EEH38" s="14"/>
      <c r="EEI38" s="14"/>
      <c r="EEJ38" s="14"/>
      <c r="EEK38" s="14"/>
      <c r="EEL38" s="14"/>
      <c r="EEM38" s="14"/>
      <c r="EEN38" s="14"/>
      <c r="EEO38" s="14"/>
      <c r="EEP38" s="14"/>
      <c r="EEQ38" s="14"/>
      <c r="EER38" s="14"/>
      <c r="EES38" s="14"/>
      <c r="EET38" s="14"/>
      <c r="EEU38" s="14"/>
      <c r="EEV38" s="14"/>
      <c r="EEW38" s="14"/>
      <c r="EEX38" s="14"/>
      <c r="EEY38" s="14"/>
      <c r="EEZ38" s="14"/>
      <c r="EFA38" s="14"/>
      <c r="EFB38" s="14"/>
      <c r="EFC38" s="14"/>
      <c r="EFD38" s="14"/>
      <c r="EFE38" s="14"/>
      <c r="EFF38" s="14"/>
      <c r="EFG38" s="14"/>
      <c r="EFH38" s="14"/>
      <c r="EFI38" s="14"/>
      <c r="EFJ38" s="14"/>
      <c r="EFK38" s="14"/>
      <c r="EFL38" s="14"/>
      <c r="EFM38" s="14"/>
      <c r="EFN38" s="14"/>
      <c r="EFO38" s="14"/>
      <c r="EFP38" s="14"/>
      <c r="EFQ38" s="14"/>
      <c r="EFR38" s="14"/>
      <c r="EFS38" s="14"/>
      <c r="EFT38" s="14"/>
      <c r="EFU38" s="14"/>
      <c r="EFV38" s="14"/>
      <c r="EFW38" s="14"/>
      <c r="EFX38" s="14"/>
      <c r="EFY38" s="14"/>
      <c r="EFZ38" s="14"/>
      <c r="EGA38" s="14"/>
      <c r="EGB38" s="14"/>
      <c r="EGC38" s="14"/>
      <c r="EGD38" s="14"/>
      <c r="EGE38" s="14"/>
      <c r="EGF38" s="14"/>
      <c r="EGG38" s="14"/>
      <c r="EGH38" s="14"/>
      <c r="EGI38" s="14"/>
      <c r="EGJ38" s="14"/>
      <c r="EGK38" s="14"/>
      <c r="EGL38" s="14"/>
      <c r="EGM38" s="14"/>
      <c r="EGN38" s="14"/>
      <c r="EGO38" s="14"/>
      <c r="EGP38" s="14"/>
      <c r="EGQ38" s="14"/>
      <c r="EGR38" s="14"/>
      <c r="EGS38" s="14"/>
      <c r="EGT38" s="14"/>
      <c r="EGU38" s="14"/>
      <c r="EGV38" s="14"/>
      <c r="EGW38" s="14"/>
      <c r="EGX38" s="14"/>
      <c r="EGY38" s="14"/>
      <c r="EGZ38" s="14"/>
      <c r="EHA38" s="14"/>
      <c r="EHB38" s="14"/>
      <c r="EHC38" s="14"/>
      <c r="EHD38" s="14"/>
      <c r="EHE38" s="14"/>
      <c r="EHF38" s="14"/>
      <c r="EHG38" s="14"/>
      <c r="EHH38" s="14"/>
      <c r="EHI38" s="14"/>
      <c r="EHJ38" s="14"/>
      <c r="EHK38" s="14"/>
      <c r="EHL38" s="14"/>
      <c r="EHM38" s="14"/>
      <c r="EHN38" s="14"/>
      <c r="EHO38" s="14"/>
      <c r="EHP38" s="14"/>
      <c r="EHQ38" s="14"/>
      <c r="EHR38" s="14"/>
      <c r="EHS38" s="14"/>
      <c r="EHT38" s="14"/>
      <c r="EHU38" s="14"/>
      <c r="EHV38" s="14"/>
      <c r="EHW38" s="14"/>
      <c r="EHX38" s="14"/>
      <c r="EHY38" s="14"/>
      <c r="EHZ38" s="14"/>
      <c r="EIA38" s="14"/>
      <c r="EIB38" s="14"/>
      <c r="EIC38" s="14"/>
      <c r="EID38" s="14"/>
      <c r="EIE38" s="14"/>
      <c r="EIF38" s="14"/>
      <c r="EIG38" s="14"/>
      <c r="EIH38" s="14"/>
      <c r="EII38" s="14"/>
      <c r="EIJ38" s="14"/>
      <c r="EIK38" s="14"/>
      <c r="EIL38" s="14"/>
      <c r="EIM38" s="14"/>
      <c r="EIN38" s="14"/>
      <c r="EIO38" s="14"/>
      <c r="EIP38" s="14"/>
      <c r="EIQ38" s="14"/>
      <c r="EIR38" s="14"/>
      <c r="EIS38" s="14"/>
      <c r="EIT38" s="14"/>
      <c r="EIU38" s="14"/>
      <c r="EIV38" s="14"/>
      <c r="EIW38" s="14"/>
      <c r="EIX38" s="14"/>
      <c r="EIY38" s="14"/>
      <c r="EIZ38" s="14"/>
      <c r="EJA38" s="14"/>
      <c r="EJB38" s="14"/>
      <c r="EJC38" s="14"/>
      <c r="EJD38" s="14"/>
      <c r="EJE38" s="14"/>
      <c r="EJF38" s="14"/>
      <c r="EJG38" s="14"/>
      <c r="EJH38" s="14"/>
      <c r="EJI38" s="14"/>
      <c r="EJJ38" s="14"/>
      <c r="EJK38" s="14"/>
      <c r="EJL38" s="14"/>
      <c r="EJM38" s="14"/>
      <c r="EJN38" s="14"/>
      <c r="EJO38" s="14"/>
      <c r="EJP38" s="14"/>
      <c r="EJQ38" s="14"/>
      <c r="EJR38" s="14"/>
      <c r="EJS38" s="14"/>
      <c r="EJT38" s="14"/>
      <c r="EJU38" s="14"/>
      <c r="EJV38" s="14"/>
      <c r="EJW38" s="14"/>
      <c r="EJX38" s="14"/>
      <c r="EJY38" s="14"/>
      <c r="EJZ38" s="14"/>
      <c r="EKA38" s="14"/>
      <c r="EKB38" s="14"/>
      <c r="EKC38" s="14"/>
      <c r="EKD38" s="14"/>
      <c r="EKE38" s="14"/>
      <c r="EKF38" s="14"/>
      <c r="EKG38" s="14"/>
      <c r="EKH38" s="14"/>
      <c r="EKI38" s="14"/>
      <c r="EKJ38" s="14"/>
      <c r="EKK38" s="14"/>
      <c r="EKL38" s="14"/>
      <c r="EKM38" s="14"/>
      <c r="EKN38" s="14"/>
      <c r="EKO38" s="14"/>
      <c r="EKP38" s="14"/>
      <c r="EKQ38" s="14"/>
      <c r="EKR38" s="14"/>
      <c r="EKS38" s="14"/>
      <c r="EKT38" s="14"/>
      <c r="EKU38" s="14"/>
      <c r="EKV38" s="14"/>
      <c r="EKW38" s="14"/>
      <c r="EKX38" s="14"/>
      <c r="EKY38" s="14"/>
      <c r="EKZ38" s="14"/>
      <c r="ELA38" s="14"/>
      <c r="ELB38" s="14"/>
      <c r="ELC38" s="14"/>
      <c r="ELD38" s="14"/>
      <c r="ELE38" s="14"/>
      <c r="ELF38" s="14"/>
      <c r="ELG38" s="14"/>
      <c r="ELH38" s="14"/>
      <c r="ELI38" s="14"/>
      <c r="ELJ38" s="14"/>
      <c r="ELK38" s="14"/>
      <c r="ELL38" s="14"/>
      <c r="ELM38" s="14"/>
      <c r="ELN38" s="14"/>
      <c r="ELO38" s="14"/>
      <c r="ELP38" s="14"/>
      <c r="ELQ38" s="14"/>
      <c r="ELR38" s="14"/>
      <c r="ELS38" s="14"/>
      <c r="ELT38" s="14"/>
      <c r="ELU38" s="14"/>
      <c r="ELV38" s="14"/>
      <c r="ELW38" s="14"/>
      <c r="ELX38" s="14"/>
      <c r="ELY38" s="14"/>
      <c r="ELZ38" s="14"/>
      <c r="EMA38" s="14"/>
      <c r="EMB38" s="14"/>
      <c r="EMC38" s="14"/>
      <c r="EMD38" s="14"/>
      <c r="EME38" s="14"/>
      <c r="EMF38" s="14"/>
      <c r="EMG38" s="14"/>
      <c r="EMH38" s="14"/>
      <c r="EMI38" s="14"/>
      <c r="EMJ38" s="14"/>
      <c r="EMK38" s="14"/>
      <c r="EML38" s="14"/>
      <c r="EMM38" s="14"/>
      <c r="EMN38" s="14"/>
      <c r="EMO38" s="14"/>
      <c r="EMP38" s="14"/>
      <c r="EMQ38" s="14"/>
      <c r="EMR38" s="14"/>
      <c r="EMS38" s="14"/>
      <c r="EMT38" s="14"/>
      <c r="EMU38" s="14"/>
      <c r="EMV38" s="14"/>
      <c r="EMW38" s="14"/>
      <c r="EMX38" s="14"/>
      <c r="EMY38" s="14"/>
      <c r="EMZ38" s="14"/>
      <c r="ENA38" s="14"/>
      <c r="ENB38" s="14"/>
      <c r="ENC38" s="14"/>
      <c r="END38" s="14"/>
      <c r="ENE38" s="14"/>
      <c r="ENF38" s="14"/>
      <c r="ENG38" s="14"/>
      <c r="ENH38" s="14"/>
      <c r="ENI38" s="14"/>
      <c r="ENJ38" s="14"/>
      <c r="ENK38" s="14"/>
      <c r="ENL38" s="14"/>
      <c r="ENM38" s="14"/>
      <c r="ENN38" s="14"/>
      <c r="ENO38" s="14"/>
      <c r="ENP38" s="14"/>
      <c r="ENQ38" s="14"/>
      <c r="ENR38" s="14"/>
      <c r="ENS38" s="14"/>
      <c r="ENT38" s="14"/>
      <c r="ENU38" s="14"/>
      <c r="ENV38" s="14"/>
      <c r="ENW38" s="14"/>
      <c r="ENX38" s="14"/>
      <c r="ENY38" s="14"/>
      <c r="ENZ38" s="14"/>
      <c r="EOA38" s="14"/>
      <c r="EOB38" s="14"/>
      <c r="EOC38" s="14"/>
      <c r="EOD38" s="14"/>
      <c r="EOE38" s="14"/>
      <c r="EOF38" s="14"/>
      <c r="EOG38" s="14"/>
      <c r="EOH38" s="14"/>
      <c r="EOI38" s="14"/>
      <c r="EOJ38" s="14"/>
      <c r="EOK38" s="14"/>
      <c r="EOL38" s="14"/>
      <c r="EOM38" s="14"/>
      <c r="EON38" s="14"/>
      <c r="EOO38" s="14"/>
      <c r="EOP38" s="14"/>
      <c r="EOQ38" s="14"/>
      <c r="EOR38" s="14"/>
      <c r="EOS38" s="14"/>
      <c r="EOT38" s="14"/>
      <c r="EOU38" s="14"/>
      <c r="EOV38" s="14"/>
      <c r="EOW38" s="14"/>
      <c r="EOX38" s="14"/>
      <c r="EOY38" s="14"/>
      <c r="EOZ38" s="14"/>
      <c r="EPA38" s="14"/>
      <c r="EPB38" s="14"/>
      <c r="EPC38" s="14"/>
      <c r="EPD38" s="14"/>
      <c r="EPE38" s="14"/>
      <c r="EPF38" s="14"/>
      <c r="EPG38" s="14"/>
      <c r="EPH38" s="14"/>
      <c r="EPI38" s="14"/>
      <c r="EPJ38" s="14"/>
      <c r="EPK38" s="14"/>
      <c r="EPL38" s="14"/>
      <c r="EPM38" s="14"/>
      <c r="EPN38" s="14"/>
      <c r="EPO38" s="14"/>
      <c r="EPP38" s="14"/>
      <c r="EPQ38" s="14"/>
      <c r="EPR38" s="14"/>
      <c r="EPS38" s="14"/>
      <c r="EPT38" s="14"/>
      <c r="EPU38" s="14"/>
      <c r="EPV38" s="14"/>
      <c r="EPW38" s="14"/>
      <c r="EPX38" s="14"/>
      <c r="EPY38" s="14"/>
      <c r="EPZ38" s="14"/>
      <c r="EQA38" s="14"/>
      <c r="EQB38" s="14"/>
      <c r="EQC38" s="14"/>
      <c r="EQD38" s="14"/>
      <c r="EQE38" s="14"/>
      <c r="EQF38" s="14"/>
      <c r="EQG38" s="14"/>
      <c r="EQH38" s="14"/>
      <c r="EQI38" s="14"/>
      <c r="EQJ38" s="14"/>
      <c r="EQK38" s="14"/>
      <c r="EQL38" s="14"/>
      <c r="EQM38" s="14"/>
      <c r="EQN38" s="14"/>
      <c r="EQO38" s="14"/>
      <c r="EQP38" s="14"/>
      <c r="EQQ38" s="14"/>
      <c r="EQR38" s="14"/>
      <c r="EQS38" s="14"/>
      <c r="EQT38" s="14"/>
      <c r="EQU38" s="14"/>
      <c r="EQV38" s="14"/>
      <c r="EQW38" s="14"/>
      <c r="EQX38" s="14"/>
      <c r="EQY38" s="14"/>
      <c r="EQZ38" s="14"/>
      <c r="ERA38" s="14"/>
      <c r="ERB38" s="14"/>
      <c r="ERC38" s="14"/>
      <c r="ERD38" s="14"/>
      <c r="ERE38" s="14"/>
      <c r="ERF38" s="14"/>
      <c r="ERG38" s="14"/>
      <c r="ERH38" s="14"/>
      <c r="ERI38" s="14"/>
      <c r="ERJ38" s="14"/>
      <c r="ERK38" s="14"/>
      <c r="ERL38" s="14"/>
      <c r="ERM38" s="14"/>
      <c r="ERN38" s="14"/>
      <c r="ERO38" s="14"/>
      <c r="ERP38" s="14"/>
      <c r="ERQ38" s="14"/>
      <c r="ERR38" s="14"/>
      <c r="ERS38" s="14"/>
      <c r="ERT38" s="14"/>
      <c r="ERU38" s="14"/>
      <c r="ERV38" s="14"/>
      <c r="ERW38" s="14"/>
      <c r="ERX38" s="14"/>
      <c r="ERY38" s="14"/>
      <c r="ERZ38" s="14"/>
      <c r="ESA38" s="14"/>
      <c r="ESB38" s="14"/>
      <c r="ESC38" s="14"/>
      <c r="ESD38" s="14"/>
      <c r="ESE38" s="14"/>
      <c r="ESF38" s="14"/>
      <c r="ESG38" s="14"/>
      <c r="ESH38" s="14"/>
      <c r="ESI38" s="14"/>
      <c r="ESJ38" s="14"/>
      <c r="ESK38" s="14"/>
      <c r="ESL38" s="14"/>
      <c r="ESM38" s="14"/>
      <c r="ESN38" s="14"/>
      <c r="ESO38" s="14"/>
      <c r="ESP38" s="14"/>
      <c r="ESQ38" s="14"/>
      <c r="ESR38" s="14"/>
      <c r="ESS38" s="14"/>
      <c r="EST38" s="14"/>
      <c r="ESU38" s="14"/>
      <c r="ESV38" s="14"/>
      <c r="ESW38" s="14"/>
      <c r="ESX38" s="14"/>
      <c r="ESY38" s="14"/>
      <c r="ESZ38" s="14"/>
      <c r="ETA38" s="14"/>
      <c r="ETB38" s="14"/>
      <c r="ETC38" s="14"/>
      <c r="ETD38" s="14"/>
      <c r="ETE38" s="14"/>
      <c r="ETF38" s="14"/>
      <c r="ETG38" s="14"/>
      <c r="ETH38" s="14"/>
      <c r="ETI38" s="14"/>
      <c r="ETJ38" s="14"/>
      <c r="ETK38" s="14"/>
      <c r="ETL38" s="14"/>
      <c r="ETM38" s="14"/>
      <c r="ETN38" s="14"/>
      <c r="ETO38" s="14"/>
      <c r="ETP38" s="14"/>
      <c r="ETQ38" s="14"/>
      <c r="ETR38" s="14"/>
      <c r="ETS38" s="14"/>
      <c r="ETT38" s="14"/>
      <c r="ETU38" s="14"/>
      <c r="ETV38" s="14"/>
      <c r="ETW38" s="14"/>
      <c r="ETX38" s="14"/>
      <c r="ETY38" s="14"/>
      <c r="ETZ38" s="14"/>
      <c r="EUA38" s="14"/>
      <c r="EUB38" s="14"/>
      <c r="EUC38" s="14"/>
      <c r="EUD38" s="14"/>
      <c r="EUE38" s="14"/>
      <c r="EUF38" s="14"/>
      <c r="EUG38" s="14"/>
      <c r="EUH38" s="14"/>
      <c r="EUI38" s="14"/>
      <c r="EUJ38" s="14"/>
      <c r="EUK38" s="14"/>
      <c r="EUL38" s="14"/>
      <c r="EUM38" s="14"/>
      <c r="EUN38" s="14"/>
      <c r="EUO38" s="14"/>
      <c r="EUP38" s="14"/>
      <c r="EUQ38" s="14"/>
      <c r="EUR38" s="14"/>
      <c r="EUS38" s="14"/>
      <c r="EUT38" s="14"/>
      <c r="EUU38" s="14"/>
      <c r="EUV38" s="14"/>
      <c r="EUW38" s="14"/>
      <c r="EUX38" s="14"/>
      <c r="EUY38" s="14"/>
      <c r="EUZ38" s="14"/>
      <c r="EVA38" s="14"/>
      <c r="EVB38" s="14"/>
      <c r="EVC38" s="14"/>
      <c r="EVD38" s="14"/>
      <c r="EVE38" s="14"/>
      <c r="EVF38" s="14"/>
      <c r="EVG38" s="14"/>
      <c r="EVH38" s="14"/>
      <c r="EVI38" s="14"/>
      <c r="EVJ38" s="14"/>
      <c r="EVK38" s="14"/>
      <c r="EVL38" s="14"/>
      <c r="EVM38" s="14"/>
      <c r="EVN38" s="14"/>
      <c r="EVO38" s="14"/>
      <c r="EVP38" s="14"/>
      <c r="EVQ38" s="14"/>
      <c r="EVR38" s="14"/>
      <c r="EVS38" s="14"/>
      <c r="EVT38" s="14"/>
      <c r="EVU38" s="14"/>
      <c r="EVV38" s="14"/>
      <c r="EVW38" s="14"/>
      <c r="EVX38" s="14"/>
      <c r="EVY38" s="14"/>
      <c r="EVZ38" s="14"/>
      <c r="EWA38" s="14"/>
      <c r="EWB38" s="14"/>
      <c r="EWC38" s="14"/>
      <c r="EWD38" s="14"/>
      <c r="EWE38" s="14"/>
      <c r="EWF38" s="14"/>
      <c r="EWG38" s="14"/>
      <c r="EWH38" s="14"/>
      <c r="EWI38" s="14"/>
      <c r="EWJ38" s="14"/>
      <c r="EWK38" s="14"/>
      <c r="EWL38" s="14"/>
      <c r="EWM38" s="14"/>
      <c r="EWN38" s="14"/>
      <c r="EWO38" s="14"/>
      <c r="EWP38" s="14"/>
      <c r="EWQ38" s="14"/>
      <c r="EWR38" s="14"/>
      <c r="EWS38" s="14"/>
      <c r="EWT38" s="14"/>
      <c r="EWU38" s="14"/>
      <c r="EWV38" s="14"/>
      <c r="EWW38" s="14"/>
      <c r="EWX38" s="14"/>
      <c r="EWY38" s="14"/>
      <c r="EWZ38" s="14"/>
      <c r="EXA38" s="14"/>
      <c r="EXB38" s="14"/>
      <c r="EXC38" s="14"/>
      <c r="EXD38" s="14"/>
      <c r="EXE38" s="14"/>
      <c r="EXF38" s="14"/>
      <c r="EXG38" s="14"/>
      <c r="EXH38" s="14"/>
      <c r="EXI38" s="14"/>
      <c r="EXJ38" s="14"/>
      <c r="EXK38" s="14"/>
      <c r="EXL38" s="14"/>
      <c r="EXM38" s="14"/>
      <c r="EXN38" s="14"/>
      <c r="EXO38" s="14"/>
      <c r="EXP38" s="14"/>
      <c r="EXQ38" s="14"/>
      <c r="EXR38" s="14"/>
      <c r="EXS38" s="14"/>
      <c r="EXT38" s="14"/>
      <c r="EXU38" s="14"/>
      <c r="EXV38" s="14"/>
      <c r="EXW38" s="14"/>
      <c r="EXX38" s="14"/>
      <c r="EXY38" s="14"/>
      <c r="EXZ38" s="14"/>
      <c r="EYA38" s="14"/>
      <c r="EYB38" s="14"/>
      <c r="EYC38" s="14"/>
      <c r="EYD38" s="14"/>
      <c r="EYE38" s="14"/>
      <c r="EYF38" s="14"/>
      <c r="EYG38" s="14"/>
      <c r="EYH38" s="14"/>
      <c r="EYI38" s="14"/>
      <c r="EYJ38" s="14"/>
      <c r="EYK38" s="14"/>
      <c r="EYL38" s="14"/>
      <c r="EYM38" s="14"/>
      <c r="EYN38" s="14"/>
      <c r="EYO38" s="14"/>
      <c r="EYP38" s="14"/>
      <c r="EYQ38" s="14"/>
      <c r="EYR38" s="14"/>
      <c r="EYS38" s="14"/>
      <c r="EYT38" s="14"/>
      <c r="EYU38" s="14"/>
      <c r="EYV38" s="14"/>
      <c r="EYW38" s="14"/>
      <c r="EYX38" s="14"/>
      <c r="EYY38" s="14"/>
      <c r="EYZ38" s="14"/>
      <c r="EZA38" s="14"/>
      <c r="EZB38" s="14"/>
      <c r="EZC38" s="14"/>
      <c r="EZD38" s="14"/>
      <c r="EZE38" s="14"/>
      <c r="EZF38" s="14"/>
      <c r="EZG38" s="14"/>
      <c r="EZH38" s="14"/>
      <c r="EZI38" s="14"/>
      <c r="EZJ38" s="14"/>
      <c r="EZK38" s="14"/>
      <c r="EZL38" s="14"/>
      <c r="EZM38" s="14"/>
      <c r="EZN38" s="14"/>
      <c r="EZO38" s="14"/>
      <c r="EZP38" s="14"/>
      <c r="EZQ38" s="14"/>
      <c r="EZR38" s="14"/>
      <c r="EZS38" s="14"/>
      <c r="EZT38" s="14"/>
      <c r="EZU38" s="14"/>
      <c r="EZV38" s="14"/>
      <c r="EZW38" s="14"/>
      <c r="EZX38" s="14"/>
      <c r="EZY38" s="14"/>
      <c r="EZZ38" s="14"/>
      <c r="FAA38" s="14"/>
      <c r="FAB38" s="14"/>
      <c r="FAC38" s="14"/>
      <c r="FAD38" s="14"/>
      <c r="FAE38" s="14"/>
      <c r="FAF38" s="14"/>
      <c r="FAG38" s="14"/>
      <c r="FAH38" s="14"/>
      <c r="FAI38" s="14"/>
      <c r="FAJ38" s="14"/>
      <c r="FAK38" s="14"/>
      <c r="FAL38" s="14"/>
      <c r="FAM38" s="14"/>
      <c r="FAN38" s="14"/>
      <c r="FAO38" s="14"/>
      <c r="FAP38" s="14"/>
      <c r="FAQ38" s="14"/>
      <c r="FAR38" s="14"/>
      <c r="FAS38" s="14"/>
      <c r="FAT38" s="14"/>
      <c r="FAU38" s="14"/>
      <c r="FAV38" s="14"/>
      <c r="FAW38" s="14"/>
      <c r="FAX38" s="14"/>
      <c r="FAY38" s="14"/>
      <c r="FAZ38" s="14"/>
      <c r="FBA38" s="14"/>
      <c r="FBB38" s="14"/>
      <c r="FBC38" s="14"/>
      <c r="FBD38" s="14"/>
      <c r="FBE38" s="14"/>
      <c r="FBF38" s="14"/>
      <c r="FBG38" s="14"/>
      <c r="FBH38" s="14"/>
      <c r="FBI38" s="14"/>
      <c r="FBJ38" s="14"/>
      <c r="FBK38" s="14"/>
      <c r="FBL38" s="14"/>
      <c r="FBM38" s="14"/>
      <c r="FBN38" s="14"/>
      <c r="FBO38" s="14"/>
      <c r="FBP38" s="14"/>
      <c r="FBQ38" s="14"/>
      <c r="FBR38" s="14"/>
      <c r="FBS38" s="14"/>
      <c r="FBT38" s="14"/>
      <c r="FBU38" s="14"/>
      <c r="FBV38" s="14"/>
      <c r="FBW38" s="14"/>
      <c r="FBX38" s="14"/>
      <c r="FBY38" s="14"/>
      <c r="FBZ38" s="14"/>
      <c r="FCA38" s="14"/>
      <c r="FCB38" s="14"/>
      <c r="FCC38" s="14"/>
      <c r="FCD38" s="14"/>
      <c r="FCE38" s="14"/>
      <c r="FCF38" s="14"/>
      <c r="FCG38" s="14"/>
      <c r="FCH38" s="14"/>
      <c r="FCI38" s="14"/>
      <c r="FCJ38" s="14"/>
      <c r="FCK38" s="14"/>
      <c r="FCL38" s="14"/>
      <c r="FCM38" s="14"/>
      <c r="FCN38" s="14"/>
      <c r="FCO38" s="14"/>
      <c r="FCP38" s="14"/>
      <c r="FCQ38" s="14"/>
      <c r="FCR38" s="14"/>
      <c r="FCS38" s="14"/>
      <c r="FCT38" s="14"/>
      <c r="FCU38" s="14"/>
      <c r="FCV38" s="14"/>
      <c r="FCW38" s="14"/>
      <c r="FCX38" s="14"/>
      <c r="FCY38" s="14"/>
      <c r="FCZ38" s="14"/>
      <c r="FDA38" s="14"/>
      <c r="FDB38" s="14"/>
      <c r="FDC38" s="14"/>
      <c r="FDD38" s="14"/>
      <c r="FDE38" s="14"/>
      <c r="FDF38" s="14"/>
      <c r="FDG38" s="14"/>
      <c r="FDH38" s="14"/>
      <c r="FDI38" s="14"/>
      <c r="FDJ38" s="14"/>
      <c r="FDK38" s="14"/>
      <c r="FDL38" s="14"/>
      <c r="FDM38" s="14"/>
      <c r="FDN38" s="14"/>
      <c r="FDO38" s="14"/>
      <c r="FDP38" s="14"/>
      <c r="FDQ38" s="14"/>
      <c r="FDR38" s="14"/>
      <c r="FDS38" s="14"/>
      <c r="FDT38" s="14"/>
      <c r="FDU38" s="14"/>
      <c r="FDV38" s="14"/>
      <c r="FDW38" s="14"/>
      <c r="FDX38" s="14"/>
      <c r="FDY38" s="14"/>
      <c r="FDZ38" s="14"/>
      <c r="FEA38" s="14"/>
      <c r="FEB38" s="14"/>
      <c r="FEC38" s="14"/>
      <c r="FED38" s="14"/>
      <c r="FEE38" s="14"/>
      <c r="FEF38" s="14"/>
      <c r="FEG38" s="14"/>
      <c r="FEH38" s="14"/>
      <c r="FEI38" s="14"/>
      <c r="FEJ38" s="14"/>
      <c r="FEK38" s="14"/>
      <c r="FEL38" s="14"/>
      <c r="FEM38" s="14"/>
      <c r="FEN38" s="14"/>
      <c r="FEO38" s="14"/>
      <c r="FEP38" s="14"/>
      <c r="FEQ38" s="14"/>
      <c r="FER38" s="14"/>
      <c r="FES38" s="14"/>
      <c r="FET38" s="14"/>
      <c r="FEU38" s="14"/>
      <c r="FEV38" s="14"/>
      <c r="FEW38" s="14"/>
      <c r="FEX38" s="14"/>
      <c r="FEY38" s="14"/>
      <c r="FEZ38" s="14"/>
      <c r="FFA38" s="14"/>
      <c r="FFB38" s="14"/>
      <c r="FFC38" s="14"/>
      <c r="FFD38" s="14"/>
      <c r="FFE38" s="14"/>
      <c r="FFF38" s="14"/>
      <c r="FFG38" s="14"/>
      <c r="FFH38" s="14"/>
      <c r="FFI38" s="14"/>
      <c r="FFJ38" s="14"/>
      <c r="FFK38" s="14"/>
      <c r="FFL38" s="14"/>
      <c r="FFM38" s="14"/>
      <c r="FFN38" s="14"/>
      <c r="FFO38" s="14"/>
      <c r="FFP38" s="14"/>
      <c r="FFQ38" s="14"/>
      <c r="FFR38" s="14"/>
      <c r="FFS38" s="14"/>
      <c r="FFT38" s="14"/>
      <c r="FFU38" s="14"/>
      <c r="FFV38" s="14"/>
      <c r="FFW38" s="14"/>
      <c r="FFX38" s="14"/>
      <c r="FFY38" s="14"/>
      <c r="FFZ38" s="14"/>
      <c r="FGA38" s="14"/>
      <c r="FGB38" s="14"/>
      <c r="FGC38" s="14"/>
      <c r="FGD38" s="14"/>
      <c r="FGE38" s="14"/>
      <c r="FGF38" s="14"/>
      <c r="FGG38" s="14"/>
      <c r="FGH38" s="14"/>
      <c r="FGI38" s="14"/>
      <c r="FGJ38" s="14"/>
      <c r="FGK38" s="14"/>
      <c r="FGL38" s="14"/>
      <c r="FGM38" s="14"/>
      <c r="FGN38" s="14"/>
      <c r="FGO38" s="14"/>
      <c r="FGP38" s="14"/>
      <c r="FGQ38" s="14"/>
      <c r="FGR38" s="14"/>
      <c r="FGS38" s="14"/>
      <c r="FGT38" s="14"/>
      <c r="FGU38" s="14"/>
      <c r="FGV38" s="14"/>
      <c r="FGW38" s="14"/>
      <c r="FGX38" s="14"/>
      <c r="FGY38" s="14"/>
      <c r="FGZ38" s="14"/>
      <c r="FHA38" s="14"/>
      <c r="FHB38" s="14"/>
      <c r="FHC38" s="14"/>
      <c r="FHD38" s="14"/>
      <c r="FHE38" s="14"/>
      <c r="FHF38" s="14"/>
      <c r="FHG38" s="14"/>
      <c r="FHH38" s="14"/>
      <c r="FHI38" s="14"/>
      <c r="FHJ38" s="14"/>
      <c r="FHK38" s="14"/>
      <c r="FHL38" s="14"/>
      <c r="FHM38" s="14"/>
      <c r="FHN38" s="14"/>
      <c r="FHO38" s="14"/>
      <c r="FHP38" s="14"/>
      <c r="FHQ38" s="14"/>
      <c r="FHR38" s="14"/>
      <c r="FHS38" s="14"/>
      <c r="FHT38" s="14"/>
      <c r="FHU38" s="14"/>
      <c r="FHV38" s="14"/>
      <c r="FHW38" s="14"/>
      <c r="FHX38" s="14"/>
      <c r="FHY38" s="14"/>
      <c r="FHZ38" s="14"/>
      <c r="FIA38" s="14"/>
      <c r="FIB38" s="14"/>
      <c r="FIC38" s="14"/>
      <c r="FID38" s="14"/>
      <c r="FIE38" s="14"/>
      <c r="FIF38" s="14"/>
      <c r="FIG38" s="14"/>
      <c r="FIH38" s="14"/>
      <c r="FII38" s="14"/>
      <c r="FIJ38" s="14"/>
      <c r="FIK38" s="14"/>
      <c r="FIL38" s="14"/>
      <c r="FIM38" s="14"/>
      <c r="FIN38" s="14"/>
      <c r="FIO38" s="14"/>
      <c r="FIP38" s="14"/>
      <c r="FIQ38" s="14"/>
      <c r="FIR38" s="14"/>
      <c r="FIS38" s="14"/>
      <c r="FIT38" s="14"/>
      <c r="FIU38" s="14"/>
      <c r="FIV38" s="14"/>
      <c r="FIW38" s="14"/>
      <c r="FIX38" s="14"/>
      <c r="FIY38" s="14"/>
      <c r="FIZ38" s="14"/>
      <c r="FJA38" s="14"/>
      <c r="FJB38" s="14"/>
      <c r="FJC38" s="14"/>
      <c r="FJD38" s="14"/>
      <c r="FJE38" s="14"/>
      <c r="FJF38" s="14"/>
      <c r="FJG38" s="14"/>
      <c r="FJH38" s="14"/>
      <c r="FJI38" s="14"/>
      <c r="FJJ38" s="14"/>
      <c r="FJK38" s="14"/>
      <c r="FJL38" s="14"/>
      <c r="FJM38" s="14"/>
      <c r="FJN38" s="14"/>
      <c r="FJO38" s="14"/>
      <c r="FJP38" s="14"/>
      <c r="FJQ38" s="14"/>
      <c r="FJR38" s="14"/>
      <c r="FJS38" s="14"/>
      <c r="FJT38" s="14"/>
      <c r="FJU38" s="14"/>
      <c r="FJV38" s="14"/>
      <c r="FJW38" s="14"/>
      <c r="FJX38" s="14"/>
      <c r="FJY38" s="14"/>
      <c r="FJZ38" s="14"/>
      <c r="FKA38" s="14"/>
      <c r="FKB38" s="14"/>
      <c r="FKC38" s="14"/>
      <c r="FKD38" s="14"/>
      <c r="FKE38" s="14"/>
      <c r="FKF38" s="14"/>
      <c r="FKG38" s="14"/>
      <c r="FKH38" s="14"/>
      <c r="FKI38" s="14"/>
      <c r="FKJ38" s="14"/>
      <c r="FKK38" s="14"/>
      <c r="FKL38" s="14"/>
      <c r="FKM38" s="14"/>
      <c r="FKN38" s="14"/>
      <c r="FKO38" s="14"/>
      <c r="FKP38" s="14"/>
      <c r="FKQ38" s="14"/>
      <c r="FKR38" s="14"/>
      <c r="FKS38" s="14"/>
      <c r="FKT38" s="14"/>
      <c r="FKU38" s="14"/>
      <c r="FKV38" s="14"/>
      <c r="FKW38" s="14"/>
      <c r="FKX38" s="14"/>
      <c r="FKY38" s="14"/>
      <c r="FKZ38" s="14"/>
      <c r="FLA38" s="14"/>
      <c r="FLB38" s="14"/>
      <c r="FLC38" s="14"/>
      <c r="FLD38" s="14"/>
      <c r="FLE38" s="14"/>
      <c r="FLF38" s="14"/>
      <c r="FLG38" s="14"/>
      <c r="FLH38" s="14"/>
      <c r="FLI38" s="14"/>
      <c r="FLJ38" s="14"/>
      <c r="FLK38" s="14"/>
      <c r="FLL38" s="14"/>
      <c r="FLM38" s="14"/>
      <c r="FLN38" s="14"/>
      <c r="FLO38" s="14"/>
      <c r="FLP38" s="14"/>
      <c r="FLQ38" s="14"/>
      <c r="FLR38" s="14"/>
      <c r="FLS38" s="14"/>
      <c r="FLT38" s="14"/>
      <c r="FLU38" s="14"/>
      <c r="FLV38" s="14"/>
      <c r="FLW38" s="14"/>
      <c r="FLX38" s="14"/>
      <c r="FLY38" s="14"/>
      <c r="FLZ38" s="14"/>
      <c r="FMA38" s="14"/>
      <c r="FMB38" s="14"/>
      <c r="FMC38" s="14"/>
      <c r="FMD38" s="14"/>
      <c r="FME38" s="14"/>
      <c r="FMF38" s="14"/>
      <c r="FMG38" s="14"/>
      <c r="FMH38" s="14"/>
      <c r="FMI38" s="14"/>
      <c r="FMJ38" s="14"/>
      <c r="FMK38" s="14"/>
      <c r="FML38" s="14"/>
      <c r="FMM38" s="14"/>
      <c r="FMN38" s="14"/>
      <c r="FMO38" s="14"/>
      <c r="FMP38" s="14"/>
      <c r="FMQ38" s="14"/>
      <c r="FMR38" s="14"/>
      <c r="FMS38" s="14"/>
      <c r="FMT38" s="14"/>
      <c r="FMU38" s="14"/>
      <c r="FMV38" s="14"/>
      <c r="FMW38" s="14"/>
      <c r="FMX38" s="14"/>
      <c r="FMY38" s="14"/>
      <c r="FMZ38" s="14"/>
      <c r="FNA38" s="14"/>
      <c r="FNB38" s="14"/>
      <c r="FNC38" s="14"/>
      <c r="FND38" s="14"/>
      <c r="FNE38" s="14"/>
      <c r="FNF38" s="14"/>
      <c r="FNG38" s="14"/>
      <c r="FNH38" s="14"/>
      <c r="FNI38" s="14"/>
      <c r="FNJ38" s="14"/>
      <c r="FNK38" s="14"/>
      <c r="FNL38" s="14"/>
      <c r="FNM38" s="14"/>
      <c r="FNN38" s="14"/>
      <c r="FNO38" s="14"/>
      <c r="FNP38" s="14"/>
      <c r="FNQ38" s="14"/>
      <c r="FNR38" s="14"/>
      <c r="FNS38" s="14"/>
      <c r="FNT38" s="14"/>
      <c r="FNU38" s="14"/>
      <c r="FNV38" s="14"/>
      <c r="FNW38" s="14"/>
      <c r="FNX38" s="14"/>
      <c r="FNY38" s="14"/>
      <c r="FNZ38" s="14"/>
      <c r="FOA38" s="14"/>
      <c r="FOB38" s="14"/>
      <c r="FOC38" s="14"/>
      <c r="FOD38" s="14"/>
      <c r="FOE38" s="14"/>
      <c r="FOF38" s="14"/>
      <c r="FOG38" s="14"/>
      <c r="FOH38" s="14"/>
      <c r="FOI38" s="14"/>
      <c r="FOJ38" s="14"/>
      <c r="FOK38" s="14"/>
      <c r="FOL38" s="14"/>
      <c r="FOM38" s="14"/>
      <c r="FON38" s="14"/>
      <c r="FOO38" s="14"/>
      <c r="FOP38" s="14"/>
      <c r="FOQ38" s="14"/>
      <c r="FOR38" s="14"/>
      <c r="FOS38" s="14"/>
      <c r="FOT38" s="14"/>
      <c r="FOU38" s="14"/>
      <c r="FOV38" s="14"/>
      <c r="FOW38" s="14"/>
      <c r="FOX38" s="14"/>
      <c r="FOY38" s="14"/>
      <c r="FOZ38" s="14"/>
      <c r="FPA38" s="14"/>
      <c r="FPB38" s="14"/>
      <c r="FPC38" s="14"/>
      <c r="FPD38" s="14"/>
      <c r="FPE38" s="14"/>
      <c r="FPF38" s="14"/>
      <c r="FPG38" s="14"/>
      <c r="FPH38" s="14"/>
      <c r="FPI38" s="14"/>
      <c r="FPJ38" s="14"/>
      <c r="FPK38" s="14"/>
      <c r="FPL38" s="14"/>
      <c r="FPM38" s="14"/>
      <c r="FPN38" s="14"/>
      <c r="FPO38" s="14"/>
      <c r="FPP38" s="14"/>
      <c r="FPQ38" s="14"/>
      <c r="FPR38" s="14"/>
      <c r="FPS38" s="14"/>
      <c r="FPT38" s="14"/>
      <c r="FPU38" s="14"/>
      <c r="FPV38" s="14"/>
      <c r="FPW38" s="14"/>
      <c r="FPX38" s="14"/>
      <c r="FPY38" s="14"/>
      <c r="FPZ38" s="14"/>
      <c r="FQA38" s="14"/>
      <c r="FQB38" s="14"/>
      <c r="FQC38" s="14"/>
      <c r="FQD38" s="14"/>
      <c r="FQE38" s="14"/>
      <c r="FQF38" s="14"/>
      <c r="FQG38" s="14"/>
      <c r="FQH38" s="14"/>
      <c r="FQI38" s="14"/>
      <c r="FQJ38" s="14"/>
      <c r="FQK38" s="14"/>
      <c r="FQL38" s="14"/>
      <c r="FQM38" s="14"/>
      <c r="FQN38" s="14"/>
      <c r="FQO38" s="14"/>
      <c r="FQP38" s="14"/>
      <c r="FQQ38" s="14"/>
      <c r="FQR38" s="14"/>
      <c r="FQS38" s="14"/>
      <c r="FQT38" s="14"/>
      <c r="FQU38" s="14"/>
      <c r="FQV38" s="14"/>
      <c r="FQW38" s="14"/>
      <c r="FQX38" s="14"/>
      <c r="FQY38" s="14"/>
      <c r="FQZ38" s="14"/>
      <c r="FRA38" s="14"/>
      <c r="FRB38" s="14"/>
      <c r="FRC38" s="14"/>
      <c r="FRD38" s="14"/>
      <c r="FRE38" s="14"/>
      <c r="FRF38" s="14"/>
      <c r="FRG38" s="14"/>
      <c r="FRH38" s="14"/>
      <c r="FRI38" s="14"/>
      <c r="FRJ38" s="14"/>
      <c r="FRK38" s="14"/>
      <c r="FRL38" s="14"/>
      <c r="FRM38" s="14"/>
      <c r="FRN38" s="14"/>
      <c r="FRO38" s="14"/>
      <c r="FRP38" s="14"/>
      <c r="FRQ38" s="14"/>
      <c r="FRR38" s="14"/>
      <c r="FRS38" s="14"/>
      <c r="FRT38" s="14"/>
      <c r="FRU38" s="14"/>
      <c r="FRV38" s="14"/>
      <c r="FRW38" s="14"/>
      <c r="FRX38" s="14"/>
      <c r="FRY38" s="14"/>
      <c r="FRZ38" s="14"/>
      <c r="FSA38" s="14"/>
      <c r="FSB38" s="14"/>
      <c r="FSC38" s="14"/>
      <c r="FSD38" s="14"/>
      <c r="FSE38" s="14"/>
      <c r="FSF38" s="14"/>
      <c r="FSG38" s="14"/>
      <c r="FSH38" s="14"/>
      <c r="FSI38" s="14"/>
      <c r="FSJ38" s="14"/>
      <c r="FSK38" s="14"/>
      <c r="FSL38" s="14"/>
      <c r="FSM38" s="14"/>
      <c r="FSN38" s="14"/>
      <c r="FSO38" s="14"/>
      <c r="FSP38" s="14"/>
      <c r="FSQ38" s="14"/>
      <c r="FSR38" s="14"/>
      <c r="FSS38" s="14"/>
      <c r="FST38" s="14"/>
      <c r="FSU38" s="14"/>
      <c r="FSV38" s="14"/>
      <c r="FSW38" s="14"/>
      <c r="FSX38" s="14"/>
      <c r="FSY38" s="14"/>
      <c r="FSZ38" s="14"/>
      <c r="FTA38" s="14"/>
      <c r="FTB38" s="14"/>
      <c r="FTC38" s="14"/>
      <c r="FTD38" s="14"/>
      <c r="FTE38" s="14"/>
      <c r="FTF38" s="14"/>
      <c r="FTG38" s="14"/>
      <c r="FTH38" s="14"/>
      <c r="FTI38" s="14"/>
      <c r="FTJ38" s="14"/>
      <c r="FTK38" s="14"/>
      <c r="FTL38" s="14"/>
      <c r="FTM38" s="14"/>
      <c r="FTN38" s="14"/>
      <c r="FTO38" s="14"/>
      <c r="FTP38" s="14"/>
      <c r="FTQ38" s="14"/>
      <c r="FTR38" s="14"/>
      <c r="FTS38" s="14"/>
      <c r="FTT38" s="14"/>
      <c r="FTU38" s="14"/>
      <c r="FTV38" s="14"/>
      <c r="FTW38" s="14"/>
      <c r="FTX38" s="14"/>
      <c r="FTY38" s="14"/>
      <c r="FTZ38" s="14"/>
      <c r="FUA38" s="14"/>
      <c r="FUB38" s="14"/>
      <c r="FUC38" s="14"/>
      <c r="FUD38" s="14"/>
      <c r="FUE38" s="14"/>
      <c r="FUF38" s="14"/>
      <c r="FUG38" s="14"/>
      <c r="FUH38" s="14"/>
      <c r="FUI38" s="14"/>
      <c r="FUJ38" s="14"/>
      <c r="FUK38" s="14"/>
      <c r="FUL38" s="14"/>
      <c r="FUM38" s="14"/>
      <c r="FUN38" s="14"/>
      <c r="FUO38" s="14"/>
      <c r="FUP38" s="14"/>
      <c r="FUQ38" s="14"/>
      <c r="FUR38" s="14"/>
      <c r="FUS38" s="14"/>
      <c r="FUT38" s="14"/>
      <c r="FUU38" s="14"/>
      <c r="FUV38" s="14"/>
      <c r="FUW38" s="14"/>
      <c r="FUX38" s="14"/>
      <c r="FUY38" s="14"/>
      <c r="FUZ38" s="14"/>
      <c r="FVA38" s="14"/>
      <c r="FVB38" s="14"/>
      <c r="FVC38" s="14"/>
      <c r="FVD38" s="14"/>
      <c r="FVE38" s="14"/>
      <c r="FVF38" s="14"/>
      <c r="FVG38" s="14"/>
      <c r="FVH38" s="14"/>
      <c r="FVI38" s="14"/>
      <c r="FVJ38" s="14"/>
      <c r="FVK38" s="14"/>
      <c r="FVL38" s="14"/>
      <c r="FVM38" s="14"/>
      <c r="FVN38" s="14"/>
      <c r="FVO38" s="14"/>
      <c r="FVP38" s="14"/>
      <c r="FVQ38" s="14"/>
      <c r="FVR38" s="14"/>
      <c r="FVS38" s="14"/>
      <c r="FVT38" s="14"/>
      <c r="FVU38" s="14"/>
      <c r="FVV38" s="14"/>
      <c r="FVW38" s="14"/>
      <c r="FVX38" s="14"/>
      <c r="FVY38" s="14"/>
      <c r="FVZ38" s="14"/>
      <c r="FWA38" s="14"/>
      <c r="FWB38" s="14"/>
      <c r="FWC38" s="14"/>
      <c r="FWD38" s="14"/>
      <c r="FWE38" s="14"/>
      <c r="FWF38" s="14"/>
      <c r="FWG38" s="14"/>
      <c r="FWH38" s="14"/>
      <c r="FWI38" s="14"/>
      <c r="FWJ38" s="14"/>
      <c r="FWK38" s="14"/>
      <c r="FWL38" s="14"/>
      <c r="FWM38" s="14"/>
      <c r="FWN38" s="14"/>
      <c r="FWO38" s="14"/>
      <c r="FWP38" s="14"/>
      <c r="FWQ38" s="14"/>
      <c r="FWR38" s="14"/>
      <c r="FWS38" s="14"/>
      <c r="FWT38" s="14"/>
      <c r="FWU38" s="14"/>
      <c r="FWV38" s="14"/>
      <c r="FWW38" s="14"/>
      <c r="FWX38" s="14"/>
      <c r="FWY38" s="14"/>
      <c r="FWZ38" s="14"/>
      <c r="FXA38" s="14"/>
      <c r="FXB38" s="14"/>
      <c r="FXC38" s="14"/>
      <c r="FXD38" s="14"/>
      <c r="FXE38" s="14"/>
      <c r="FXF38" s="14"/>
      <c r="FXG38" s="14"/>
      <c r="FXH38" s="14"/>
      <c r="FXI38" s="14"/>
      <c r="FXJ38" s="14"/>
      <c r="FXK38" s="14"/>
      <c r="FXL38" s="14"/>
      <c r="FXM38" s="14"/>
      <c r="FXN38" s="14"/>
      <c r="FXO38" s="14"/>
      <c r="FXP38" s="14"/>
      <c r="FXQ38" s="14"/>
      <c r="FXR38" s="14"/>
      <c r="FXS38" s="14"/>
      <c r="FXT38" s="14"/>
      <c r="FXU38" s="14"/>
      <c r="FXV38" s="14"/>
      <c r="FXW38" s="14"/>
      <c r="FXX38" s="14"/>
      <c r="FXY38" s="14"/>
      <c r="FXZ38" s="14"/>
      <c r="FYA38" s="14"/>
      <c r="FYB38" s="14"/>
      <c r="FYC38" s="14"/>
      <c r="FYD38" s="14"/>
      <c r="FYE38" s="14"/>
      <c r="FYF38" s="14"/>
      <c r="FYG38" s="14"/>
      <c r="FYH38" s="14"/>
      <c r="FYI38" s="14"/>
      <c r="FYJ38" s="14"/>
      <c r="FYK38" s="14"/>
      <c r="FYL38" s="14"/>
      <c r="FYM38" s="14"/>
      <c r="FYN38" s="14"/>
      <c r="FYO38" s="14"/>
      <c r="FYP38" s="14"/>
      <c r="FYQ38" s="14"/>
      <c r="FYR38" s="14"/>
      <c r="FYS38" s="14"/>
      <c r="FYT38" s="14"/>
      <c r="FYU38" s="14"/>
      <c r="FYV38" s="14"/>
      <c r="FYW38" s="14"/>
      <c r="FYX38" s="14"/>
      <c r="FYY38" s="14"/>
      <c r="FYZ38" s="14"/>
      <c r="FZA38" s="14"/>
      <c r="FZB38" s="14"/>
      <c r="FZC38" s="14"/>
      <c r="FZD38" s="14"/>
      <c r="FZE38" s="14"/>
      <c r="FZF38" s="14"/>
      <c r="FZG38" s="14"/>
      <c r="FZH38" s="14"/>
      <c r="FZI38" s="14"/>
      <c r="FZJ38" s="14"/>
      <c r="FZK38" s="14"/>
      <c r="FZL38" s="14"/>
      <c r="FZM38" s="14"/>
      <c r="FZN38" s="14"/>
      <c r="FZO38" s="14"/>
      <c r="FZP38" s="14"/>
      <c r="FZQ38" s="14"/>
      <c r="FZR38" s="14"/>
      <c r="FZS38" s="14"/>
      <c r="FZT38" s="14"/>
      <c r="FZU38" s="14"/>
      <c r="FZV38" s="14"/>
      <c r="FZW38" s="14"/>
      <c r="FZX38" s="14"/>
      <c r="FZY38" s="14"/>
      <c r="FZZ38" s="14"/>
      <c r="GAA38" s="14"/>
      <c r="GAB38" s="14"/>
      <c r="GAC38" s="14"/>
      <c r="GAD38" s="14"/>
      <c r="GAE38" s="14"/>
      <c r="GAF38" s="14"/>
      <c r="GAG38" s="14"/>
      <c r="GAH38" s="14"/>
      <c r="GAI38" s="14"/>
      <c r="GAJ38" s="14"/>
      <c r="GAK38" s="14"/>
      <c r="GAL38" s="14"/>
      <c r="GAM38" s="14"/>
      <c r="GAN38" s="14"/>
      <c r="GAO38" s="14"/>
      <c r="GAP38" s="14"/>
      <c r="GAQ38" s="14"/>
      <c r="GAR38" s="14"/>
      <c r="GAS38" s="14"/>
      <c r="GAT38" s="14"/>
      <c r="GAU38" s="14"/>
      <c r="GAV38" s="14"/>
      <c r="GAW38" s="14"/>
      <c r="GAX38" s="14"/>
      <c r="GAY38" s="14"/>
      <c r="GAZ38" s="14"/>
      <c r="GBA38" s="14"/>
      <c r="GBB38" s="14"/>
      <c r="GBC38" s="14"/>
      <c r="GBD38" s="14"/>
      <c r="GBE38" s="14"/>
      <c r="GBF38" s="14"/>
      <c r="GBG38" s="14"/>
      <c r="GBH38" s="14"/>
      <c r="GBI38" s="14"/>
      <c r="GBJ38" s="14"/>
      <c r="GBK38" s="14"/>
      <c r="GBL38" s="14"/>
      <c r="GBM38" s="14"/>
      <c r="GBN38" s="14"/>
      <c r="GBO38" s="14"/>
      <c r="GBP38" s="14"/>
      <c r="GBQ38" s="14"/>
      <c r="GBR38" s="14"/>
      <c r="GBS38" s="14"/>
      <c r="GBT38" s="14"/>
      <c r="GBU38" s="14"/>
      <c r="GBV38" s="14"/>
      <c r="GBW38" s="14"/>
      <c r="GBX38" s="14"/>
      <c r="GBY38" s="14"/>
      <c r="GBZ38" s="14"/>
      <c r="GCA38" s="14"/>
      <c r="GCB38" s="14"/>
      <c r="GCC38" s="14"/>
      <c r="GCD38" s="14"/>
      <c r="GCE38" s="14"/>
      <c r="GCF38" s="14"/>
      <c r="GCG38" s="14"/>
      <c r="GCH38" s="14"/>
      <c r="GCI38" s="14"/>
      <c r="GCJ38" s="14"/>
      <c r="GCK38" s="14"/>
      <c r="GCL38" s="14"/>
      <c r="GCM38" s="14"/>
      <c r="GCN38" s="14"/>
      <c r="GCO38" s="14"/>
      <c r="GCP38" s="14"/>
      <c r="GCQ38" s="14"/>
      <c r="GCR38" s="14"/>
      <c r="GCS38" s="14"/>
      <c r="GCT38" s="14"/>
      <c r="GCU38" s="14"/>
      <c r="GCV38" s="14"/>
      <c r="GCW38" s="14"/>
      <c r="GCX38" s="14"/>
      <c r="GCY38" s="14"/>
      <c r="GCZ38" s="14"/>
      <c r="GDA38" s="14"/>
      <c r="GDB38" s="14"/>
      <c r="GDC38" s="14"/>
      <c r="GDD38" s="14"/>
      <c r="GDE38" s="14"/>
      <c r="GDF38" s="14"/>
      <c r="GDG38" s="14"/>
      <c r="GDH38" s="14"/>
      <c r="GDI38" s="14"/>
      <c r="GDJ38" s="14"/>
      <c r="GDK38" s="14"/>
      <c r="GDL38" s="14"/>
      <c r="GDM38" s="14"/>
      <c r="GDN38" s="14"/>
      <c r="GDO38" s="14"/>
      <c r="GDP38" s="14"/>
      <c r="GDQ38" s="14"/>
      <c r="GDR38" s="14"/>
      <c r="GDS38" s="14"/>
      <c r="GDT38" s="14"/>
      <c r="GDU38" s="14"/>
      <c r="GDV38" s="14"/>
      <c r="GDW38" s="14"/>
      <c r="GDX38" s="14"/>
      <c r="GDY38" s="14"/>
      <c r="GDZ38" s="14"/>
      <c r="GEA38" s="14"/>
      <c r="GEB38" s="14"/>
      <c r="GEC38" s="14"/>
      <c r="GED38" s="14"/>
      <c r="GEE38" s="14"/>
      <c r="GEF38" s="14"/>
      <c r="GEG38" s="14"/>
      <c r="GEH38" s="14"/>
      <c r="GEI38" s="14"/>
      <c r="GEJ38" s="14"/>
      <c r="GEK38" s="14"/>
      <c r="GEL38" s="14"/>
      <c r="GEM38" s="14"/>
      <c r="GEN38" s="14"/>
      <c r="GEO38" s="14"/>
      <c r="GEP38" s="14"/>
      <c r="GEQ38" s="14"/>
      <c r="GER38" s="14"/>
      <c r="GES38" s="14"/>
      <c r="GET38" s="14"/>
      <c r="GEU38" s="14"/>
      <c r="GEV38" s="14"/>
      <c r="GEW38" s="14"/>
      <c r="GEX38" s="14"/>
      <c r="GEY38" s="14"/>
      <c r="GEZ38" s="14"/>
      <c r="GFA38" s="14"/>
      <c r="GFB38" s="14"/>
      <c r="GFC38" s="14"/>
      <c r="GFD38" s="14"/>
      <c r="GFE38" s="14"/>
      <c r="GFF38" s="14"/>
      <c r="GFG38" s="14"/>
      <c r="GFH38" s="14"/>
      <c r="GFI38" s="14"/>
      <c r="GFJ38" s="14"/>
      <c r="GFK38" s="14"/>
      <c r="GFL38" s="14"/>
      <c r="GFM38" s="14"/>
      <c r="GFN38" s="14"/>
      <c r="GFO38" s="14"/>
      <c r="GFP38" s="14"/>
      <c r="GFQ38" s="14"/>
      <c r="GFR38" s="14"/>
      <c r="GFS38" s="14"/>
      <c r="GFT38" s="14"/>
      <c r="GFU38" s="14"/>
      <c r="GFV38" s="14"/>
      <c r="GFW38" s="14"/>
      <c r="GFX38" s="14"/>
      <c r="GFY38" s="14"/>
      <c r="GFZ38" s="14"/>
      <c r="GGA38" s="14"/>
      <c r="GGB38" s="14"/>
      <c r="GGC38" s="14"/>
      <c r="GGD38" s="14"/>
      <c r="GGE38" s="14"/>
      <c r="GGF38" s="14"/>
      <c r="GGG38" s="14"/>
      <c r="GGH38" s="14"/>
      <c r="GGI38" s="14"/>
      <c r="GGJ38" s="14"/>
      <c r="GGK38" s="14"/>
      <c r="GGL38" s="14"/>
      <c r="GGM38" s="14"/>
      <c r="GGN38" s="14"/>
      <c r="GGO38" s="14"/>
      <c r="GGP38" s="14"/>
      <c r="GGQ38" s="14"/>
      <c r="GGR38" s="14"/>
      <c r="GGS38" s="14"/>
      <c r="GGT38" s="14"/>
      <c r="GGU38" s="14"/>
      <c r="GGV38" s="14"/>
      <c r="GGW38" s="14"/>
      <c r="GGX38" s="14"/>
      <c r="GGY38" s="14"/>
      <c r="GGZ38" s="14"/>
      <c r="GHA38" s="14"/>
      <c r="GHB38" s="14"/>
      <c r="GHC38" s="14"/>
      <c r="GHD38" s="14"/>
      <c r="GHE38" s="14"/>
      <c r="GHF38" s="14"/>
      <c r="GHG38" s="14"/>
      <c r="GHH38" s="14"/>
      <c r="GHI38" s="14"/>
      <c r="GHJ38" s="14"/>
      <c r="GHK38" s="14"/>
      <c r="GHL38" s="14"/>
      <c r="GHM38" s="14"/>
      <c r="GHN38" s="14"/>
      <c r="GHO38" s="14"/>
      <c r="GHP38" s="14"/>
      <c r="GHQ38" s="14"/>
      <c r="GHR38" s="14"/>
      <c r="GHS38" s="14"/>
      <c r="GHT38" s="14"/>
      <c r="GHU38" s="14"/>
      <c r="GHV38" s="14"/>
      <c r="GHW38" s="14"/>
      <c r="GHX38" s="14"/>
      <c r="GHY38" s="14"/>
      <c r="GHZ38" s="14"/>
      <c r="GIA38" s="14"/>
      <c r="GIB38" s="14"/>
      <c r="GIC38" s="14"/>
      <c r="GID38" s="14"/>
      <c r="GIE38" s="14"/>
      <c r="GIF38" s="14"/>
      <c r="GIG38" s="14"/>
      <c r="GIH38" s="14"/>
      <c r="GII38" s="14"/>
      <c r="GIJ38" s="14"/>
      <c r="GIK38" s="14"/>
      <c r="GIL38" s="14"/>
      <c r="GIM38" s="14"/>
      <c r="GIN38" s="14"/>
      <c r="GIO38" s="14"/>
      <c r="GIP38" s="14"/>
      <c r="GIQ38" s="14"/>
      <c r="GIR38" s="14"/>
      <c r="GIS38" s="14"/>
      <c r="GIT38" s="14"/>
      <c r="GIU38" s="14"/>
      <c r="GIV38" s="14"/>
      <c r="GIW38" s="14"/>
      <c r="GIX38" s="14"/>
      <c r="GIY38" s="14"/>
      <c r="GIZ38" s="14"/>
      <c r="GJA38" s="14"/>
      <c r="GJB38" s="14"/>
      <c r="GJC38" s="14"/>
      <c r="GJD38" s="14"/>
      <c r="GJE38" s="14"/>
      <c r="GJF38" s="14"/>
      <c r="GJG38" s="14"/>
      <c r="GJH38" s="14"/>
      <c r="GJI38" s="14"/>
      <c r="GJJ38" s="14"/>
      <c r="GJK38" s="14"/>
      <c r="GJL38" s="14"/>
      <c r="GJM38" s="14"/>
      <c r="GJN38" s="14"/>
      <c r="GJO38" s="14"/>
      <c r="GJP38" s="14"/>
      <c r="GJQ38" s="14"/>
      <c r="GJR38" s="14"/>
      <c r="GJS38" s="14"/>
      <c r="GJT38" s="14"/>
      <c r="GJU38" s="14"/>
      <c r="GJV38" s="14"/>
      <c r="GJW38" s="14"/>
      <c r="GJX38" s="14"/>
      <c r="GJY38" s="14"/>
      <c r="GJZ38" s="14"/>
      <c r="GKA38" s="14"/>
      <c r="GKB38" s="14"/>
      <c r="GKC38" s="14"/>
      <c r="GKD38" s="14"/>
      <c r="GKE38" s="14"/>
      <c r="GKF38" s="14"/>
      <c r="GKG38" s="14"/>
      <c r="GKH38" s="14"/>
      <c r="GKI38" s="14"/>
      <c r="GKJ38" s="14"/>
      <c r="GKK38" s="14"/>
      <c r="GKL38" s="14"/>
      <c r="GKM38" s="14"/>
      <c r="GKN38" s="14"/>
      <c r="GKO38" s="14"/>
      <c r="GKP38" s="14"/>
      <c r="GKQ38" s="14"/>
      <c r="GKR38" s="14"/>
      <c r="GKS38" s="14"/>
      <c r="GKT38" s="14"/>
      <c r="GKU38" s="14"/>
      <c r="GKV38" s="14"/>
      <c r="GKW38" s="14"/>
      <c r="GKX38" s="14"/>
      <c r="GKY38" s="14"/>
      <c r="GKZ38" s="14"/>
      <c r="GLA38" s="14"/>
      <c r="GLB38" s="14"/>
      <c r="GLC38" s="14"/>
      <c r="GLD38" s="14"/>
      <c r="GLE38" s="14"/>
      <c r="GLF38" s="14"/>
      <c r="GLG38" s="14"/>
      <c r="GLH38" s="14"/>
      <c r="GLI38" s="14"/>
      <c r="GLJ38" s="14"/>
      <c r="GLK38" s="14"/>
      <c r="GLL38" s="14"/>
      <c r="GLM38" s="14"/>
      <c r="GLN38" s="14"/>
      <c r="GLO38" s="14"/>
      <c r="GLP38" s="14"/>
      <c r="GLQ38" s="14"/>
      <c r="GLR38" s="14"/>
      <c r="GLS38" s="14"/>
      <c r="GLT38" s="14"/>
      <c r="GLU38" s="14"/>
      <c r="GLV38" s="14"/>
      <c r="GLW38" s="14"/>
      <c r="GLX38" s="14"/>
      <c r="GLY38" s="14"/>
      <c r="GLZ38" s="14"/>
      <c r="GMA38" s="14"/>
      <c r="GMB38" s="14"/>
      <c r="GMC38" s="14"/>
      <c r="GMD38" s="14"/>
      <c r="GME38" s="14"/>
      <c r="GMF38" s="14"/>
      <c r="GMG38" s="14"/>
      <c r="GMH38" s="14"/>
      <c r="GMI38" s="14"/>
      <c r="GMJ38" s="14"/>
      <c r="GMK38" s="14"/>
      <c r="GML38" s="14"/>
      <c r="GMM38" s="14"/>
      <c r="GMN38" s="14"/>
      <c r="GMO38" s="14"/>
      <c r="GMP38" s="14"/>
      <c r="GMQ38" s="14"/>
      <c r="GMR38" s="14"/>
      <c r="GMS38" s="14"/>
      <c r="GMT38" s="14"/>
      <c r="GMU38" s="14"/>
      <c r="GMV38" s="14"/>
      <c r="GMW38" s="14"/>
      <c r="GMX38" s="14"/>
      <c r="GMY38" s="14"/>
      <c r="GMZ38" s="14"/>
      <c r="GNA38" s="14"/>
      <c r="GNB38" s="14"/>
      <c r="GNC38" s="14"/>
      <c r="GND38" s="14"/>
      <c r="GNE38" s="14"/>
      <c r="GNF38" s="14"/>
      <c r="GNG38" s="14"/>
      <c r="GNH38" s="14"/>
      <c r="GNI38" s="14"/>
      <c r="GNJ38" s="14"/>
      <c r="GNK38" s="14"/>
      <c r="GNL38" s="14"/>
      <c r="GNM38" s="14"/>
      <c r="GNN38" s="14"/>
      <c r="GNO38" s="14"/>
      <c r="GNP38" s="14"/>
      <c r="GNQ38" s="14"/>
      <c r="GNR38" s="14"/>
      <c r="GNS38" s="14"/>
      <c r="GNT38" s="14"/>
      <c r="GNU38" s="14"/>
      <c r="GNV38" s="14"/>
      <c r="GNW38" s="14"/>
      <c r="GNX38" s="14"/>
      <c r="GNY38" s="14"/>
      <c r="GNZ38" s="14"/>
      <c r="GOA38" s="14"/>
      <c r="GOB38" s="14"/>
      <c r="GOC38" s="14"/>
      <c r="GOD38" s="14"/>
      <c r="GOE38" s="14"/>
      <c r="GOF38" s="14"/>
      <c r="GOG38" s="14"/>
      <c r="GOH38" s="14"/>
      <c r="GOI38" s="14"/>
      <c r="GOJ38" s="14"/>
      <c r="GOK38" s="14"/>
      <c r="GOL38" s="14"/>
      <c r="GOM38" s="14"/>
      <c r="GON38" s="14"/>
      <c r="GOO38" s="14"/>
      <c r="GOP38" s="14"/>
      <c r="GOQ38" s="14"/>
      <c r="GOR38" s="14"/>
      <c r="GOS38" s="14"/>
      <c r="GOT38" s="14"/>
      <c r="GOU38" s="14"/>
      <c r="GOV38" s="14"/>
      <c r="GOW38" s="14"/>
      <c r="GOX38" s="14"/>
      <c r="GOY38" s="14"/>
      <c r="GOZ38" s="14"/>
      <c r="GPA38" s="14"/>
      <c r="GPB38" s="14"/>
      <c r="GPC38" s="14"/>
      <c r="GPD38" s="14"/>
      <c r="GPE38" s="14"/>
      <c r="GPF38" s="14"/>
      <c r="GPG38" s="14"/>
      <c r="GPH38" s="14"/>
      <c r="GPI38" s="14"/>
      <c r="GPJ38" s="14"/>
      <c r="GPK38" s="14"/>
      <c r="GPL38" s="14"/>
      <c r="GPM38" s="14"/>
      <c r="GPN38" s="14"/>
      <c r="GPO38" s="14"/>
      <c r="GPP38" s="14"/>
      <c r="GPQ38" s="14"/>
      <c r="GPR38" s="14"/>
      <c r="GPS38" s="14"/>
      <c r="GPT38" s="14"/>
      <c r="GPU38" s="14"/>
      <c r="GPV38" s="14"/>
      <c r="GPW38" s="14"/>
      <c r="GPX38" s="14"/>
      <c r="GPY38" s="14"/>
      <c r="GPZ38" s="14"/>
      <c r="GQA38" s="14"/>
      <c r="GQB38" s="14"/>
      <c r="GQC38" s="14"/>
      <c r="GQD38" s="14"/>
      <c r="GQE38" s="14"/>
      <c r="GQF38" s="14"/>
      <c r="GQG38" s="14"/>
      <c r="GQH38" s="14"/>
      <c r="GQI38" s="14"/>
      <c r="GQJ38" s="14"/>
      <c r="GQK38" s="14"/>
      <c r="GQL38" s="14"/>
      <c r="GQM38" s="14"/>
      <c r="GQN38" s="14"/>
      <c r="GQO38" s="14"/>
      <c r="GQP38" s="14"/>
      <c r="GQQ38" s="14"/>
      <c r="GQR38" s="14"/>
      <c r="GQS38" s="14"/>
      <c r="GQT38" s="14"/>
      <c r="GQU38" s="14"/>
      <c r="GQV38" s="14"/>
      <c r="GQW38" s="14"/>
      <c r="GQX38" s="14"/>
      <c r="GQY38" s="14"/>
      <c r="GQZ38" s="14"/>
      <c r="GRA38" s="14"/>
      <c r="GRB38" s="14"/>
      <c r="GRC38" s="14"/>
      <c r="GRD38" s="14"/>
      <c r="GRE38" s="14"/>
      <c r="GRF38" s="14"/>
      <c r="GRG38" s="14"/>
      <c r="GRH38" s="14"/>
      <c r="GRI38" s="14"/>
      <c r="GRJ38" s="14"/>
      <c r="GRK38" s="14"/>
      <c r="GRL38" s="14"/>
      <c r="GRM38" s="14"/>
      <c r="GRN38" s="14"/>
      <c r="GRO38" s="14"/>
      <c r="GRP38" s="14"/>
      <c r="GRQ38" s="14"/>
      <c r="GRR38" s="14"/>
      <c r="GRS38" s="14"/>
      <c r="GRT38" s="14"/>
      <c r="GRU38" s="14"/>
      <c r="GRV38" s="14"/>
      <c r="GRW38" s="14"/>
      <c r="GRX38" s="14"/>
      <c r="GRY38" s="14"/>
      <c r="GRZ38" s="14"/>
      <c r="GSA38" s="14"/>
      <c r="GSB38" s="14"/>
      <c r="GSC38" s="14"/>
      <c r="GSD38" s="14"/>
      <c r="GSE38" s="14"/>
      <c r="GSF38" s="14"/>
      <c r="GSG38" s="14"/>
      <c r="GSH38" s="14"/>
      <c r="GSI38" s="14"/>
      <c r="GSJ38" s="14"/>
      <c r="GSK38" s="14"/>
      <c r="GSL38" s="14"/>
      <c r="GSM38" s="14"/>
      <c r="GSN38" s="14"/>
      <c r="GSO38" s="14"/>
      <c r="GSP38" s="14"/>
      <c r="GSQ38" s="14"/>
      <c r="GSR38" s="14"/>
      <c r="GSS38" s="14"/>
      <c r="GST38" s="14"/>
      <c r="GSU38" s="14"/>
      <c r="GSV38" s="14"/>
      <c r="GSW38" s="14"/>
      <c r="GSX38" s="14"/>
      <c r="GSY38" s="14"/>
      <c r="GSZ38" s="14"/>
      <c r="GTA38" s="14"/>
      <c r="GTB38" s="14"/>
      <c r="GTC38" s="14"/>
      <c r="GTD38" s="14"/>
      <c r="GTE38" s="14"/>
      <c r="GTF38" s="14"/>
      <c r="GTG38" s="14"/>
      <c r="GTH38" s="14"/>
      <c r="GTI38" s="14"/>
      <c r="GTJ38" s="14"/>
      <c r="GTK38" s="14"/>
      <c r="GTL38" s="14"/>
      <c r="GTM38" s="14"/>
      <c r="GTN38" s="14"/>
      <c r="GTO38" s="14"/>
      <c r="GTP38" s="14"/>
      <c r="GTQ38" s="14"/>
      <c r="GTR38" s="14"/>
      <c r="GTS38" s="14"/>
      <c r="GTT38" s="14"/>
      <c r="GTU38" s="14"/>
      <c r="GTV38" s="14"/>
      <c r="GTW38" s="14"/>
      <c r="GTX38" s="14"/>
      <c r="GTY38" s="14"/>
      <c r="GTZ38" s="14"/>
      <c r="GUA38" s="14"/>
      <c r="GUB38" s="14"/>
      <c r="GUC38" s="14"/>
      <c r="GUD38" s="14"/>
      <c r="GUE38" s="14"/>
      <c r="GUF38" s="14"/>
      <c r="GUG38" s="14"/>
      <c r="GUH38" s="14"/>
      <c r="GUI38" s="14"/>
      <c r="GUJ38" s="14"/>
      <c r="GUK38" s="14"/>
      <c r="GUL38" s="14"/>
      <c r="GUM38" s="14"/>
      <c r="GUN38" s="14"/>
      <c r="GUO38" s="14"/>
      <c r="GUP38" s="14"/>
      <c r="GUQ38" s="14"/>
      <c r="GUR38" s="14"/>
      <c r="GUS38" s="14"/>
      <c r="GUT38" s="14"/>
      <c r="GUU38" s="14"/>
      <c r="GUV38" s="14"/>
      <c r="GUW38" s="14"/>
      <c r="GUX38" s="14"/>
      <c r="GUY38" s="14"/>
      <c r="GUZ38" s="14"/>
      <c r="GVA38" s="14"/>
      <c r="GVB38" s="14"/>
      <c r="GVC38" s="14"/>
      <c r="GVD38" s="14"/>
      <c r="GVE38" s="14"/>
      <c r="GVF38" s="14"/>
      <c r="GVG38" s="14"/>
      <c r="GVH38" s="14"/>
      <c r="GVI38" s="14"/>
      <c r="GVJ38" s="14"/>
      <c r="GVK38" s="14"/>
      <c r="GVL38" s="14"/>
      <c r="GVM38" s="14"/>
      <c r="GVN38" s="14"/>
      <c r="GVO38" s="14"/>
      <c r="GVP38" s="14"/>
      <c r="GVQ38" s="14"/>
      <c r="GVR38" s="14"/>
      <c r="GVS38" s="14"/>
      <c r="GVT38" s="14"/>
      <c r="GVU38" s="14"/>
      <c r="GVV38" s="14"/>
      <c r="GVW38" s="14"/>
      <c r="GVX38" s="14"/>
      <c r="GVY38" s="14"/>
      <c r="GVZ38" s="14"/>
      <c r="GWA38" s="14"/>
      <c r="GWB38" s="14"/>
      <c r="GWC38" s="14"/>
      <c r="GWD38" s="14"/>
      <c r="GWE38" s="14"/>
      <c r="GWF38" s="14"/>
      <c r="GWG38" s="14"/>
      <c r="GWH38" s="14"/>
      <c r="GWI38" s="14"/>
      <c r="GWJ38" s="14"/>
      <c r="GWK38" s="14"/>
      <c r="GWL38" s="14"/>
      <c r="GWM38" s="14"/>
      <c r="GWN38" s="14"/>
      <c r="GWO38" s="14"/>
      <c r="GWP38" s="14"/>
      <c r="GWQ38" s="14"/>
      <c r="GWR38" s="14"/>
      <c r="GWS38" s="14"/>
      <c r="GWT38" s="14"/>
      <c r="GWU38" s="14"/>
      <c r="GWV38" s="14"/>
      <c r="GWW38" s="14"/>
      <c r="GWX38" s="14"/>
      <c r="GWY38" s="14"/>
      <c r="GWZ38" s="14"/>
      <c r="GXA38" s="14"/>
      <c r="GXB38" s="14"/>
      <c r="GXC38" s="14"/>
      <c r="GXD38" s="14"/>
      <c r="GXE38" s="14"/>
      <c r="GXF38" s="14"/>
      <c r="GXG38" s="14"/>
      <c r="GXH38" s="14"/>
      <c r="GXI38" s="14"/>
      <c r="GXJ38" s="14"/>
      <c r="GXK38" s="14"/>
      <c r="GXL38" s="14"/>
      <c r="GXM38" s="14"/>
      <c r="GXN38" s="14"/>
      <c r="GXO38" s="14"/>
      <c r="GXP38" s="14"/>
      <c r="GXQ38" s="14"/>
      <c r="GXR38" s="14"/>
      <c r="GXS38" s="14"/>
      <c r="GXT38" s="14"/>
      <c r="GXU38" s="14"/>
      <c r="GXV38" s="14"/>
      <c r="GXW38" s="14"/>
      <c r="GXX38" s="14"/>
      <c r="GXY38" s="14"/>
      <c r="GXZ38" s="14"/>
      <c r="GYA38" s="14"/>
      <c r="GYB38" s="14"/>
      <c r="GYC38" s="14"/>
      <c r="GYD38" s="14"/>
      <c r="GYE38" s="14"/>
      <c r="GYF38" s="14"/>
      <c r="GYG38" s="14"/>
      <c r="GYH38" s="14"/>
      <c r="GYI38" s="14"/>
      <c r="GYJ38" s="14"/>
      <c r="GYK38" s="14"/>
      <c r="GYL38" s="14"/>
      <c r="GYM38" s="14"/>
      <c r="GYN38" s="14"/>
      <c r="GYO38" s="14"/>
      <c r="GYP38" s="14"/>
      <c r="GYQ38" s="14"/>
      <c r="GYR38" s="14"/>
      <c r="GYS38" s="14"/>
      <c r="GYT38" s="14"/>
      <c r="GYU38" s="14"/>
      <c r="GYV38" s="14"/>
      <c r="GYW38" s="14"/>
      <c r="GYX38" s="14"/>
      <c r="GYY38" s="14"/>
      <c r="GYZ38" s="14"/>
      <c r="GZA38" s="14"/>
      <c r="GZB38" s="14"/>
      <c r="GZC38" s="14"/>
      <c r="GZD38" s="14"/>
      <c r="GZE38" s="14"/>
      <c r="GZF38" s="14"/>
      <c r="GZG38" s="14"/>
      <c r="GZH38" s="14"/>
      <c r="GZI38" s="14"/>
      <c r="GZJ38" s="14"/>
      <c r="GZK38" s="14"/>
      <c r="GZL38" s="14"/>
      <c r="GZM38" s="14"/>
      <c r="GZN38" s="14"/>
      <c r="GZO38" s="14"/>
      <c r="GZP38" s="14"/>
      <c r="GZQ38" s="14"/>
      <c r="GZR38" s="14"/>
      <c r="GZS38" s="14"/>
      <c r="GZT38" s="14"/>
      <c r="GZU38" s="14"/>
      <c r="GZV38" s="14"/>
      <c r="GZW38" s="14"/>
      <c r="GZX38" s="14"/>
      <c r="GZY38" s="14"/>
      <c r="GZZ38" s="14"/>
      <c r="HAA38" s="14"/>
      <c r="HAB38" s="14"/>
      <c r="HAC38" s="14"/>
      <c r="HAD38" s="14"/>
      <c r="HAE38" s="14"/>
      <c r="HAF38" s="14"/>
      <c r="HAG38" s="14"/>
      <c r="HAH38" s="14"/>
      <c r="HAI38" s="14"/>
      <c r="HAJ38" s="14"/>
      <c r="HAK38" s="14"/>
      <c r="HAL38" s="14"/>
      <c r="HAM38" s="14"/>
      <c r="HAN38" s="14"/>
      <c r="HAO38" s="14"/>
      <c r="HAP38" s="14"/>
      <c r="HAQ38" s="14"/>
      <c r="HAR38" s="14"/>
      <c r="HAS38" s="14"/>
      <c r="HAT38" s="14"/>
      <c r="HAU38" s="14"/>
      <c r="HAV38" s="14"/>
      <c r="HAW38" s="14"/>
      <c r="HAX38" s="14"/>
      <c r="HAY38" s="14"/>
      <c r="HAZ38" s="14"/>
      <c r="HBA38" s="14"/>
      <c r="HBB38" s="14"/>
      <c r="HBC38" s="14"/>
      <c r="HBD38" s="14"/>
      <c r="HBE38" s="14"/>
      <c r="HBF38" s="14"/>
      <c r="HBG38" s="14"/>
      <c r="HBH38" s="14"/>
      <c r="HBI38" s="14"/>
      <c r="HBJ38" s="14"/>
      <c r="HBK38" s="14"/>
      <c r="HBL38" s="14"/>
      <c r="HBM38" s="14"/>
      <c r="HBN38" s="14"/>
      <c r="HBO38" s="14"/>
      <c r="HBP38" s="14"/>
      <c r="HBQ38" s="14"/>
      <c r="HBR38" s="14"/>
      <c r="HBS38" s="14"/>
      <c r="HBT38" s="14"/>
      <c r="HBU38" s="14"/>
      <c r="HBV38" s="14"/>
      <c r="HBW38" s="14"/>
      <c r="HBX38" s="14"/>
      <c r="HBY38" s="14"/>
      <c r="HBZ38" s="14"/>
      <c r="HCA38" s="14"/>
      <c r="HCB38" s="14"/>
      <c r="HCC38" s="14"/>
      <c r="HCD38" s="14"/>
      <c r="HCE38" s="14"/>
      <c r="HCF38" s="14"/>
      <c r="HCG38" s="14"/>
      <c r="HCH38" s="14"/>
      <c r="HCI38" s="14"/>
      <c r="HCJ38" s="14"/>
      <c r="HCK38" s="14"/>
      <c r="HCL38" s="14"/>
      <c r="HCM38" s="14"/>
      <c r="HCN38" s="14"/>
      <c r="HCO38" s="14"/>
      <c r="HCP38" s="14"/>
      <c r="HCQ38" s="14"/>
      <c r="HCR38" s="14"/>
      <c r="HCS38" s="14"/>
      <c r="HCT38" s="14"/>
      <c r="HCU38" s="14"/>
      <c r="HCV38" s="14"/>
      <c r="HCW38" s="14"/>
      <c r="HCX38" s="14"/>
      <c r="HCY38" s="14"/>
      <c r="HCZ38" s="14"/>
      <c r="HDA38" s="14"/>
      <c r="HDB38" s="14"/>
      <c r="HDC38" s="14"/>
      <c r="HDD38" s="14"/>
      <c r="HDE38" s="14"/>
      <c r="HDF38" s="14"/>
      <c r="HDG38" s="14"/>
      <c r="HDH38" s="14"/>
      <c r="HDI38" s="14"/>
      <c r="HDJ38" s="14"/>
      <c r="HDK38" s="14"/>
      <c r="HDL38" s="14"/>
      <c r="HDM38" s="14"/>
      <c r="HDN38" s="14"/>
      <c r="HDO38" s="14"/>
      <c r="HDP38" s="14"/>
      <c r="HDQ38" s="14"/>
      <c r="HDR38" s="14"/>
      <c r="HDS38" s="14"/>
      <c r="HDT38" s="14"/>
      <c r="HDU38" s="14"/>
      <c r="HDV38" s="14"/>
      <c r="HDW38" s="14"/>
      <c r="HDX38" s="14"/>
      <c r="HDY38" s="14"/>
      <c r="HDZ38" s="14"/>
      <c r="HEA38" s="14"/>
      <c r="HEB38" s="14"/>
      <c r="HEC38" s="14"/>
      <c r="HED38" s="14"/>
      <c r="HEE38" s="14"/>
      <c r="HEF38" s="14"/>
      <c r="HEG38" s="14"/>
      <c r="HEH38" s="14"/>
      <c r="HEI38" s="14"/>
      <c r="HEJ38" s="14"/>
      <c r="HEK38" s="14"/>
      <c r="HEL38" s="14"/>
      <c r="HEM38" s="14"/>
      <c r="HEN38" s="14"/>
      <c r="HEO38" s="14"/>
      <c r="HEP38" s="14"/>
      <c r="HEQ38" s="14"/>
      <c r="HER38" s="14"/>
      <c r="HES38" s="14"/>
      <c r="HET38" s="14"/>
      <c r="HEU38" s="14"/>
      <c r="HEV38" s="14"/>
      <c r="HEW38" s="14"/>
      <c r="HEX38" s="14"/>
      <c r="HEY38" s="14"/>
      <c r="HEZ38" s="14"/>
      <c r="HFA38" s="14"/>
      <c r="HFB38" s="14"/>
      <c r="HFC38" s="14"/>
      <c r="HFD38" s="14"/>
      <c r="HFE38" s="14"/>
      <c r="HFF38" s="14"/>
      <c r="HFG38" s="14"/>
      <c r="HFH38" s="14"/>
      <c r="HFI38" s="14"/>
      <c r="HFJ38" s="14"/>
      <c r="HFK38" s="14"/>
      <c r="HFL38" s="14"/>
      <c r="HFM38" s="14"/>
      <c r="HFN38" s="14"/>
      <c r="HFO38" s="14"/>
      <c r="HFP38" s="14"/>
      <c r="HFQ38" s="14"/>
      <c r="HFR38" s="14"/>
      <c r="HFS38" s="14"/>
      <c r="HFT38" s="14"/>
      <c r="HFU38" s="14"/>
      <c r="HFV38" s="14"/>
      <c r="HFW38" s="14"/>
      <c r="HFX38" s="14"/>
      <c r="HFY38" s="14"/>
      <c r="HFZ38" s="14"/>
      <c r="HGA38" s="14"/>
      <c r="HGB38" s="14"/>
      <c r="HGC38" s="14"/>
      <c r="HGD38" s="14"/>
      <c r="HGE38" s="14"/>
      <c r="HGF38" s="14"/>
      <c r="HGG38" s="14"/>
      <c r="HGH38" s="14"/>
      <c r="HGI38" s="14"/>
      <c r="HGJ38" s="14"/>
      <c r="HGK38" s="14"/>
      <c r="HGL38" s="14"/>
      <c r="HGM38" s="14"/>
      <c r="HGN38" s="14"/>
      <c r="HGO38" s="14"/>
      <c r="HGP38" s="14"/>
      <c r="HGQ38" s="14"/>
      <c r="HGR38" s="14"/>
      <c r="HGS38" s="14"/>
      <c r="HGT38" s="14"/>
      <c r="HGU38" s="14"/>
      <c r="HGV38" s="14"/>
      <c r="HGW38" s="14"/>
      <c r="HGX38" s="14"/>
      <c r="HGY38" s="14"/>
      <c r="HGZ38" s="14"/>
      <c r="HHA38" s="14"/>
      <c r="HHB38" s="14"/>
      <c r="HHC38" s="14"/>
      <c r="HHD38" s="14"/>
      <c r="HHE38" s="14"/>
      <c r="HHF38" s="14"/>
      <c r="HHG38" s="14"/>
      <c r="HHH38" s="14"/>
      <c r="HHI38" s="14"/>
      <c r="HHJ38" s="14"/>
      <c r="HHK38" s="14"/>
      <c r="HHL38" s="14"/>
      <c r="HHM38" s="14"/>
      <c r="HHN38" s="14"/>
      <c r="HHO38" s="14"/>
      <c r="HHP38" s="14"/>
      <c r="HHQ38" s="14"/>
      <c r="HHR38" s="14"/>
      <c r="HHS38" s="14"/>
      <c r="HHT38" s="14"/>
      <c r="HHU38" s="14"/>
      <c r="HHV38" s="14"/>
      <c r="HHW38" s="14"/>
      <c r="HHX38" s="14"/>
      <c r="HHY38" s="14"/>
      <c r="HHZ38" s="14"/>
      <c r="HIA38" s="14"/>
      <c r="HIB38" s="14"/>
      <c r="HIC38" s="14"/>
      <c r="HID38" s="14"/>
      <c r="HIE38" s="14"/>
      <c r="HIF38" s="14"/>
      <c r="HIG38" s="14"/>
      <c r="HIH38" s="14"/>
      <c r="HII38" s="14"/>
      <c r="HIJ38" s="14"/>
      <c r="HIK38" s="14"/>
      <c r="HIL38" s="14"/>
      <c r="HIM38" s="14"/>
      <c r="HIN38" s="14"/>
      <c r="HIO38" s="14"/>
      <c r="HIP38" s="14"/>
      <c r="HIQ38" s="14"/>
      <c r="HIR38" s="14"/>
      <c r="HIS38" s="14"/>
      <c r="HIT38" s="14"/>
      <c r="HIU38" s="14"/>
      <c r="HIV38" s="14"/>
      <c r="HIW38" s="14"/>
      <c r="HIX38" s="14"/>
      <c r="HIY38" s="14"/>
      <c r="HIZ38" s="14"/>
      <c r="HJA38" s="14"/>
      <c r="HJB38" s="14"/>
      <c r="HJC38" s="14"/>
      <c r="HJD38" s="14"/>
      <c r="HJE38" s="14"/>
      <c r="HJF38" s="14"/>
      <c r="HJG38" s="14"/>
      <c r="HJH38" s="14"/>
      <c r="HJI38" s="14"/>
      <c r="HJJ38" s="14"/>
      <c r="HJK38" s="14"/>
      <c r="HJL38" s="14"/>
      <c r="HJM38" s="14"/>
      <c r="HJN38" s="14"/>
      <c r="HJO38" s="14"/>
      <c r="HJP38" s="14"/>
      <c r="HJQ38" s="14"/>
      <c r="HJR38" s="14"/>
      <c r="HJS38" s="14"/>
      <c r="HJT38" s="14"/>
      <c r="HJU38" s="14"/>
      <c r="HJV38" s="14"/>
      <c r="HJW38" s="14"/>
      <c r="HJX38" s="14"/>
      <c r="HJY38" s="14"/>
      <c r="HJZ38" s="14"/>
      <c r="HKA38" s="14"/>
      <c r="HKB38" s="14"/>
      <c r="HKC38" s="14"/>
      <c r="HKD38" s="14"/>
      <c r="HKE38" s="14"/>
      <c r="HKF38" s="14"/>
      <c r="HKG38" s="14"/>
      <c r="HKH38" s="14"/>
      <c r="HKI38" s="14"/>
      <c r="HKJ38" s="14"/>
      <c r="HKK38" s="14"/>
      <c r="HKL38" s="14"/>
      <c r="HKM38" s="14"/>
      <c r="HKN38" s="14"/>
      <c r="HKO38" s="14"/>
      <c r="HKP38" s="14"/>
      <c r="HKQ38" s="14"/>
      <c r="HKR38" s="14"/>
      <c r="HKS38" s="14"/>
      <c r="HKT38" s="14"/>
      <c r="HKU38" s="14"/>
      <c r="HKV38" s="14"/>
      <c r="HKW38" s="14"/>
      <c r="HKX38" s="14"/>
      <c r="HKY38" s="14"/>
      <c r="HKZ38" s="14"/>
      <c r="HLA38" s="14"/>
      <c r="HLB38" s="14"/>
      <c r="HLC38" s="14"/>
      <c r="HLD38" s="14"/>
      <c r="HLE38" s="14"/>
      <c r="HLF38" s="14"/>
      <c r="HLG38" s="14"/>
      <c r="HLH38" s="14"/>
      <c r="HLI38" s="14"/>
      <c r="HLJ38" s="14"/>
      <c r="HLK38" s="14"/>
      <c r="HLL38" s="14"/>
      <c r="HLM38" s="14"/>
      <c r="HLN38" s="14"/>
      <c r="HLO38" s="14"/>
      <c r="HLP38" s="14"/>
      <c r="HLQ38" s="14"/>
      <c r="HLR38" s="14"/>
      <c r="HLS38" s="14"/>
      <c r="HLT38" s="14"/>
      <c r="HLU38" s="14"/>
      <c r="HLV38" s="14"/>
      <c r="HLW38" s="14"/>
      <c r="HLX38" s="14"/>
      <c r="HLY38" s="14"/>
      <c r="HLZ38" s="14"/>
      <c r="HMA38" s="14"/>
      <c r="HMB38" s="14"/>
      <c r="HMC38" s="14"/>
      <c r="HMD38" s="14"/>
      <c r="HME38" s="14"/>
      <c r="HMF38" s="14"/>
      <c r="HMG38" s="14"/>
      <c r="HMH38" s="14"/>
      <c r="HMI38" s="14"/>
      <c r="HMJ38" s="14"/>
      <c r="HMK38" s="14"/>
      <c r="HML38" s="14"/>
      <c r="HMM38" s="14"/>
      <c r="HMN38" s="14"/>
      <c r="HMO38" s="14"/>
      <c r="HMP38" s="14"/>
      <c r="HMQ38" s="14"/>
      <c r="HMR38" s="14"/>
      <c r="HMS38" s="14"/>
      <c r="HMT38" s="14"/>
      <c r="HMU38" s="14"/>
      <c r="HMV38" s="14"/>
      <c r="HMW38" s="14"/>
      <c r="HMX38" s="14"/>
      <c r="HMY38" s="14"/>
      <c r="HMZ38" s="14"/>
      <c r="HNA38" s="14"/>
      <c r="HNB38" s="14"/>
      <c r="HNC38" s="14"/>
      <c r="HND38" s="14"/>
      <c r="HNE38" s="14"/>
      <c r="HNF38" s="14"/>
      <c r="HNG38" s="14"/>
      <c r="HNH38" s="14"/>
      <c r="HNI38" s="14"/>
      <c r="HNJ38" s="14"/>
      <c r="HNK38" s="14"/>
      <c r="HNL38" s="14"/>
      <c r="HNM38" s="14"/>
      <c r="HNN38" s="14"/>
      <c r="HNO38" s="14"/>
      <c r="HNP38" s="14"/>
      <c r="HNQ38" s="14"/>
      <c r="HNR38" s="14"/>
      <c r="HNS38" s="14"/>
      <c r="HNT38" s="14"/>
      <c r="HNU38" s="14"/>
      <c r="HNV38" s="14"/>
      <c r="HNW38" s="14"/>
      <c r="HNX38" s="14"/>
      <c r="HNY38" s="14"/>
      <c r="HNZ38" s="14"/>
      <c r="HOA38" s="14"/>
      <c r="HOB38" s="14"/>
      <c r="HOC38" s="14"/>
      <c r="HOD38" s="14"/>
      <c r="HOE38" s="14"/>
      <c r="HOF38" s="14"/>
      <c r="HOG38" s="14"/>
      <c r="HOH38" s="14"/>
      <c r="HOI38" s="14"/>
      <c r="HOJ38" s="14"/>
      <c r="HOK38" s="14"/>
      <c r="HOL38" s="14"/>
      <c r="HOM38" s="14"/>
      <c r="HON38" s="14"/>
      <c r="HOO38" s="14"/>
      <c r="HOP38" s="14"/>
      <c r="HOQ38" s="14"/>
      <c r="HOR38" s="14"/>
      <c r="HOS38" s="14"/>
      <c r="HOT38" s="14"/>
      <c r="HOU38" s="14"/>
      <c r="HOV38" s="14"/>
      <c r="HOW38" s="14"/>
      <c r="HOX38" s="14"/>
      <c r="HOY38" s="14"/>
      <c r="HOZ38" s="14"/>
      <c r="HPA38" s="14"/>
      <c r="HPB38" s="14"/>
      <c r="HPC38" s="14"/>
      <c r="HPD38" s="14"/>
      <c r="HPE38" s="14"/>
      <c r="HPF38" s="14"/>
      <c r="HPG38" s="14"/>
      <c r="HPH38" s="14"/>
      <c r="HPI38" s="14"/>
      <c r="HPJ38" s="14"/>
      <c r="HPK38" s="14"/>
      <c r="HPL38" s="14"/>
      <c r="HPM38" s="14"/>
      <c r="HPN38" s="14"/>
      <c r="HPO38" s="14"/>
      <c r="HPP38" s="14"/>
      <c r="HPQ38" s="14"/>
      <c r="HPR38" s="14"/>
      <c r="HPS38" s="14"/>
      <c r="HPT38" s="14"/>
      <c r="HPU38" s="14"/>
      <c r="HPV38" s="14"/>
      <c r="HPW38" s="14"/>
      <c r="HPX38" s="14"/>
      <c r="HPY38" s="14"/>
      <c r="HPZ38" s="14"/>
      <c r="HQA38" s="14"/>
      <c r="HQB38" s="14"/>
      <c r="HQC38" s="14"/>
      <c r="HQD38" s="14"/>
      <c r="HQE38" s="14"/>
      <c r="HQF38" s="14"/>
      <c r="HQG38" s="14"/>
      <c r="HQH38" s="14"/>
      <c r="HQI38" s="14"/>
      <c r="HQJ38" s="14"/>
      <c r="HQK38" s="14"/>
      <c r="HQL38" s="14"/>
      <c r="HQM38" s="14"/>
      <c r="HQN38" s="14"/>
      <c r="HQO38" s="14"/>
      <c r="HQP38" s="14"/>
      <c r="HQQ38" s="14"/>
      <c r="HQR38" s="14"/>
      <c r="HQS38" s="14"/>
      <c r="HQT38" s="14"/>
      <c r="HQU38" s="14"/>
      <c r="HQV38" s="14"/>
      <c r="HQW38" s="14"/>
      <c r="HQX38" s="14"/>
      <c r="HQY38" s="14"/>
      <c r="HQZ38" s="14"/>
      <c r="HRA38" s="14"/>
      <c r="HRB38" s="14"/>
      <c r="HRC38" s="14"/>
      <c r="HRD38" s="14"/>
      <c r="HRE38" s="14"/>
      <c r="HRF38" s="14"/>
      <c r="HRG38" s="14"/>
      <c r="HRH38" s="14"/>
      <c r="HRI38" s="14"/>
      <c r="HRJ38" s="14"/>
      <c r="HRK38" s="14"/>
      <c r="HRL38" s="14"/>
      <c r="HRM38" s="14"/>
      <c r="HRN38" s="14"/>
      <c r="HRO38" s="14"/>
      <c r="HRP38" s="14"/>
      <c r="HRQ38" s="14"/>
      <c r="HRR38" s="14"/>
      <c r="HRS38" s="14"/>
      <c r="HRT38" s="14"/>
      <c r="HRU38" s="14"/>
      <c r="HRV38" s="14"/>
      <c r="HRW38" s="14"/>
      <c r="HRX38" s="14"/>
      <c r="HRY38" s="14"/>
      <c r="HRZ38" s="14"/>
      <c r="HSA38" s="14"/>
      <c r="HSB38" s="14"/>
      <c r="HSC38" s="14"/>
      <c r="HSD38" s="14"/>
      <c r="HSE38" s="14"/>
      <c r="HSF38" s="14"/>
      <c r="HSG38" s="14"/>
      <c r="HSH38" s="14"/>
      <c r="HSI38" s="14"/>
      <c r="HSJ38" s="14"/>
      <c r="HSK38" s="14"/>
      <c r="HSL38" s="14"/>
      <c r="HSM38" s="14"/>
      <c r="HSN38" s="14"/>
      <c r="HSO38" s="14"/>
      <c r="HSP38" s="14"/>
      <c r="HSQ38" s="14"/>
      <c r="HSR38" s="14"/>
      <c r="HSS38" s="14"/>
      <c r="HST38" s="14"/>
      <c r="HSU38" s="14"/>
      <c r="HSV38" s="14"/>
      <c r="HSW38" s="14"/>
      <c r="HSX38" s="14"/>
      <c r="HSY38" s="14"/>
      <c r="HSZ38" s="14"/>
      <c r="HTA38" s="14"/>
      <c r="HTB38" s="14"/>
      <c r="HTC38" s="14"/>
      <c r="HTD38" s="14"/>
      <c r="HTE38" s="14"/>
      <c r="HTF38" s="14"/>
      <c r="HTG38" s="14"/>
      <c r="HTH38" s="14"/>
      <c r="HTI38" s="14"/>
      <c r="HTJ38" s="14"/>
      <c r="HTK38" s="14"/>
      <c r="HTL38" s="14"/>
      <c r="HTM38" s="14"/>
      <c r="HTN38" s="14"/>
      <c r="HTO38" s="14"/>
      <c r="HTP38" s="14"/>
      <c r="HTQ38" s="14"/>
      <c r="HTR38" s="14"/>
      <c r="HTS38" s="14"/>
      <c r="HTT38" s="14"/>
      <c r="HTU38" s="14"/>
      <c r="HTV38" s="14"/>
      <c r="HTW38" s="14"/>
      <c r="HTX38" s="14"/>
      <c r="HTY38" s="14"/>
      <c r="HTZ38" s="14"/>
      <c r="HUA38" s="14"/>
      <c r="HUB38" s="14"/>
      <c r="HUC38" s="14"/>
      <c r="HUD38" s="14"/>
      <c r="HUE38" s="14"/>
      <c r="HUF38" s="14"/>
      <c r="HUG38" s="14"/>
      <c r="HUH38" s="14"/>
      <c r="HUI38" s="14"/>
      <c r="HUJ38" s="14"/>
      <c r="HUK38" s="14"/>
      <c r="HUL38" s="14"/>
      <c r="HUM38" s="14"/>
      <c r="HUN38" s="14"/>
      <c r="HUO38" s="14"/>
      <c r="HUP38" s="14"/>
      <c r="HUQ38" s="14"/>
      <c r="HUR38" s="14"/>
      <c r="HUS38" s="14"/>
      <c r="HUT38" s="14"/>
      <c r="HUU38" s="14"/>
      <c r="HUV38" s="14"/>
      <c r="HUW38" s="14"/>
      <c r="HUX38" s="14"/>
      <c r="HUY38" s="14"/>
      <c r="HUZ38" s="14"/>
      <c r="HVA38" s="14"/>
      <c r="HVB38" s="14"/>
      <c r="HVC38" s="14"/>
      <c r="HVD38" s="14"/>
      <c r="HVE38" s="14"/>
      <c r="HVF38" s="14"/>
      <c r="HVG38" s="14"/>
      <c r="HVH38" s="14"/>
      <c r="HVI38" s="14"/>
      <c r="HVJ38" s="14"/>
      <c r="HVK38" s="14"/>
      <c r="HVL38" s="14"/>
      <c r="HVM38" s="14"/>
      <c r="HVN38" s="14"/>
      <c r="HVO38" s="14"/>
      <c r="HVP38" s="14"/>
      <c r="HVQ38" s="14"/>
      <c r="HVR38" s="14"/>
      <c r="HVS38" s="14"/>
      <c r="HVT38" s="14"/>
      <c r="HVU38" s="14"/>
      <c r="HVV38" s="14"/>
      <c r="HVW38" s="14"/>
      <c r="HVX38" s="14"/>
      <c r="HVY38" s="14"/>
      <c r="HVZ38" s="14"/>
      <c r="HWA38" s="14"/>
      <c r="HWB38" s="14"/>
      <c r="HWC38" s="14"/>
      <c r="HWD38" s="14"/>
      <c r="HWE38" s="14"/>
      <c r="HWF38" s="14"/>
      <c r="HWG38" s="14"/>
      <c r="HWH38" s="14"/>
      <c r="HWI38" s="14"/>
      <c r="HWJ38" s="14"/>
      <c r="HWK38" s="14"/>
      <c r="HWL38" s="14"/>
      <c r="HWM38" s="14"/>
      <c r="HWN38" s="14"/>
      <c r="HWO38" s="14"/>
      <c r="HWP38" s="14"/>
      <c r="HWQ38" s="14"/>
      <c r="HWR38" s="14"/>
      <c r="HWS38" s="14"/>
      <c r="HWT38" s="14"/>
      <c r="HWU38" s="14"/>
      <c r="HWV38" s="14"/>
      <c r="HWW38" s="14"/>
      <c r="HWX38" s="14"/>
      <c r="HWY38" s="14"/>
      <c r="HWZ38" s="14"/>
      <c r="HXA38" s="14"/>
      <c r="HXB38" s="14"/>
      <c r="HXC38" s="14"/>
      <c r="HXD38" s="14"/>
      <c r="HXE38" s="14"/>
      <c r="HXF38" s="14"/>
      <c r="HXG38" s="14"/>
      <c r="HXH38" s="14"/>
      <c r="HXI38" s="14"/>
      <c r="HXJ38" s="14"/>
      <c r="HXK38" s="14"/>
      <c r="HXL38" s="14"/>
      <c r="HXM38" s="14"/>
      <c r="HXN38" s="14"/>
      <c r="HXO38" s="14"/>
      <c r="HXP38" s="14"/>
      <c r="HXQ38" s="14"/>
      <c r="HXR38" s="14"/>
      <c r="HXS38" s="14"/>
      <c r="HXT38" s="14"/>
      <c r="HXU38" s="14"/>
      <c r="HXV38" s="14"/>
      <c r="HXW38" s="14"/>
      <c r="HXX38" s="14"/>
      <c r="HXY38" s="14"/>
      <c r="HXZ38" s="14"/>
      <c r="HYA38" s="14"/>
      <c r="HYB38" s="14"/>
      <c r="HYC38" s="14"/>
      <c r="HYD38" s="14"/>
      <c r="HYE38" s="14"/>
      <c r="HYF38" s="14"/>
      <c r="HYG38" s="14"/>
      <c r="HYH38" s="14"/>
      <c r="HYI38" s="14"/>
      <c r="HYJ38" s="14"/>
      <c r="HYK38" s="14"/>
      <c r="HYL38" s="14"/>
      <c r="HYM38" s="14"/>
      <c r="HYN38" s="14"/>
      <c r="HYO38" s="14"/>
      <c r="HYP38" s="14"/>
      <c r="HYQ38" s="14"/>
      <c r="HYR38" s="14"/>
      <c r="HYS38" s="14"/>
      <c r="HYT38" s="14"/>
      <c r="HYU38" s="14"/>
      <c r="HYV38" s="14"/>
      <c r="HYW38" s="14"/>
      <c r="HYX38" s="14"/>
      <c r="HYY38" s="14"/>
      <c r="HYZ38" s="14"/>
      <c r="HZA38" s="14"/>
      <c r="HZB38" s="14"/>
      <c r="HZC38" s="14"/>
      <c r="HZD38" s="14"/>
      <c r="HZE38" s="14"/>
      <c r="HZF38" s="14"/>
      <c r="HZG38" s="14"/>
      <c r="HZH38" s="14"/>
      <c r="HZI38" s="14"/>
      <c r="HZJ38" s="14"/>
      <c r="HZK38" s="14"/>
      <c r="HZL38" s="14"/>
      <c r="HZM38" s="14"/>
      <c r="HZN38" s="14"/>
      <c r="HZO38" s="14"/>
      <c r="HZP38" s="14"/>
      <c r="HZQ38" s="14"/>
      <c r="HZR38" s="14"/>
      <c r="HZS38" s="14"/>
      <c r="HZT38" s="14"/>
      <c r="HZU38" s="14"/>
      <c r="HZV38" s="14"/>
      <c r="HZW38" s="14"/>
      <c r="HZX38" s="14"/>
      <c r="HZY38" s="14"/>
      <c r="HZZ38" s="14"/>
      <c r="IAA38" s="14"/>
      <c r="IAB38" s="14"/>
      <c r="IAC38" s="14"/>
      <c r="IAD38" s="14"/>
      <c r="IAE38" s="14"/>
      <c r="IAF38" s="14"/>
      <c r="IAG38" s="14"/>
      <c r="IAH38" s="14"/>
      <c r="IAI38" s="14"/>
      <c r="IAJ38" s="14"/>
      <c r="IAK38" s="14"/>
      <c r="IAL38" s="14"/>
      <c r="IAM38" s="14"/>
      <c r="IAN38" s="14"/>
      <c r="IAO38" s="14"/>
      <c r="IAP38" s="14"/>
      <c r="IAQ38" s="14"/>
      <c r="IAR38" s="14"/>
      <c r="IAS38" s="14"/>
      <c r="IAT38" s="14"/>
      <c r="IAU38" s="14"/>
      <c r="IAV38" s="14"/>
      <c r="IAW38" s="14"/>
      <c r="IAX38" s="14"/>
      <c r="IAY38" s="14"/>
      <c r="IAZ38" s="14"/>
      <c r="IBA38" s="14"/>
      <c r="IBB38" s="14"/>
      <c r="IBC38" s="14"/>
      <c r="IBD38" s="14"/>
      <c r="IBE38" s="14"/>
      <c r="IBF38" s="14"/>
      <c r="IBG38" s="14"/>
      <c r="IBH38" s="14"/>
      <c r="IBI38" s="14"/>
      <c r="IBJ38" s="14"/>
      <c r="IBK38" s="14"/>
      <c r="IBL38" s="14"/>
      <c r="IBM38" s="14"/>
      <c r="IBN38" s="14"/>
      <c r="IBO38" s="14"/>
      <c r="IBP38" s="14"/>
      <c r="IBQ38" s="14"/>
      <c r="IBR38" s="14"/>
      <c r="IBS38" s="14"/>
      <c r="IBT38" s="14"/>
      <c r="IBU38" s="14"/>
      <c r="IBV38" s="14"/>
      <c r="IBW38" s="14"/>
      <c r="IBX38" s="14"/>
      <c r="IBY38" s="14"/>
      <c r="IBZ38" s="14"/>
      <c r="ICA38" s="14"/>
      <c r="ICB38" s="14"/>
      <c r="ICC38" s="14"/>
      <c r="ICD38" s="14"/>
      <c r="ICE38" s="14"/>
      <c r="ICF38" s="14"/>
      <c r="ICG38" s="14"/>
      <c r="ICH38" s="14"/>
      <c r="ICI38" s="14"/>
      <c r="ICJ38" s="14"/>
      <c r="ICK38" s="14"/>
      <c r="ICL38" s="14"/>
      <c r="ICM38" s="14"/>
      <c r="ICN38" s="14"/>
      <c r="ICO38" s="14"/>
      <c r="ICP38" s="14"/>
      <c r="ICQ38" s="14"/>
      <c r="ICR38" s="14"/>
      <c r="ICS38" s="14"/>
      <c r="ICT38" s="14"/>
      <c r="ICU38" s="14"/>
      <c r="ICV38" s="14"/>
      <c r="ICW38" s="14"/>
      <c r="ICX38" s="14"/>
      <c r="ICY38" s="14"/>
      <c r="ICZ38" s="14"/>
      <c r="IDA38" s="14"/>
      <c r="IDB38" s="14"/>
      <c r="IDC38" s="14"/>
      <c r="IDD38" s="14"/>
      <c r="IDE38" s="14"/>
      <c r="IDF38" s="14"/>
      <c r="IDG38" s="14"/>
      <c r="IDH38" s="14"/>
      <c r="IDI38" s="14"/>
      <c r="IDJ38" s="14"/>
      <c r="IDK38" s="14"/>
      <c r="IDL38" s="14"/>
      <c r="IDM38" s="14"/>
      <c r="IDN38" s="14"/>
      <c r="IDO38" s="14"/>
      <c r="IDP38" s="14"/>
      <c r="IDQ38" s="14"/>
      <c r="IDR38" s="14"/>
      <c r="IDS38" s="14"/>
      <c r="IDT38" s="14"/>
      <c r="IDU38" s="14"/>
      <c r="IDV38" s="14"/>
      <c r="IDW38" s="14"/>
      <c r="IDX38" s="14"/>
      <c r="IDY38" s="14"/>
      <c r="IDZ38" s="14"/>
      <c r="IEA38" s="14"/>
      <c r="IEB38" s="14"/>
      <c r="IEC38" s="14"/>
      <c r="IED38" s="14"/>
      <c r="IEE38" s="14"/>
      <c r="IEF38" s="14"/>
      <c r="IEG38" s="14"/>
      <c r="IEH38" s="14"/>
      <c r="IEI38" s="14"/>
      <c r="IEJ38" s="14"/>
      <c r="IEK38" s="14"/>
      <c r="IEL38" s="14"/>
      <c r="IEM38" s="14"/>
      <c r="IEN38" s="14"/>
      <c r="IEO38" s="14"/>
      <c r="IEP38" s="14"/>
      <c r="IEQ38" s="14"/>
      <c r="IER38" s="14"/>
      <c r="IES38" s="14"/>
      <c r="IET38" s="14"/>
      <c r="IEU38" s="14"/>
      <c r="IEV38" s="14"/>
      <c r="IEW38" s="14"/>
      <c r="IEX38" s="14"/>
      <c r="IEY38" s="14"/>
      <c r="IEZ38" s="14"/>
      <c r="IFA38" s="14"/>
      <c r="IFB38" s="14"/>
      <c r="IFC38" s="14"/>
      <c r="IFD38" s="14"/>
      <c r="IFE38" s="14"/>
      <c r="IFF38" s="14"/>
      <c r="IFG38" s="14"/>
      <c r="IFH38" s="14"/>
      <c r="IFI38" s="14"/>
      <c r="IFJ38" s="14"/>
      <c r="IFK38" s="14"/>
      <c r="IFL38" s="14"/>
      <c r="IFM38" s="14"/>
      <c r="IFN38" s="14"/>
      <c r="IFO38" s="14"/>
      <c r="IFP38" s="14"/>
      <c r="IFQ38" s="14"/>
      <c r="IFR38" s="14"/>
      <c r="IFS38" s="14"/>
      <c r="IFT38" s="14"/>
      <c r="IFU38" s="14"/>
      <c r="IFV38" s="14"/>
      <c r="IFW38" s="14"/>
      <c r="IFX38" s="14"/>
      <c r="IFY38" s="14"/>
      <c r="IFZ38" s="14"/>
      <c r="IGA38" s="14"/>
      <c r="IGB38" s="14"/>
      <c r="IGC38" s="14"/>
      <c r="IGD38" s="14"/>
      <c r="IGE38" s="14"/>
      <c r="IGF38" s="14"/>
      <c r="IGG38" s="14"/>
      <c r="IGH38" s="14"/>
      <c r="IGI38" s="14"/>
      <c r="IGJ38" s="14"/>
      <c r="IGK38" s="14"/>
      <c r="IGL38" s="14"/>
      <c r="IGM38" s="14"/>
      <c r="IGN38" s="14"/>
      <c r="IGO38" s="14"/>
      <c r="IGP38" s="14"/>
      <c r="IGQ38" s="14"/>
      <c r="IGR38" s="14"/>
      <c r="IGS38" s="14"/>
      <c r="IGT38" s="14"/>
      <c r="IGU38" s="14"/>
      <c r="IGV38" s="14"/>
      <c r="IGW38" s="14"/>
      <c r="IGX38" s="14"/>
      <c r="IGY38" s="14"/>
      <c r="IGZ38" s="14"/>
      <c r="IHA38" s="14"/>
      <c r="IHB38" s="14"/>
      <c r="IHC38" s="14"/>
      <c r="IHD38" s="14"/>
      <c r="IHE38" s="14"/>
      <c r="IHF38" s="14"/>
      <c r="IHG38" s="14"/>
      <c r="IHH38" s="14"/>
      <c r="IHI38" s="14"/>
      <c r="IHJ38" s="14"/>
      <c r="IHK38" s="14"/>
      <c r="IHL38" s="14"/>
      <c r="IHM38" s="14"/>
      <c r="IHN38" s="14"/>
      <c r="IHO38" s="14"/>
      <c r="IHP38" s="14"/>
      <c r="IHQ38" s="14"/>
      <c r="IHR38" s="14"/>
      <c r="IHS38" s="14"/>
      <c r="IHT38" s="14"/>
      <c r="IHU38" s="14"/>
      <c r="IHV38" s="14"/>
      <c r="IHW38" s="14"/>
      <c r="IHX38" s="14"/>
      <c r="IHY38" s="14"/>
      <c r="IHZ38" s="14"/>
      <c r="IIA38" s="14"/>
      <c r="IIB38" s="14"/>
      <c r="IIC38" s="14"/>
      <c r="IID38" s="14"/>
      <c r="IIE38" s="14"/>
      <c r="IIF38" s="14"/>
      <c r="IIG38" s="14"/>
      <c r="IIH38" s="14"/>
      <c r="III38" s="14"/>
      <c r="IIJ38" s="14"/>
      <c r="IIK38" s="14"/>
      <c r="IIL38" s="14"/>
      <c r="IIM38" s="14"/>
      <c r="IIN38" s="14"/>
      <c r="IIO38" s="14"/>
      <c r="IIP38" s="14"/>
      <c r="IIQ38" s="14"/>
      <c r="IIR38" s="14"/>
      <c r="IIS38" s="14"/>
      <c r="IIT38" s="14"/>
      <c r="IIU38" s="14"/>
      <c r="IIV38" s="14"/>
      <c r="IIW38" s="14"/>
      <c r="IIX38" s="14"/>
      <c r="IIY38" s="14"/>
      <c r="IIZ38" s="14"/>
      <c r="IJA38" s="14"/>
      <c r="IJB38" s="14"/>
      <c r="IJC38" s="14"/>
      <c r="IJD38" s="14"/>
      <c r="IJE38" s="14"/>
      <c r="IJF38" s="14"/>
      <c r="IJG38" s="14"/>
      <c r="IJH38" s="14"/>
      <c r="IJI38" s="14"/>
      <c r="IJJ38" s="14"/>
      <c r="IJK38" s="14"/>
      <c r="IJL38" s="14"/>
      <c r="IJM38" s="14"/>
      <c r="IJN38" s="14"/>
      <c r="IJO38" s="14"/>
      <c r="IJP38" s="14"/>
      <c r="IJQ38" s="14"/>
      <c r="IJR38" s="14"/>
      <c r="IJS38" s="14"/>
      <c r="IJT38" s="14"/>
      <c r="IJU38" s="14"/>
      <c r="IJV38" s="14"/>
      <c r="IJW38" s="14"/>
      <c r="IJX38" s="14"/>
      <c r="IJY38" s="14"/>
      <c r="IJZ38" s="14"/>
      <c r="IKA38" s="14"/>
      <c r="IKB38" s="14"/>
      <c r="IKC38" s="14"/>
      <c r="IKD38" s="14"/>
      <c r="IKE38" s="14"/>
      <c r="IKF38" s="14"/>
      <c r="IKG38" s="14"/>
      <c r="IKH38" s="14"/>
      <c r="IKI38" s="14"/>
      <c r="IKJ38" s="14"/>
      <c r="IKK38" s="14"/>
      <c r="IKL38" s="14"/>
      <c r="IKM38" s="14"/>
      <c r="IKN38" s="14"/>
      <c r="IKO38" s="14"/>
      <c r="IKP38" s="14"/>
      <c r="IKQ38" s="14"/>
      <c r="IKR38" s="14"/>
      <c r="IKS38" s="14"/>
      <c r="IKT38" s="14"/>
      <c r="IKU38" s="14"/>
      <c r="IKV38" s="14"/>
      <c r="IKW38" s="14"/>
      <c r="IKX38" s="14"/>
      <c r="IKY38" s="14"/>
      <c r="IKZ38" s="14"/>
      <c r="ILA38" s="14"/>
      <c r="ILB38" s="14"/>
      <c r="ILC38" s="14"/>
      <c r="ILD38" s="14"/>
      <c r="ILE38" s="14"/>
      <c r="ILF38" s="14"/>
      <c r="ILG38" s="14"/>
      <c r="ILH38" s="14"/>
      <c r="ILI38" s="14"/>
      <c r="ILJ38" s="14"/>
      <c r="ILK38" s="14"/>
      <c r="ILL38" s="14"/>
      <c r="ILM38" s="14"/>
      <c r="ILN38" s="14"/>
      <c r="ILO38" s="14"/>
      <c r="ILP38" s="14"/>
      <c r="ILQ38" s="14"/>
      <c r="ILR38" s="14"/>
      <c r="ILS38" s="14"/>
      <c r="ILT38" s="14"/>
      <c r="ILU38" s="14"/>
      <c r="ILV38" s="14"/>
      <c r="ILW38" s="14"/>
      <c r="ILX38" s="14"/>
      <c r="ILY38" s="14"/>
      <c r="ILZ38" s="14"/>
      <c r="IMA38" s="14"/>
      <c r="IMB38" s="14"/>
      <c r="IMC38" s="14"/>
      <c r="IMD38" s="14"/>
      <c r="IME38" s="14"/>
      <c r="IMF38" s="14"/>
      <c r="IMG38" s="14"/>
      <c r="IMH38" s="14"/>
      <c r="IMI38" s="14"/>
      <c r="IMJ38" s="14"/>
      <c r="IMK38" s="14"/>
      <c r="IML38" s="14"/>
      <c r="IMM38" s="14"/>
      <c r="IMN38" s="14"/>
      <c r="IMO38" s="14"/>
      <c r="IMP38" s="14"/>
      <c r="IMQ38" s="14"/>
      <c r="IMR38" s="14"/>
      <c r="IMS38" s="14"/>
      <c r="IMT38" s="14"/>
      <c r="IMU38" s="14"/>
      <c r="IMV38" s="14"/>
      <c r="IMW38" s="14"/>
      <c r="IMX38" s="14"/>
      <c r="IMY38" s="14"/>
      <c r="IMZ38" s="14"/>
      <c r="INA38" s="14"/>
      <c r="INB38" s="14"/>
      <c r="INC38" s="14"/>
      <c r="IND38" s="14"/>
      <c r="INE38" s="14"/>
      <c r="INF38" s="14"/>
      <c r="ING38" s="14"/>
      <c r="INH38" s="14"/>
      <c r="INI38" s="14"/>
      <c r="INJ38" s="14"/>
      <c r="INK38" s="14"/>
      <c r="INL38" s="14"/>
      <c r="INM38" s="14"/>
      <c r="INN38" s="14"/>
      <c r="INO38" s="14"/>
      <c r="INP38" s="14"/>
      <c r="INQ38" s="14"/>
      <c r="INR38" s="14"/>
      <c r="INS38" s="14"/>
      <c r="INT38" s="14"/>
      <c r="INU38" s="14"/>
      <c r="INV38" s="14"/>
      <c r="INW38" s="14"/>
      <c r="INX38" s="14"/>
      <c r="INY38" s="14"/>
      <c r="INZ38" s="14"/>
      <c r="IOA38" s="14"/>
      <c r="IOB38" s="14"/>
      <c r="IOC38" s="14"/>
      <c r="IOD38" s="14"/>
      <c r="IOE38" s="14"/>
      <c r="IOF38" s="14"/>
      <c r="IOG38" s="14"/>
      <c r="IOH38" s="14"/>
      <c r="IOI38" s="14"/>
      <c r="IOJ38" s="14"/>
      <c r="IOK38" s="14"/>
      <c r="IOL38" s="14"/>
      <c r="IOM38" s="14"/>
      <c r="ION38" s="14"/>
      <c r="IOO38" s="14"/>
      <c r="IOP38" s="14"/>
      <c r="IOQ38" s="14"/>
      <c r="IOR38" s="14"/>
      <c r="IOS38" s="14"/>
      <c r="IOT38" s="14"/>
      <c r="IOU38" s="14"/>
      <c r="IOV38" s="14"/>
      <c r="IOW38" s="14"/>
      <c r="IOX38" s="14"/>
      <c r="IOY38" s="14"/>
      <c r="IOZ38" s="14"/>
      <c r="IPA38" s="14"/>
      <c r="IPB38" s="14"/>
      <c r="IPC38" s="14"/>
      <c r="IPD38" s="14"/>
      <c r="IPE38" s="14"/>
      <c r="IPF38" s="14"/>
      <c r="IPG38" s="14"/>
      <c r="IPH38" s="14"/>
      <c r="IPI38" s="14"/>
      <c r="IPJ38" s="14"/>
      <c r="IPK38" s="14"/>
      <c r="IPL38" s="14"/>
      <c r="IPM38" s="14"/>
      <c r="IPN38" s="14"/>
      <c r="IPO38" s="14"/>
      <c r="IPP38" s="14"/>
      <c r="IPQ38" s="14"/>
      <c r="IPR38" s="14"/>
      <c r="IPS38" s="14"/>
      <c r="IPT38" s="14"/>
      <c r="IPU38" s="14"/>
      <c r="IPV38" s="14"/>
      <c r="IPW38" s="14"/>
      <c r="IPX38" s="14"/>
      <c r="IPY38" s="14"/>
      <c r="IPZ38" s="14"/>
      <c r="IQA38" s="14"/>
      <c r="IQB38" s="14"/>
      <c r="IQC38" s="14"/>
      <c r="IQD38" s="14"/>
      <c r="IQE38" s="14"/>
      <c r="IQF38" s="14"/>
      <c r="IQG38" s="14"/>
      <c r="IQH38" s="14"/>
      <c r="IQI38" s="14"/>
      <c r="IQJ38" s="14"/>
      <c r="IQK38" s="14"/>
      <c r="IQL38" s="14"/>
      <c r="IQM38" s="14"/>
      <c r="IQN38" s="14"/>
      <c r="IQO38" s="14"/>
      <c r="IQP38" s="14"/>
      <c r="IQQ38" s="14"/>
      <c r="IQR38" s="14"/>
      <c r="IQS38" s="14"/>
      <c r="IQT38" s="14"/>
      <c r="IQU38" s="14"/>
      <c r="IQV38" s="14"/>
      <c r="IQW38" s="14"/>
      <c r="IQX38" s="14"/>
      <c r="IQY38" s="14"/>
      <c r="IQZ38" s="14"/>
      <c r="IRA38" s="14"/>
      <c r="IRB38" s="14"/>
      <c r="IRC38" s="14"/>
      <c r="IRD38" s="14"/>
      <c r="IRE38" s="14"/>
      <c r="IRF38" s="14"/>
      <c r="IRG38" s="14"/>
      <c r="IRH38" s="14"/>
      <c r="IRI38" s="14"/>
      <c r="IRJ38" s="14"/>
      <c r="IRK38" s="14"/>
      <c r="IRL38" s="14"/>
      <c r="IRM38" s="14"/>
      <c r="IRN38" s="14"/>
      <c r="IRO38" s="14"/>
      <c r="IRP38" s="14"/>
      <c r="IRQ38" s="14"/>
      <c r="IRR38" s="14"/>
      <c r="IRS38" s="14"/>
      <c r="IRT38" s="14"/>
      <c r="IRU38" s="14"/>
      <c r="IRV38" s="14"/>
      <c r="IRW38" s="14"/>
      <c r="IRX38" s="14"/>
      <c r="IRY38" s="14"/>
      <c r="IRZ38" s="14"/>
      <c r="ISA38" s="14"/>
      <c r="ISB38" s="14"/>
      <c r="ISC38" s="14"/>
      <c r="ISD38" s="14"/>
      <c r="ISE38" s="14"/>
      <c r="ISF38" s="14"/>
      <c r="ISG38" s="14"/>
      <c r="ISH38" s="14"/>
      <c r="ISI38" s="14"/>
      <c r="ISJ38" s="14"/>
      <c r="ISK38" s="14"/>
      <c r="ISL38" s="14"/>
      <c r="ISM38" s="14"/>
      <c r="ISN38" s="14"/>
      <c r="ISO38" s="14"/>
      <c r="ISP38" s="14"/>
      <c r="ISQ38" s="14"/>
      <c r="ISR38" s="14"/>
      <c r="ISS38" s="14"/>
      <c r="IST38" s="14"/>
      <c r="ISU38" s="14"/>
      <c r="ISV38" s="14"/>
      <c r="ISW38" s="14"/>
      <c r="ISX38" s="14"/>
      <c r="ISY38" s="14"/>
      <c r="ISZ38" s="14"/>
      <c r="ITA38" s="14"/>
      <c r="ITB38" s="14"/>
      <c r="ITC38" s="14"/>
      <c r="ITD38" s="14"/>
      <c r="ITE38" s="14"/>
      <c r="ITF38" s="14"/>
      <c r="ITG38" s="14"/>
      <c r="ITH38" s="14"/>
      <c r="ITI38" s="14"/>
      <c r="ITJ38" s="14"/>
      <c r="ITK38" s="14"/>
      <c r="ITL38" s="14"/>
      <c r="ITM38" s="14"/>
      <c r="ITN38" s="14"/>
      <c r="ITO38" s="14"/>
      <c r="ITP38" s="14"/>
      <c r="ITQ38" s="14"/>
      <c r="ITR38" s="14"/>
      <c r="ITS38" s="14"/>
      <c r="ITT38" s="14"/>
      <c r="ITU38" s="14"/>
      <c r="ITV38" s="14"/>
      <c r="ITW38" s="14"/>
      <c r="ITX38" s="14"/>
      <c r="ITY38" s="14"/>
      <c r="ITZ38" s="14"/>
      <c r="IUA38" s="14"/>
      <c r="IUB38" s="14"/>
      <c r="IUC38" s="14"/>
      <c r="IUD38" s="14"/>
      <c r="IUE38" s="14"/>
      <c r="IUF38" s="14"/>
      <c r="IUG38" s="14"/>
      <c r="IUH38" s="14"/>
      <c r="IUI38" s="14"/>
      <c r="IUJ38" s="14"/>
      <c r="IUK38" s="14"/>
      <c r="IUL38" s="14"/>
      <c r="IUM38" s="14"/>
      <c r="IUN38" s="14"/>
      <c r="IUO38" s="14"/>
      <c r="IUP38" s="14"/>
      <c r="IUQ38" s="14"/>
      <c r="IUR38" s="14"/>
      <c r="IUS38" s="14"/>
      <c r="IUT38" s="14"/>
      <c r="IUU38" s="14"/>
      <c r="IUV38" s="14"/>
      <c r="IUW38" s="14"/>
      <c r="IUX38" s="14"/>
      <c r="IUY38" s="14"/>
      <c r="IUZ38" s="14"/>
      <c r="IVA38" s="14"/>
      <c r="IVB38" s="14"/>
      <c r="IVC38" s="14"/>
      <c r="IVD38" s="14"/>
      <c r="IVE38" s="14"/>
      <c r="IVF38" s="14"/>
      <c r="IVG38" s="14"/>
      <c r="IVH38" s="14"/>
      <c r="IVI38" s="14"/>
      <c r="IVJ38" s="14"/>
      <c r="IVK38" s="14"/>
      <c r="IVL38" s="14"/>
      <c r="IVM38" s="14"/>
      <c r="IVN38" s="14"/>
      <c r="IVO38" s="14"/>
      <c r="IVP38" s="14"/>
      <c r="IVQ38" s="14"/>
      <c r="IVR38" s="14"/>
      <c r="IVS38" s="14"/>
      <c r="IVT38" s="14"/>
      <c r="IVU38" s="14"/>
      <c r="IVV38" s="14"/>
      <c r="IVW38" s="14"/>
      <c r="IVX38" s="14"/>
      <c r="IVY38" s="14"/>
      <c r="IVZ38" s="14"/>
      <c r="IWA38" s="14"/>
      <c r="IWB38" s="14"/>
      <c r="IWC38" s="14"/>
      <c r="IWD38" s="14"/>
      <c r="IWE38" s="14"/>
      <c r="IWF38" s="14"/>
      <c r="IWG38" s="14"/>
      <c r="IWH38" s="14"/>
      <c r="IWI38" s="14"/>
      <c r="IWJ38" s="14"/>
      <c r="IWK38" s="14"/>
      <c r="IWL38" s="14"/>
      <c r="IWM38" s="14"/>
      <c r="IWN38" s="14"/>
      <c r="IWO38" s="14"/>
      <c r="IWP38" s="14"/>
      <c r="IWQ38" s="14"/>
      <c r="IWR38" s="14"/>
      <c r="IWS38" s="14"/>
      <c r="IWT38" s="14"/>
      <c r="IWU38" s="14"/>
      <c r="IWV38" s="14"/>
      <c r="IWW38" s="14"/>
      <c r="IWX38" s="14"/>
      <c r="IWY38" s="14"/>
      <c r="IWZ38" s="14"/>
      <c r="IXA38" s="14"/>
      <c r="IXB38" s="14"/>
      <c r="IXC38" s="14"/>
      <c r="IXD38" s="14"/>
      <c r="IXE38" s="14"/>
      <c r="IXF38" s="14"/>
      <c r="IXG38" s="14"/>
      <c r="IXH38" s="14"/>
      <c r="IXI38" s="14"/>
      <c r="IXJ38" s="14"/>
      <c r="IXK38" s="14"/>
      <c r="IXL38" s="14"/>
      <c r="IXM38" s="14"/>
      <c r="IXN38" s="14"/>
      <c r="IXO38" s="14"/>
      <c r="IXP38" s="14"/>
      <c r="IXQ38" s="14"/>
      <c r="IXR38" s="14"/>
      <c r="IXS38" s="14"/>
      <c r="IXT38" s="14"/>
      <c r="IXU38" s="14"/>
      <c r="IXV38" s="14"/>
      <c r="IXW38" s="14"/>
      <c r="IXX38" s="14"/>
      <c r="IXY38" s="14"/>
      <c r="IXZ38" s="14"/>
      <c r="IYA38" s="14"/>
      <c r="IYB38" s="14"/>
      <c r="IYC38" s="14"/>
      <c r="IYD38" s="14"/>
      <c r="IYE38" s="14"/>
      <c r="IYF38" s="14"/>
      <c r="IYG38" s="14"/>
      <c r="IYH38" s="14"/>
      <c r="IYI38" s="14"/>
      <c r="IYJ38" s="14"/>
      <c r="IYK38" s="14"/>
      <c r="IYL38" s="14"/>
      <c r="IYM38" s="14"/>
      <c r="IYN38" s="14"/>
      <c r="IYO38" s="14"/>
      <c r="IYP38" s="14"/>
      <c r="IYQ38" s="14"/>
      <c r="IYR38" s="14"/>
      <c r="IYS38" s="14"/>
      <c r="IYT38" s="14"/>
      <c r="IYU38" s="14"/>
      <c r="IYV38" s="14"/>
      <c r="IYW38" s="14"/>
      <c r="IYX38" s="14"/>
      <c r="IYY38" s="14"/>
      <c r="IYZ38" s="14"/>
      <c r="IZA38" s="14"/>
      <c r="IZB38" s="14"/>
      <c r="IZC38" s="14"/>
      <c r="IZD38" s="14"/>
      <c r="IZE38" s="14"/>
      <c r="IZF38" s="14"/>
      <c r="IZG38" s="14"/>
      <c r="IZH38" s="14"/>
      <c r="IZI38" s="14"/>
      <c r="IZJ38" s="14"/>
      <c r="IZK38" s="14"/>
      <c r="IZL38" s="14"/>
      <c r="IZM38" s="14"/>
      <c r="IZN38" s="14"/>
      <c r="IZO38" s="14"/>
      <c r="IZP38" s="14"/>
      <c r="IZQ38" s="14"/>
      <c r="IZR38" s="14"/>
      <c r="IZS38" s="14"/>
      <c r="IZT38" s="14"/>
      <c r="IZU38" s="14"/>
      <c r="IZV38" s="14"/>
      <c r="IZW38" s="14"/>
      <c r="IZX38" s="14"/>
      <c r="IZY38" s="14"/>
      <c r="IZZ38" s="14"/>
      <c r="JAA38" s="14"/>
      <c r="JAB38" s="14"/>
      <c r="JAC38" s="14"/>
      <c r="JAD38" s="14"/>
      <c r="JAE38" s="14"/>
      <c r="JAF38" s="14"/>
      <c r="JAG38" s="14"/>
      <c r="JAH38" s="14"/>
      <c r="JAI38" s="14"/>
      <c r="JAJ38" s="14"/>
      <c r="JAK38" s="14"/>
      <c r="JAL38" s="14"/>
      <c r="JAM38" s="14"/>
      <c r="JAN38" s="14"/>
      <c r="JAO38" s="14"/>
      <c r="JAP38" s="14"/>
      <c r="JAQ38" s="14"/>
      <c r="JAR38" s="14"/>
      <c r="JAS38" s="14"/>
      <c r="JAT38" s="14"/>
      <c r="JAU38" s="14"/>
      <c r="JAV38" s="14"/>
      <c r="JAW38" s="14"/>
      <c r="JAX38" s="14"/>
      <c r="JAY38" s="14"/>
      <c r="JAZ38" s="14"/>
      <c r="JBA38" s="14"/>
      <c r="JBB38" s="14"/>
      <c r="JBC38" s="14"/>
      <c r="JBD38" s="14"/>
      <c r="JBE38" s="14"/>
      <c r="JBF38" s="14"/>
      <c r="JBG38" s="14"/>
      <c r="JBH38" s="14"/>
      <c r="JBI38" s="14"/>
      <c r="JBJ38" s="14"/>
      <c r="JBK38" s="14"/>
      <c r="JBL38" s="14"/>
      <c r="JBM38" s="14"/>
      <c r="JBN38" s="14"/>
      <c r="JBO38" s="14"/>
      <c r="JBP38" s="14"/>
      <c r="JBQ38" s="14"/>
      <c r="JBR38" s="14"/>
      <c r="JBS38" s="14"/>
      <c r="JBT38" s="14"/>
      <c r="JBU38" s="14"/>
      <c r="JBV38" s="14"/>
      <c r="JBW38" s="14"/>
      <c r="JBX38" s="14"/>
      <c r="JBY38" s="14"/>
      <c r="JBZ38" s="14"/>
      <c r="JCA38" s="14"/>
      <c r="JCB38" s="14"/>
      <c r="JCC38" s="14"/>
      <c r="JCD38" s="14"/>
      <c r="JCE38" s="14"/>
      <c r="JCF38" s="14"/>
      <c r="JCG38" s="14"/>
      <c r="JCH38" s="14"/>
      <c r="JCI38" s="14"/>
      <c r="JCJ38" s="14"/>
      <c r="JCK38" s="14"/>
      <c r="JCL38" s="14"/>
      <c r="JCM38" s="14"/>
      <c r="JCN38" s="14"/>
      <c r="JCO38" s="14"/>
      <c r="JCP38" s="14"/>
      <c r="JCQ38" s="14"/>
      <c r="JCR38" s="14"/>
      <c r="JCS38" s="14"/>
      <c r="JCT38" s="14"/>
      <c r="JCU38" s="14"/>
      <c r="JCV38" s="14"/>
      <c r="JCW38" s="14"/>
      <c r="JCX38" s="14"/>
      <c r="JCY38" s="14"/>
      <c r="JCZ38" s="14"/>
      <c r="JDA38" s="14"/>
      <c r="JDB38" s="14"/>
      <c r="JDC38" s="14"/>
      <c r="JDD38" s="14"/>
      <c r="JDE38" s="14"/>
      <c r="JDF38" s="14"/>
      <c r="JDG38" s="14"/>
      <c r="JDH38" s="14"/>
      <c r="JDI38" s="14"/>
      <c r="JDJ38" s="14"/>
      <c r="JDK38" s="14"/>
      <c r="JDL38" s="14"/>
      <c r="JDM38" s="14"/>
      <c r="JDN38" s="14"/>
      <c r="JDO38" s="14"/>
      <c r="JDP38" s="14"/>
      <c r="JDQ38" s="14"/>
      <c r="JDR38" s="14"/>
      <c r="JDS38" s="14"/>
      <c r="JDT38" s="14"/>
      <c r="JDU38" s="14"/>
      <c r="JDV38" s="14"/>
      <c r="JDW38" s="14"/>
      <c r="JDX38" s="14"/>
      <c r="JDY38" s="14"/>
      <c r="JDZ38" s="14"/>
      <c r="JEA38" s="14"/>
      <c r="JEB38" s="14"/>
      <c r="JEC38" s="14"/>
      <c r="JED38" s="14"/>
      <c r="JEE38" s="14"/>
      <c r="JEF38" s="14"/>
      <c r="JEG38" s="14"/>
      <c r="JEH38" s="14"/>
      <c r="JEI38" s="14"/>
      <c r="JEJ38" s="14"/>
      <c r="JEK38" s="14"/>
      <c r="JEL38" s="14"/>
      <c r="JEM38" s="14"/>
      <c r="JEN38" s="14"/>
      <c r="JEO38" s="14"/>
      <c r="JEP38" s="14"/>
      <c r="JEQ38" s="14"/>
      <c r="JER38" s="14"/>
      <c r="JES38" s="14"/>
      <c r="JET38" s="14"/>
      <c r="JEU38" s="14"/>
      <c r="JEV38" s="14"/>
      <c r="JEW38" s="14"/>
      <c r="JEX38" s="14"/>
      <c r="JEY38" s="14"/>
      <c r="JEZ38" s="14"/>
      <c r="JFA38" s="14"/>
      <c r="JFB38" s="14"/>
      <c r="JFC38" s="14"/>
      <c r="JFD38" s="14"/>
      <c r="JFE38" s="14"/>
      <c r="JFF38" s="14"/>
      <c r="JFG38" s="14"/>
      <c r="JFH38" s="14"/>
      <c r="JFI38" s="14"/>
      <c r="JFJ38" s="14"/>
      <c r="JFK38" s="14"/>
      <c r="JFL38" s="14"/>
      <c r="JFM38" s="14"/>
      <c r="JFN38" s="14"/>
      <c r="JFO38" s="14"/>
      <c r="JFP38" s="14"/>
      <c r="JFQ38" s="14"/>
      <c r="JFR38" s="14"/>
      <c r="JFS38" s="14"/>
      <c r="JFT38" s="14"/>
      <c r="JFU38" s="14"/>
      <c r="JFV38" s="14"/>
      <c r="JFW38" s="14"/>
      <c r="JFX38" s="14"/>
      <c r="JFY38" s="14"/>
      <c r="JFZ38" s="14"/>
      <c r="JGA38" s="14"/>
      <c r="JGB38" s="14"/>
      <c r="JGC38" s="14"/>
      <c r="JGD38" s="14"/>
      <c r="JGE38" s="14"/>
      <c r="JGF38" s="14"/>
      <c r="JGG38" s="14"/>
      <c r="JGH38" s="14"/>
      <c r="JGI38" s="14"/>
      <c r="JGJ38" s="14"/>
      <c r="JGK38" s="14"/>
      <c r="JGL38" s="14"/>
      <c r="JGM38" s="14"/>
      <c r="JGN38" s="14"/>
      <c r="JGO38" s="14"/>
      <c r="JGP38" s="14"/>
      <c r="JGQ38" s="14"/>
      <c r="JGR38" s="14"/>
      <c r="JGS38" s="14"/>
      <c r="JGT38" s="14"/>
      <c r="JGU38" s="14"/>
      <c r="JGV38" s="14"/>
      <c r="JGW38" s="14"/>
      <c r="JGX38" s="14"/>
      <c r="JGY38" s="14"/>
      <c r="JGZ38" s="14"/>
      <c r="JHA38" s="14"/>
      <c r="JHB38" s="14"/>
      <c r="JHC38" s="14"/>
      <c r="JHD38" s="14"/>
      <c r="JHE38" s="14"/>
      <c r="JHF38" s="14"/>
      <c r="JHG38" s="14"/>
      <c r="JHH38" s="14"/>
      <c r="JHI38" s="14"/>
      <c r="JHJ38" s="14"/>
      <c r="JHK38" s="14"/>
      <c r="JHL38" s="14"/>
      <c r="JHM38" s="14"/>
      <c r="JHN38" s="14"/>
      <c r="JHO38" s="14"/>
      <c r="JHP38" s="14"/>
      <c r="JHQ38" s="14"/>
      <c r="JHR38" s="14"/>
      <c r="JHS38" s="14"/>
      <c r="JHT38" s="14"/>
      <c r="JHU38" s="14"/>
      <c r="JHV38" s="14"/>
      <c r="JHW38" s="14"/>
      <c r="JHX38" s="14"/>
      <c r="JHY38" s="14"/>
      <c r="JHZ38" s="14"/>
      <c r="JIA38" s="14"/>
      <c r="JIB38" s="14"/>
      <c r="JIC38" s="14"/>
      <c r="JID38" s="14"/>
      <c r="JIE38" s="14"/>
      <c r="JIF38" s="14"/>
      <c r="JIG38" s="14"/>
      <c r="JIH38" s="14"/>
      <c r="JII38" s="14"/>
      <c r="JIJ38" s="14"/>
      <c r="JIK38" s="14"/>
      <c r="JIL38" s="14"/>
      <c r="JIM38" s="14"/>
      <c r="JIN38" s="14"/>
      <c r="JIO38" s="14"/>
      <c r="JIP38" s="14"/>
      <c r="JIQ38" s="14"/>
      <c r="JIR38" s="14"/>
      <c r="JIS38" s="14"/>
      <c r="JIT38" s="14"/>
      <c r="JIU38" s="14"/>
      <c r="JIV38" s="14"/>
      <c r="JIW38" s="14"/>
      <c r="JIX38" s="14"/>
      <c r="JIY38" s="14"/>
      <c r="JIZ38" s="14"/>
      <c r="JJA38" s="14"/>
      <c r="JJB38" s="14"/>
      <c r="JJC38" s="14"/>
      <c r="JJD38" s="14"/>
      <c r="JJE38" s="14"/>
      <c r="JJF38" s="14"/>
      <c r="JJG38" s="14"/>
      <c r="JJH38" s="14"/>
      <c r="JJI38" s="14"/>
      <c r="JJJ38" s="14"/>
      <c r="JJK38" s="14"/>
      <c r="JJL38" s="14"/>
      <c r="JJM38" s="14"/>
      <c r="JJN38" s="14"/>
      <c r="JJO38" s="14"/>
      <c r="JJP38" s="14"/>
      <c r="JJQ38" s="14"/>
      <c r="JJR38" s="14"/>
      <c r="JJS38" s="14"/>
      <c r="JJT38" s="14"/>
      <c r="JJU38" s="14"/>
      <c r="JJV38" s="14"/>
      <c r="JJW38" s="14"/>
      <c r="JJX38" s="14"/>
      <c r="JJY38" s="14"/>
      <c r="JJZ38" s="14"/>
      <c r="JKA38" s="14"/>
      <c r="JKB38" s="14"/>
      <c r="JKC38" s="14"/>
      <c r="JKD38" s="14"/>
      <c r="JKE38" s="14"/>
      <c r="JKF38" s="14"/>
      <c r="JKG38" s="14"/>
      <c r="JKH38" s="14"/>
      <c r="JKI38" s="14"/>
      <c r="JKJ38" s="14"/>
      <c r="JKK38" s="14"/>
      <c r="JKL38" s="14"/>
      <c r="JKM38" s="14"/>
      <c r="JKN38" s="14"/>
      <c r="JKO38" s="14"/>
      <c r="JKP38" s="14"/>
      <c r="JKQ38" s="14"/>
      <c r="JKR38" s="14"/>
      <c r="JKS38" s="14"/>
      <c r="JKT38" s="14"/>
      <c r="JKU38" s="14"/>
      <c r="JKV38" s="14"/>
      <c r="JKW38" s="14"/>
      <c r="JKX38" s="14"/>
      <c r="JKY38" s="14"/>
      <c r="JKZ38" s="14"/>
      <c r="JLA38" s="14"/>
      <c r="JLB38" s="14"/>
      <c r="JLC38" s="14"/>
      <c r="JLD38" s="14"/>
      <c r="JLE38" s="14"/>
      <c r="JLF38" s="14"/>
      <c r="JLG38" s="14"/>
      <c r="JLH38" s="14"/>
      <c r="JLI38" s="14"/>
      <c r="JLJ38" s="14"/>
      <c r="JLK38" s="14"/>
      <c r="JLL38" s="14"/>
      <c r="JLM38" s="14"/>
      <c r="JLN38" s="14"/>
      <c r="JLO38" s="14"/>
      <c r="JLP38" s="14"/>
      <c r="JLQ38" s="14"/>
      <c r="JLR38" s="14"/>
      <c r="JLS38" s="14"/>
      <c r="JLT38" s="14"/>
      <c r="JLU38" s="14"/>
      <c r="JLV38" s="14"/>
      <c r="JLW38" s="14"/>
      <c r="JLX38" s="14"/>
      <c r="JLY38" s="14"/>
      <c r="JLZ38" s="14"/>
      <c r="JMA38" s="14"/>
      <c r="JMB38" s="14"/>
      <c r="JMC38" s="14"/>
      <c r="JMD38" s="14"/>
      <c r="JME38" s="14"/>
      <c r="JMF38" s="14"/>
      <c r="JMG38" s="14"/>
      <c r="JMH38" s="14"/>
      <c r="JMI38" s="14"/>
      <c r="JMJ38" s="14"/>
      <c r="JMK38" s="14"/>
      <c r="JML38" s="14"/>
      <c r="JMM38" s="14"/>
      <c r="JMN38" s="14"/>
      <c r="JMO38" s="14"/>
      <c r="JMP38" s="14"/>
      <c r="JMQ38" s="14"/>
      <c r="JMR38" s="14"/>
      <c r="JMS38" s="14"/>
      <c r="JMT38" s="14"/>
      <c r="JMU38" s="14"/>
      <c r="JMV38" s="14"/>
      <c r="JMW38" s="14"/>
      <c r="JMX38" s="14"/>
      <c r="JMY38" s="14"/>
      <c r="JMZ38" s="14"/>
      <c r="JNA38" s="14"/>
      <c r="JNB38" s="14"/>
      <c r="JNC38" s="14"/>
      <c r="JND38" s="14"/>
      <c r="JNE38" s="14"/>
      <c r="JNF38" s="14"/>
      <c r="JNG38" s="14"/>
      <c r="JNH38" s="14"/>
      <c r="JNI38" s="14"/>
      <c r="JNJ38" s="14"/>
      <c r="JNK38" s="14"/>
      <c r="JNL38" s="14"/>
      <c r="JNM38" s="14"/>
      <c r="JNN38" s="14"/>
      <c r="JNO38" s="14"/>
      <c r="JNP38" s="14"/>
      <c r="JNQ38" s="14"/>
      <c r="JNR38" s="14"/>
      <c r="JNS38" s="14"/>
      <c r="JNT38" s="14"/>
      <c r="JNU38" s="14"/>
      <c r="JNV38" s="14"/>
      <c r="JNW38" s="14"/>
      <c r="JNX38" s="14"/>
      <c r="JNY38" s="14"/>
      <c r="JNZ38" s="14"/>
      <c r="JOA38" s="14"/>
      <c r="JOB38" s="14"/>
      <c r="JOC38" s="14"/>
      <c r="JOD38" s="14"/>
      <c r="JOE38" s="14"/>
      <c r="JOF38" s="14"/>
      <c r="JOG38" s="14"/>
      <c r="JOH38" s="14"/>
      <c r="JOI38" s="14"/>
      <c r="JOJ38" s="14"/>
      <c r="JOK38" s="14"/>
      <c r="JOL38" s="14"/>
      <c r="JOM38" s="14"/>
      <c r="JON38" s="14"/>
      <c r="JOO38" s="14"/>
      <c r="JOP38" s="14"/>
      <c r="JOQ38" s="14"/>
      <c r="JOR38" s="14"/>
      <c r="JOS38" s="14"/>
      <c r="JOT38" s="14"/>
      <c r="JOU38" s="14"/>
      <c r="JOV38" s="14"/>
      <c r="JOW38" s="14"/>
      <c r="JOX38" s="14"/>
      <c r="JOY38" s="14"/>
      <c r="JOZ38" s="14"/>
      <c r="JPA38" s="14"/>
      <c r="JPB38" s="14"/>
      <c r="JPC38" s="14"/>
      <c r="JPD38" s="14"/>
      <c r="JPE38" s="14"/>
      <c r="JPF38" s="14"/>
      <c r="JPG38" s="14"/>
      <c r="JPH38" s="14"/>
      <c r="JPI38" s="14"/>
      <c r="JPJ38" s="14"/>
      <c r="JPK38" s="14"/>
      <c r="JPL38" s="14"/>
      <c r="JPM38" s="14"/>
      <c r="JPN38" s="14"/>
      <c r="JPO38" s="14"/>
      <c r="JPP38" s="14"/>
      <c r="JPQ38" s="14"/>
      <c r="JPR38" s="14"/>
      <c r="JPS38" s="14"/>
      <c r="JPT38" s="14"/>
      <c r="JPU38" s="14"/>
      <c r="JPV38" s="14"/>
      <c r="JPW38" s="14"/>
      <c r="JPX38" s="14"/>
      <c r="JPY38" s="14"/>
      <c r="JPZ38" s="14"/>
      <c r="JQA38" s="14"/>
      <c r="JQB38" s="14"/>
      <c r="JQC38" s="14"/>
      <c r="JQD38" s="14"/>
      <c r="JQE38" s="14"/>
      <c r="JQF38" s="14"/>
      <c r="JQG38" s="14"/>
      <c r="JQH38" s="14"/>
      <c r="JQI38" s="14"/>
      <c r="JQJ38" s="14"/>
      <c r="JQK38" s="14"/>
      <c r="JQL38" s="14"/>
      <c r="JQM38" s="14"/>
      <c r="JQN38" s="14"/>
      <c r="JQO38" s="14"/>
      <c r="JQP38" s="14"/>
      <c r="JQQ38" s="14"/>
      <c r="JQR38" s="14"/>
      <c r="JQS38" s="14"/>
      <c r="JQT38" s="14"/>
      <c r="JQU38" s="14"/>
      <c r="JQV38" s="14"/>
      <c r="JQW38" s="14"/>
      <c r="JQX38" s="14"/>
      <c r="JQY38" s="14"/>
      <c r="JQZ38" s="14"/>
      <c r="JRA38" s="14"/>
      <c r="JRB38" s="14"/>
      <c r="JRC38" s="14"/>
      <c r="JRD38" s="14"/>
      <c r="JRE38" s="14"/>
      <c r="JRF38" s="14"/>
      <c r="JRG38" s="14"/>
      <c r="JRH38" s="14"/>
      <c r="JRI38" s="14"/>
      <c r="JRJ38" s="14"/>
      <c r="JRK38" s="14"/>
      <c r="JRL38" s="14"/>
      <c r="JRM38" s="14"/>
      <c r="JRN38" s="14"/>
      <c r="JRO38" s="14"/>
      <c r="JRP38" s="14"/>
      <c r="JRQ38" s="14"/>
      <c r="JRR38" s="14"/>
      <c r="JRS38" s="14"/>
      <c r="JRT38" s="14"/>
      <c r="JRU38" s="14"/>
      <c r="JRV38" s="14"/>
      <c r="JRW38" s="14"/>
      <c r="JRX38" s="14"/>
      <c r="JRY38" s="14"/>
      <c r="JRZ38" s="14"/>
      <c r="JSA38" s="14"/>
      <c r="JSB38" s="14"/>
      <c r="JSC38" s="14"/>
      <c r="JSD38" s="14"/>
      <c r="JSE38" s="14"/>
      <c r="JSF38" s="14"/>
      <c r="JSG38" s="14"/>
      <c r="JSH38" s="14"/>
      <c r="JSI38" s="14"/>
      <c r="JSJ38" s="14"/>
      <c r="JSK38" s="14"/>
      <c r="JSL38" s="14"/>
      <c r="JSM38" s="14"/>
      <c r="JSN38" s="14"/>
      <c r="JSO38" s="14"/>
      <c r="JSP38" s="14"/>
      <c r="JSQ38" s="14"/>
      <c r="JSR38" s="14"/>
      <c r="JSS38" s="14"/>
      <c r="JST38" s="14"/>
      <c r="JSU38" s="14"/>
      <c r="JSV38" s="14"/>
      <c r="JSW38" s="14"/>
      <c r="JSX38" s="14"/>
      <c r="JSY38" s="14"/>
      <c r="JSZ38" s="14"/>
      <c r="JTA38" s="14"/>
      <c r="JTB38" s="14"/>
      <c r="JTC38" s="14"/>
      <c r="JTD38" s="14"/>
      <c r="JTE38" s="14"/>
      <c r="JTF38" s="14"/>
      <c r="JTG38" s="14"/>
      <c r="JTH38" s="14"/>
      <c r="JTI38" s="14"/>
      <c r="JTJ38" s="14"/>
      <c r="JTK38" s="14"/>
      <c r="JTL38" s="14"/>
      <c r="JTM38" s="14"/>
      <c r="JTN38" s="14"/>
      <c r="JTO38" s="14"/>
      <c r="JTP38" s="14"/>
      <c r="JTQ38" s="14"/>
      <c r="JTR38" s="14"/>
      <c r="JTS38" s="14"/>
      <c r="JTT38" s="14"/>
      <c r="JTU38" s="14"/>
      <c r="JTV38" s="14"/>
      <c r="JTW38" s="14"/>
      <c r="JTX38" s="14"/>
      <c r="JTY38" s="14"/>
      <c r="JTZ38" s="14"/>
      <c r="JUA38" s="14"/>
      <c r="JUB38" s="14"/>
      <c r="JUC38" s="14"/>
      <c r="JUD38" s="14"/>
      <c r="JUE38" s="14"/>
      <c r="JUF38" s="14"/>
      <c r="JUG38" s="14"/>
      <c r="JUH38" s="14"/>
      <c r="JUI38" s="14"/>
      <c r="JUJ38" s="14"/>
      <c r="JUK38" s="14"/>
      <c r="JUL38" s="14"/>
      <c r="JUM38" s="14"/>
      <c r="JUN38" s="14"/>
      <c r="JUO38" s="14"/>
      <c r="JUP38" s="14"/>
      <c r="JUQ38" s="14"/>
      <c r="JUR38" s="14"/>
      <c r="JUS38" s="14"/>
      <c r="JUT38" s="14"/>
      <c r="JUU38" s="14"/>
      <c r="JUV38" s="14"/>
      <c r="JUW38" s="14"/>
      <c r="JUX38" s="14"/>
      <c r="JUY38" s="14"/>
      <c r="JUZ38" s="14"/>
      <c r="JVA38" s="14"/>
      <c r="JVB38" s="14"/>
      <c r="JVC38" s="14"/>
      <c r="JVD38" s="14"/>
      <c r="JVE38" s="14"/>
      <c r="JVF38" s="14"/>
      <c r="JVG38" s="14"/>
      <c r="JVH38" s="14"/>
      <c r="JVI38" s="14"/>
      <c r="JVJ38" s="14"/>
      <c r="JVK38" s="14"/>
      <c r="JVL38" s="14"/>
      <c r="JVM38" s="14"/>
      <c r="JVN38" s="14"/>
      <c r="JVO38" s="14"/>
      <c r="JVP38" s="14"/>
      <c r="JVQ38" s="14"/>
      <c r="JVR38" s="14"/>
      <c r="JVS38" s="14"/>
      <c r="JVT38" s="14"/>
      <c r="JVU38" s="14"/>
      <c r="JVV38" s="14"/>
      <c r="JVW38" s="14"/>
      <c r="JVX38" s="14"/>
      <c r="JVY38" s="14"/>
      <c r="JVZ38" s="14"/>
      <c r="JWA38" s="14"/>
      <c r="JWB38" s="14"/>
      <c r="JWC38" s="14"/>
      <c r="JWD38" s="14"/>
      <c r="JWE38" s="14"/>
      <c r="JWF38" s="14"/>
      <c r="JWG38" s="14"/>
      <c r="JWH38" s="14"/>
      <c r="JWI38" s="14"/>
      <c r="JWJ38" s="14"/>
      <c r="JWK38" s="14"/>
      <c r="JWL38" s="14"/>
      <c r="JWM38" s="14"/>
      <c r="JWN38" s="14"/>
      <c r="JWO38" s="14"/>
      <c r="JWP38" s="14"/>
      <c r="JWQ38" s="14"/>
      <c r="JWR38" s="14"/>
      <c r="JWS38" s="14"/>
      <c r="JWT38" s="14"/>
      <c r="JWU38" s="14"/>
      <c r="JWV38" s="14"/>
      <c r="JWW38" s="14"/>
      <c r="JWX38" s="14"/>
      <c r="JWY38" s="14"/>
      <c r="JWZ38" s="14"/>
      <c r="JXA38" s="14"/>
      <c r="JXB38" s="14"/>
      <c r="JXC38" s="14"/>
      <c r="JXD38" s="14"/>
      <c r="JXE38" s="14"/>
      <c r="JXF38" s="14"/>
      <c r="JXG38" s="14"/>
      <c r="JXH38" s="14"/>
      <c r="JXI38" s="14"/>
      <c r="JXJ38" s="14"/>
      <c r="JXK38" s="14"/>
      <c r="JXL38" s="14"/>
      <c r="JXM38" s="14"/>
      <c r="JXN38" s="14"/>
      <c r="JXO38" s="14"/>
      <c r="JXP38" s="14"/>
      <c r="JXQ38" s="14"/>
      <c r="JXR38" s="14"/>
      <c r="JXS38" s="14"/>
      <c r="JXT38" s="14"/>
      <c r="JXU38" s="14"/>
      <c r="JXV38" s="14"/>
      <c r="JXW38" s="14"/>
      <c r="JXX38" s="14"/>
      <c r="JXY38" s="14"/>
      <c r="JXZ38" s="14"/>
      <c r="JYA38" s="14"/>
      <c r="JYB38" s="14"/>
      <c r="JYC38" s="14"/>
      <c r="JYD38" s="14"/>
      <c r="JYE38" s="14"/>
      <c r="JYF38" s="14"/>
      <c r="JYG38" s="14"/>
      <c r="JYH38" s="14"/>
      <c r="JYI38" s="14"/>
      <c r="JYJ38" s="14"/>
      <c r="JYK38" s="14"/>
      <c r="JYL38" s="14"/>
      <c r="JYM38" s="14"/>
      <c r="JYN38" s="14"/>
      <c r="JYO38" s="14"/>
      <c r="JYP38" s="14"/>
      <c r="JYQ38" s="14"/>
      <c r="JYR38" s="14"/>
      <c r="JYS38" s="14"/>
      <c r="JYT38" s="14"/>
      <c r="JYU38" s="14"/>
      <c r="JYV38" s="14"/>
      <c r="JYW38" s="14"/>
      <c r="JYX38" s="14"/>
      <c r="JYY38" s="14"/>
      <c r="JYZ38" s="14"/>
      <c r="JZA38" s="14"/>
      <c r="JZB38" s="14"/>
      <c r="JZC38" s="14"/>
      <c r="JZD38" s="14"/>
      <c r="JZE38" s="14"/>
      <c r="JZF38" s="14"/>
      <c r="JZG38" s="14"/>
      <c r="JZH38" s="14"/>
      <c r="JZI38" s="14"/>
      <c r="JZJ38" s="14"/>
      <c r="JZK38" s="14"/>
      <c r="JZL38" s="14"/>
      <c r="JZM38" s="14"/>
      <c r="JZN38" s="14"/>
      <c r="JZO38" s="14"/>
      <c r="JZP38" s="14"/>
      <c r="JZQ38" s="14"/>
      <c r="JZR38" s="14"/>
      <c r="JZS38" s="14"/>
      <c r="JZT38" s="14"/>
      <c r="JZU38" s="14"/>
      <c r="JZV38" s="14"/>
      <c r="JZW38" s="14"/>
      <c r="JZX38" s="14"/>
      <c r="JZY38" s="14"/>
      <c r="JZZ38" s="14"/>
      <c r="KAA38" s="14"/>
      <c r="KAB38" s="14"/>
      <c r="KAC38" s="14"/>
      <c r="KAD38" s="14"/>
      <c r="KAE38" s="14"/>
      <c r="KAF38" s="14"/>
      <c r="KAG38" s="14"/>
      <c r="KAH38" s="14"/>
      <c r="KAI38" s="14"/>
      <c r="KAJ38" s="14"/>
      <c r="KAK38" s="14"/>
      <c r="KAL38" s="14"/>
      <c r="KAM38" s="14"/>
      <c r="KAN38" s="14"/>
      <c r="KAO38" s="14"/>
      <c r="KAP38" s="14"/>
      <c r="KAQ38" s="14"/>
      <c r="KAR38" s="14"/>
      <c r="KAS38" s="14"/>
      <c r="KAT38" s="14"/>
      <c r="KAU38" s="14"/>
      <c r="KAV38" s="14"/>
      <c r="KAW38" s="14"/>
      <c r="KAX38" s="14"/>
      <c r="KAY38" s="14"/>
      <c r="KAZ38" s="14"/>
      <c r="KBA38" s="14"/>
      <c r="KBB38" s="14"/>
      <c r="KBC38" s="14"/>
      <c r="KBD38" s="14"/>
      <c r="KBE38" s="14"/>
      <c r="KBF38" s="14"/>
      <c r="KBG38" s="14"/>
      <c r="KBH38" s="14"/>
      <c r="KBI38" s="14"/>
      <c r="KBJ38" s="14"/>
      <c r="KBK38" s="14"/>
      <c r="KBL38" s="14"/>
      <c r="KBM38" s="14"/>
      <c r="KBN38" s="14"/>
      <c r="KBO38" s="14"/>
      <c r="KBP38" s="14"/>
      <c r="KBQ38" s="14"/>
      <c r="KBR38" s="14"/>
      <c r="KBS38" s="14"/>
      <c r="KBT38" s="14"/>
      <c r="KBU38" s="14"/>
      <c r="KBV38" s="14"/>
      <c r="KBW38" s="14"/>
      <c r="KBX38" s="14"/>
      <c r="KBY38" s="14"/>
      <c r="KBZ38" s="14"/>
      <c r="KCA38" s="14"/>
      <c r="KCB38" s="14"/>
      <c r="KCC38" s="14"/>
      <c r="KCD38" s="14"/>
      <c r="KCE38" s="14"/>
      <c r="KCF38" s="14"/>
      <c r="KCG38" s="14"/>
      <c r="KCH38" s="14"/>
      <c r="KCI38" s="14"/>
      <c r="KCJ38" s="14"/>
      <c r="KCK38" s="14"/>
      <c r="KCL38" s="14"/>
      <c r="KCM38" s="14"/>
      <c r="KCN38" s="14"/>
      <c r="KCO38" s="14"/>
      <c r="KCP38" s="14"/>
      <c r="KCQ38" s="14"/>
      <c r="KCR38" s="14"/>
      <c r="KCS38" s="14"/>
      <c r="KCT38" s="14"/>
      <c r="KCU38" s="14"/>
      <c r="KCV38" s="14"/>
      <c r="KCW38" s="14"/>
      <c r="KCX38" s="14"/>
      <c r="KCY38" s="14"/>
      <c r="KCZ38" s="14"/>
      <c r="KDA38" s="14"/>
      <c r="KDB38" s="14"/>
      <c r="KDC38" s="14"/>
      <c r="KDD38" s="14"/>
      <c r="KDE38" s="14"/>
      <c r="KDF38" s="14"/>
      <c r="KDG38" s="14"/>
      <c r="KDH38" s="14"/>
      <c r="KDI38" s="14"/>
      <c r="KDJ38" s="14"/>
      <c r="KDK38" s="14"/>
      <c r="KDL38" s="14"/>
      <c r="KDM38" s="14"/>
      <c r="KDN38" s="14"/>
      <c r="KDO38" s="14"/>
      <c r="KDP38" s="14"/>
      <c r="KDQ38" s="14"/>
      <c r="KDR38" s="14"/>
      <c r="KDS38" s="14"/>
      <c r="KDT38" s="14"/>
      <c r="KDU38" s="14"/>
      <c r="KDV38" s="14"/>
      <c r="KDW38" s="14"/>
      <c r="KDX38" s="14"/>
      <c r="KDY38" s="14"/>
      <c r="KDZ38" s="14"/>
      <c r="KEA38" s="14"/>
      <c r="KEB38" s="14"/>
      <c r="KEC38" s="14"/>
      <c r="KED38" s="14"/>
      <c r="KEE38" s="14"/>
      <c r="KEF38" s="14"/>
      <c r="KEG38" s="14"/>
      <c r="KEH38" s="14"/>
      <c r="KEI38" s="14"/>
      <c r="KEJ38" s="14"/>
      <c r="KEK38" s="14"/>
      <c r="KEL38" s="14"/>
      <c r="KEM38" s="14"/>
      <c r="KEN38" s="14"/>
      <c r="KEO38" s="14"/>
      <c r="KEP38" s="14"/>
      <c r="KEQ38" s="14"/>
      <c r="KER38" s="14"/>
      <c r="KES38" s="14"/>
      <c r="KET38" s="14"/>
      <c r="KEU38" s="14"/>
      <c r="KEV38" s="14"/>
      <c r="KEW38" s="14"/>
      <c r="KEX38" s="14"/>
      <c r="KEY38" s="14"/>
      <c r="KEZ38" s="14"/>
      <c r="KFA38" s="14"/>
      <c r="KFB38" s="14"/>
      <c r="KFC38" s="14"/>
      <c r="KFD38" s="14"/>
      <c r="KFE38" s="14"/>
      <c r="KFF38" s="14"/>
      <c r="KFG38" s="14"/>
      <c r="KFH38" s="14"/>
      <c r="KFI38" s="14"/>
      <c r="KFJ38" s="14"/>
      <c r="KFK38" s="14"/>
      <c r="KFL38" s="14"/>
      <c r="KFM38" s="14"/>
      <c r="KFN38" s="14"/>
      <c r="KFO38" s="14"/>
      <c r="KFP38" s="14"/>
      <c r="KFQ38" s="14"/>
      <c r="KFR38" s="14"/>
      <c r="KFS38" s="14"/>
      <c r="KFT38" s="14"/>
      <c r="KFU38" s="14"/>
      <c r="KFV38" s="14"/>
      <c r="KFW38" s="14"/>
      <c r="KFX38" s="14"/>
      <c r="KFY38" s="14"/>
      <c r="KFZ38" s="14"/>
      <c r="KGA38" s="14"/>
      <c r="KGB38" s="14"/>
      <c r="KGC38" s="14"/>
      <c r="KGD38" s="14"/>
      <c r="KGE38" s="14"/>
      <c r="KGF38" s="14"/>
      <c r="KGG38" s="14"/>
      <c r="KGH38" s="14"/>
      <c r="KGI38" s="14"/>
      <c r="KGJ38" s="14"/>
      <c r="KGK38" s="14"/>
      <c r="KGL38" s="14"/>
      <c r="KGM38" s="14"/>
      <c r="KGN38" s="14"/>
      <c r="KGO38" s="14"/>
      <c r="KGP38" s="14"/>
      <c r="KGQ38" s="14"/>
      <c r="KGR38" s="14"/>
      <c r="KGS38" s="14"/>
      <c r="KGT38" s="14"/>
      <c r="KGU38" s="14"/>
      <c r="KGV38" s="14"/>
      <c r="KGW38" s="14"/>
      <c r="KGX38" s="14"/>
      <c r="KGY38" s="14"/>
      <c r="KGZ38" s="14"/>
      <c r="KHA38" s="14"/>
      <c r="KHB38" s="14"/>
      <c r="KHC38" s="14"/>
      <c r="KHD38" s="14"/>
      <c r="KHE38" s="14"/>
      <c r="KHF38" s="14"/>
      <c r="KHG38" s="14"/>
      <c r="KHH38" s="14"/>
      <c r="KHI38" s="14"/>
      <c r="KHJ38" s="14"/>
      <c r="KHK38" s="14"/>
      <c r="KHL38" s="14"/>
      <c r="KHM38" s="14"/>
      <c r="KHN38" s="14"/>
      <c r="KHO38" s="14"/>
      <c r="KHP38" s="14"/>
      <c r="KHQ38" s="14"/>
      <c r="KHR38" s="14"/>
      <c r="KHS38" s="14"/>
      <c r="KHT38" s="14"/>
      <c r="KHU38" s="14"/>
      <c r="KHV38" s="14"/>
      <c r="KHW38" s="14"/>
      <c r="KHX38" s="14"/>
      <c r="KHY38" s="14"/>
      <c r="KHZ38" s="14"/>
      <c r="KIA38" s="14"/>
      <c r="KIB38" s="14"/>
      <c r="KIC38" s="14"/>
      <c r="KID38" s="14"/>
      <c r="KIE38" s="14"/>
      <c r="KIF38" s="14"/>
      <c r="KIG38" s="14"/>
      <c r="KIH38" s="14"/>
      <c r="KII38" s="14"/>
      <c r="KIJ38" s="14"/>
      <c r="KIK38" s="14"/>
      <c r="KIL38" s="14"/>
      <c r="KIM38" s="14"/>
      <c r="KIN38" s="14"/>
      <c r="KIO38" s="14"/>
      <c r="KIP38" s="14"/>
      <c r="KIQ38" s="14"/>
      <c r="KIR38" s="14"/>
      <c r="KIS38" s="14"/>
      <c r="KIT38" s="14"/>
      <c r="KIU38" s="14"/>
      <c r="KIV38" s="14"/>
      <c r="KIW38" s="14"/>
      <c r="KIX38" s="14"/>
      <c r="KIY38" s="14"/>
      <c r="KIZ38" s="14"/>
      <c r="KJA38" s="14"/>
      <c r="KJB38" s="14"/>
      <c r="KJC38" s="14"/>
      <c r="KJD38" s="14"/>
      <c r="KJE38" s="14"/>
      <c r="KJF38" s="14"/>
      <c r="KJG38" s="14"/>
      <c r="KJH38" s="14"/>
      <c r="KJI38" s="14"/>
      <c r="KJJ38" s="14"/>
      <c r="KJK38" s="14"/>
      <c r="KJL38" s="14"/>
      <c r="KJM38" s="14"/>
      <c r="KJN38" s="14"/>
      <c r="KJO38" s="14"/>
      <c r="KJP38" s="14"/>
      <c r="KJQ38" s="14"/>
      <c r="KJR38" s="14"/>
      <c r="KJS38" s="14"/>
      <c r="KJT38" s="14"/>
      <c r="KJU38" s="14"/>
      <c r="KJV38" s="14"/>
      <c r="KJW38" s="14"/>
      <c r="KJX38" s="14"/>
      <c r="KJY38" s="14"/>
      <c r="KJZ38" s="14"/>
      <c r="KKA38" s="14"/>
      <c r="KKB38" s="14"/>
      <c r="KKC38" s="14"/>
      <c r="KKD38" s="14"/>
      <c r="KKE38" s="14"/>
      <c r="KKF38" s="14"/>
      <c r="KKG38" s="14"/>
      <c r="KKH38" s="14"/>
      <c r="KKI38" s="14"/>
      <c r="KKJ38" s="14"/>
      <c r="KKK38" s="14"/>
      <c r="KKL38" s="14"/>
      <c r="KKM38" s="14"/>
      <c r="KKN38" s="14"/>
      <c r="KKO38" s="14"/>
      <c r="KKP38" s="14"/>
      <c r="KKQ38" s="14"/>
      <c r="KKR38" s="14"/>
      <c r="KKS38" s="14"/>
      <c r="KKT38" s="14"/>
      <c r="KKU38" s="14"/>
      <c r="KKV38" s="14"/>
      <c r="KKW38" s="14"/>
      <c r="KKX38" s="14"/>
      <c r="KKY38" s="14"/>
      <c r="KKZ38" s="14"/>
      <c r="KLA38" s="14"/>
      <c r="KLB38" s="14"/>
      <c r="KLC38" s="14"/>
      <c r="KLD38" s="14"/>
      <c r="KLE38" s="14"/>
      <c r="KLF38" s="14"/>
      <c r="KLG38" s="14"/>
      <c r="KLH38" s="14"/>
      <c r="KLI38" s="14"/>
      <c r="KLJ38" s="14"/>
      <c r="KLK38" s="14"/>
      <c r="KLL38" s="14"/>
      <c r="KLM38" s="14"/>
      <c r="KLN38" s="14"/>
      <c r="KLO38" s="14"/>
      <c r="KLP38" s="14"/>
      <c r="KLQ38" s="14"/>
      <c r="KLR38" s="14"/>
      <c r="KLS38" s="14"/>
      <c r="KLT38" s="14"/>
      <c r="KLU38" s="14"/>
      <c r="KLV38" s="14"/>
      <c r="KLW38" s="14"/>
      <c r="KLX38" s="14"/>
      <c r="KLY38" s="14"/>
      <c r="KLZ38" s="14"/>
      <c r="KMA38" s="14"/>
      <c r="KMB38" s="14"/>
      <c r="KMC38" s="14"/>
      <c r="KMD38" s="14"/>
      <c r="KME38" s="14"/>
      <c r="KMF38" s="14"/>
      <c r="KMG38" s="14"/>
      <c r="KMH38" s="14"/>
      <c r="KMI38" s="14"/>
      <c r="KMJ38" s="14"/>
      <c r="KMK38" s="14"/>
      <c r="KML38" s="14"/>
      <c r="KMM38" s="14"/>
      <c r="KMN38" s="14"/>
      <c r="KMO38" s="14"/>
      <c r="KMP38" s="14"/>
      <c r="KMQ38" s="14"/>
      <c r="KMR38" s="14"/>
      <c r="KMS38" s="14"/>
      <c r="KMT38" s="14"/>
      <c r="KMU38" s="14"/>
      <c r="KMV38" s="14"/>
      <c r="KMW38" s="14"/>
      <c r="KMX38" s="14"/>
      <c r="KMY38" s="14"/>
      <c r="KMZ38" s="14"/>
      <c r="KNA38" s="14"/>
      <c r="KNB38" s="14"/>
      <c r="KNC38" s="14"/>
      <c r="KND38" s="14"/>
      <c r="KNE38" s="14"/>
      <c r="KNF38" s="14"/>
      <c r="KNG38" s="14"/>
      <c r="KNH38" s="14"/>
      <c r="KNI38" s="14"/>
      <c r="KNJ38" s="14"/>
      <c r="KNK38" s="14"/>
      <c r="KNL38" s="14"/>
      <c r="KNM38" s="14"/>
      <c r="KNN38" s="14"/>
      <c r="KNO38" s="14"/>
      <c r="KNP38" s="14"/>
      <c r="KNQ38" s="14"/>
      <c r="KNR38" s="14"/>
      <c r="KNS38" s="14"/>
      <c r="KNT38" s="14"/>
      <c r="KNU38" s="14"/>
      <c r="KNV38" s="14"/>
      <c r="KNW38" s="14"/>
      <c r="KNX38" s="14"/>
      <c r="KNY38" s="14"/>
      <c r="KNZ38" s="14"/>
      <c r="KOA38" s="14"/>
      <c r="KOB38" s="14"/>
      <c r="KOC38" s="14"/>
      <c r="KOD38" s="14"/>
      <c r="KOE38" s="14"/>
      <c r="KOF38" s="14"/>
      <c r="KOG38" s="14"/>
      <c r="KOH38" s="14"/>
      <c r="KOI38" s="14"/>
      <c r="KOJ38" s="14"/>
      <c r="KOK38" s="14"/>
      <c r="KOL38" s="14"/>
      <c r="KOM38" s="14"/>
      <c r="KON38" s="14"/>
      <c r="KOO38" s="14"/>
      <c r="KOP38" s="14"/>
      <c r="KOQ38" s="14"/>
      <c r="KOR38" s="14"/>
      <c r="KOS38" s="14"/>
      <c r="KOT38" s="14"/>
      <c r="KOU38" s="14"/>
      <c r="KOV38" s="14"/>
      <c r="KOW38" s="14"/>
      <c r="KOX38" s="14"/>
      <c r="KOY38" s="14"/>
      <c r="KOZ38" s="14"/>
      <c r="KPA38" s="14"/>
      <c r="KPB38" s="14"/>
      <c r="KPC38" s="14"/>
      <c r="KPD38" s="14"/>
      <c r="KPE38" s="14"/>
      <c r="KPF38" s="14"/>
      <c r="KPG38" s="14"/>
      <c r="KPH38" s="14"/>
      <c r="KPI38" s="14"/>
      <c r="KPJ38" s="14"/>
      <c r="KPK38" s="14"/>
      <c r="KPL38" s="14"/>
      <c r="KPM38" s="14"/>
      <c r="KPN38" s="14"/>
      <c r="KPO38" s="14"/>
      <c r="KPP38" s="14"/>
      <c r="KPQ38" s="14"/>
      <c r="KPR38" s="14"/>
      <c r="KPS38" s="14"/>
      <c r="KPT38" s="14"/>
      <c r="KPU38" s="14"/>
      <c r="KPV38" s="14"/>
      <c r="KPW38" s="14"/>
      <c r="KPX38" s="14"/>
      <c r="KPY38" s="14"/>
      <c r="KPZ38" s="14"/>
      <c r="KQA38" s="14"/>
      <c r="KQB38" s="14"/>
      <c r="KQC38" s="14"/>
      <c r="KQD38" s="14"/>
      <c r="KQE38" s="14"/>
      <c r="KQF38" s="14"/>
      <c r="KQG38" s="14"/>
      <c r="KQH38" s="14"/>
      <c r="KQI38" s="14"/>
      <c r="KQJ38" s="14"/>
      <c r="KQK38" s="14"/>
      <c r="KQL38" s="14"/>
      <c r="KQM38" s="14"/>
      <c r="KQN38" s="14"/>
      <c r="KQO38" s="14"/>
      <c r="KQP38" s="14"/>
      <c r="KQQ38" s="14"/>
      <c r="KQR38" s="14"/>
      <c r="KQS38" s="14"/>
      <c r="KQT38" s="14"/>
      <c r="KQU38" s="14"/>
      <c r="KQV38" s="14"/>
      <c r="KQW38" s="14"/>
      <c r="KQX38" s="14"/>
      <c r="KQY38" s="14"/>
      <c r="KQZ38" s="14"/>
      <c r="KRA38" s="14"/>
      <c r="KRB38" s="14"/>
      <c r="KRC38" s="14"/>
      <c r="KRD38" s="14"/>
      <c r="KRE38" s="14"/>
      <c r="KRF38" s="14"/>
      <c r="KRG38" s="14"/>
      <c r="KRH38" s="14"/>
      <c r="KRI38" s="14"/>
      <c r="KRJ38" s="14"/>
      <c r="KRK38" s="14"/>
      <c r="KRL38" s="14"/>
      <c r="KRM38" s="14"/>
      <c r="KRN38" s="14"/>
      <c r="KRO38" s="14"/>
      <c r="KRP38" s="14"/>
      <c r="KRQ38" s="14"/>
      <c r="KRR38" s="14"/>
      <c r="KRS38" s="14"/>
      <c r="KRT38" s="14"/>
      <c r="KRU38" s="14"/>
      <c r="KRV38" s="14"/>
      <c r="KRW38" s="14"/>
      <c r="KRX38" s="14"/>
      <c r="KRY38" s="14"/>
      <c r="KRZ38" s="14"/>
      <c r="KSA38" s="14"/>
      <c r="KSB38" s="14"/>
      <c r="KSC38" s="14"/>
      <c r="KSD38" s="14"/>
      <c r="KSE38" s="14"/>
      <c r="KSF38" s="14"/>
      <c r="KSG38" s="14"/>
      <c r="KSH38" s="14"/>
      <c r="KSI38" s="14"/>
      <c r="KSJ38" s="14"/>
      <c r="KSK38" s="14"/>
      <c r="KSL38" s="14"/>
      <c r="KSM38" s="14"/>
      <c r="KSN38" s="14"/>
      <c r="KSO38" s="14"/>
      <c r="KSP38" s="14"/>
      <c r="KSQ38" s="14"/>
      <c r="KSR38" s="14"/>
      <c r="KSS38" s="14"/>
      <c r="KST38" s="14"/>
      <c r="KSU38" s="14"/>
      <c r="KSV38" s="14"/>
      <c r="KSW38" s="14"/>
      <c r="KSX38" s="14"/>
      <c r="KSY38" s="14"/>
      <c r="KSZ38" s="14"/>
      <c r="KTA38" s="14"/>
      <c r="KTB38" s="14"/>
      <c r="KTC38" s="14"/>
      <c r="KTD38" s="14"/>
      <c r="KTE38" s="14"/>
      <c r="KTF38" s="14"/>
      <c r="KTG38" s="14"/>
      <c r="KTH38" s="14"/>
      <c r="KTI38" s="14"/>
      <c r="KTJ38" s="14"/>
      <c r="KTK38" s="14"/>
      <c r="KTL38" s="14"/>
      <c r="KTM38" s="14"/>
      <c r="KTN38" s="14"/>
      <c r="KTO38" s="14"/>
      <c r="KTP38" s="14"/>
      <c r="KTQ38" s="14"/>
      <c r="KTR38" s="14"/>
      <c r="KTS38" s="14"/>
      <c r="KTT38" s="14"/>
      <c r="KTU38" s="14"/>
      <c r="KTV38" s="14"/>
      <c r="KTW38" s="14"/>
      <c r="KTX38" s="14"/>
      <c r="KTY38" s="14"/>
      <c r="KTZ38" s="14"/>
      <c r="KUA38" s="14"/>
      <c r="KUB38" s="14"/>
      <c r="KUC38" s="14"/>
      <c r="KUD38" s="14"/>
      <c r="KUE38" s="14"/>
      <c r="KUF38" s="14"/>
      <c r="KUG38" s="14"/>
      <c r="KUH38" s="14"/>
      <c r="KUI38" s="14"/>
      <c r="KUJ38" s="14"/>
      <c r="KUK38" s="14"/>
      <c r="KUL38" s="14"/>
      <c r="KUM38" s="14"/>
      <c r="KUN38" s="14"/>
      <c r="KUO38" s="14"/>
      <c r="KUP38" s="14"/>
      <c r="KUQ38" s="14"/>
      <c r="KUR38" s="14"/>
      <c r="KUS38" s="14"/>
      <c r="KUT38" s="14"/>
      <c r="KUU38" s="14"/>
      <c r="KUV38" s="14"/>
      <c r="KUW38" s="14"/>
      <c r="KUX38" s="14"/>
      <c r="KUY38" s="14"/>
      <c r="KUZ38" s="14"/>
      <c r="KVA38" s="14"/>
      <c r="KVB38" s="14"/>
      <c r="KVC38" s="14"/>
      <c r="KVD38" s="14"/>
      <c r="KVE38" s="14"/>
      <c r="KVF38" s="14"/>
      <c r="KVG38" s="14"/>
      <c r="KVH38" s="14"/>
      <c r="KVI38" s="14"/>
      <c r="KVJ38" s="14"/>
      <c r="KVK38" s="14"/>
      <c r="KVL38" s="14"/>
      <c r="KVM38" s="14"/>
      <c r="KVN38" s="14"/>
      <c r="KVO38" s="14"/>
      <c r="KVP38" s="14"/>
      <c r="KVQ38" s="14"/>
      <c r="KVR38" s="14"/>
      <c r="KVS38" s="14"/>
      <c r="KVT38" s="14"/>
      <c r="KVU38" s="14"/>
      <c r="KVV38" s="14"/>
      <c r="KVW38" s="14"/>
      <c r="KVX38" s="14"/>
      <c r="KVY38" s="14"/>
      <c r="KVZ38" s="14"/>
      <c r="KWA38" s="14"/>
      <c r="KWB38" s="14"/>
      <c r="KWC38" s="14"/>
      <c r="KWD38" s="14"/>
      <c r="KWE38" s="14"/>
      <c r="KWF38" s="14"/>
      <c r="KWG38" s="14"/>
      <c r="KWH38" s="14"/>
      <c r="KWI38" s="14"/>
      <c r="KWJ38" s="14"/>
      <c r="KWK38" s="14"/>
      <c r="KWL38" s="14"/>
      <c r="KWM38" s="14"/>
      <c r="KWN38" s="14"/>
      <c r="KWO38" s="14"/>
      <c r="KWP38" s="14"/>
      <c r="KWQ38" s="14"/>
      <c r="KWR38" s="14"/>
      <c r="KWS38" s="14"/>
      <c r="KWT38" s="14"/>
      <c r="KWU38" s="14"/>
      <c r="KWV38" s="14"/>
      <c r="KWW38" s="14"/>
      <c r="KWX38" s="14"/>
      <c r="KWY38" s="14"/>
      <c r="KWZ38" s="14"/>
      <c r="KXA38" s="14"/>
      <c r="KXB38" s="14"/>
      <c r="KXC38" s="14"/>
      <c r="KXD38" s="14"/>
      <c r="KXE38" s="14"/>
      <c r="KXF38" s="14"/>
      <c r="KXG38" s="14"/>
      <c r="KXH38" s="14"/>
      <c r="KXI38" s="14"/>
      <c r="KXJ38" s="14"/>
      <c r="KXK38" s="14"/>
      <c r="KXL38" s="14"/>
      <c r="KXM38" s="14"/>
      <c r="KXN38" s="14"/>
      <c r="KXO38" s="14"/>
      <c r="KXP38" s="14"/>
      <c r="KXQ38" s="14"/>
      <c r="KXR38" s="14"/>
      <c r="KXS38" s="14"/>
      <c r="KXT38" s="14"/>
      <c r="KXU38" s="14"/>
      <c r="KXV38" s="14"/>
      <c r="KXW38" s="14"/>
      <c r="KXX38" s="14"/>
      <c r="KXY38" s="14"/>
      <c r="KXZ38" s="14"/>
      <c r="KYA38" s="14"/>
      <c r="KYB38" s="14"/>
      <c r="KYC38" s="14"/>
      <c r="KYD38" s="14"/>
      <c r="KYE38" s="14"/>
      <c r="KYF38" s="14"/>
      <c r="KYG38" s="14"/>
      <c r="KYH38" s="14"/>
      <c r="KYI38" s="14"/>
      <c r="KYJ38" s="14"/>
      <c r="KYK38" s="14"/>
      <c r="KYL38" s="14"/>
      <c r="KYM38" s="14"/>
      <c r="KYN38" s="14"/>
      <c r="KYO38" s="14"/>
      <c r="KYP38" s="14"/>
      <c r="KYQ38" s="14"/>
      <c r="KYR38" s="14"/>
      <c r="KYS38" s="14"/>
      <c r="KYT38" s="14"/>
      <c r="KYU38" s="14"/>
      <c r="KYV38" s="14"/>
      <c r="KYW38" s="14"/>
      <c r="KYX38" s="14"/>
      <c r="KYY38" s="14"/>
      <c r="KYZ38" s="14"/>
      <c r="KZA38" s="14"/>
      <c r="KZB38" s="14"/>
      <c r="KZC38" s="14"/>
      <c r="KZD38" s="14"/>
      <c r="KZE38" s="14"/>
      <c r="KZF38" s="14"/>
      <c r="KZG38" s="14"/>
      <c r="KZH38" s="14"/>
      <c r="KZI38" s="14"/>
      <c r="KZJ38" s="14"/>
      <c r="KZK38" s="14"/>
      <c r="KZL38" s="14"/>
      <c r="KZM38" s="14"/>
      <c r="KZN38" s="14"/>
      <c r="KZO38" s="14"/>
      <c r="KZP38" s="14"/>
      <c r="KZQ38" s="14"/>
      <c r="KZR38" s="14"/>
      <c r="KZS38" s="14"/>
      <c r="KZT38" s="14"/>
      <c r="KZU38" s="14"/>
      <c r="KZV38" s="14"/>
      <c r="KZW38" s="14"/>
      <c r="KZX38" s="14"/>
      <c r="KZY38" s="14"/>
      <c r="KZZ38" s="14"/>
      <c r="LAA38" s="14"/>
      <c r="LAB38" s="14"/>
      <c r="LAC38" s="14"/>
      <c r="LAD38" s="14"/>
      <c r="LAE38" s="14"/>
      <c r="LAF38" s="14"/>
      <c r="LAG38" s="14"/>
      <c r="LAH38" s="14"/>
      <c r="LAI38" s="14"/>
      <c r="LAJ38" s="14"/>
      <c r="LAK38" s="14"/>
      <c r="LAL38" s="14"/>
      <c r="LAM38" s="14"/>
      <c r="LAN38" s="14"/>
      <c r="LAO38" s="14"/>
      <c r="LAP38" s="14"/>
      <c r="LAQ38" s="14"/>
      <c r="LAR38" s="14"/>
      <c r="LAS38" s="14"/>
      <c r="LAT38" s="14"/>
      <c r="LAU38" s="14"/>
      <c r="LAV38" s="14"/>
      <c r="LAW38" s="14"/>
      <c r="LAX38" s="14"/>
      <c r="LAY38" s="14"/>
      <c r="LAZ38" s="14"/>
      <c r="LBA38" s="14"/>
      <c r="LBB38" s="14"/>
      <c r="LBC38" s="14"/>
      <c r="LBD38" s="14"/>
      <c r="LBE38" s="14"/>
      <c r="LBF38" s="14"/>
      <c r="LBG38" s="14"/>
      <c r="LBH38" s="14"/>
      <c r="LBI38" s="14"/>
      <c r="LBJ38" s="14"/>
      <c r="LBK38" s="14"/>
      <c r="LBL38" s="14"/>
      <c r="LBM38" s="14"/>
      <c r="LBN38" s="14"/>
      <c r="LBO38" s="14"/>
      <c r="LBP38" s="14"/>
      <c r="LBQ38" s="14"/>
      <c r="LBR38" s="14"/>
      <c r="LBS38" s="14"/>
      <c r="LBT38" s="14"/>
      <c r="LBU38" s="14"/>
      <c r="LBV38" s="14"/>
      <c r="LBW38" s="14"/>
      <c r="LBX38" s="14"/>
      <c r="LBY38" s="14"/>
      <c r="LBZ38" s="14"/>
      <c r="LCA38" s="14"/>
      <c r="LCB38" s="14"/>
      <c r="LCC38" s="14"/>
      <c r="LCD38" s="14"/>
      <c r="LCE38" s="14"/>
      <c r="LCF38" s="14"/>
      <c r="LCG38" s="14"/>
      <c r="LCH38" s="14"/>
      <c r="LCI38" s="14"/>
      <c r="LCJ38" s="14"/>
      <c r="LCK38" s="14"/>
      <c r="LCL38" s="14"/>
      <c r="LCM38" s="14"/>
      <c r="LCN38" s="14"/>
      <c r="LCO38" s="14"/>
      <c r="LCP38" s="14"/>
      <c r="LCQ38" s="14"/>
      <c r="LCR38" s="14"/>
      <c r="LCS38" s="14"/>
      <c r="LCT38" s="14"/>
      <c r="LCU38" s="14"/>
      <c r="LCV38" s="14"/>
      <c r="LCW38" s="14"/>
      <c r="LCX38" s="14"/>
      <c r="LCY38" s="14"/>
      <c r="LCZ38" s="14"/>
      <c r="LDA38" s="14"/>
      <c r="LDB38" s="14"/>
      <c r="LDC38" s="14"/>
      <c r="LDD38" s="14"/>
      <c r="LDE38" s="14"/>
      <c r="LDF38" s="14"/>
      <c r="LDG38" s="14"/>
      <c r="LDH38" s="14"/>
      <c r="LDI38" s="14"/>
      <c r="LDJ38" s="14"/>
      <c r="LDK38" s="14"/>
      <c r="LDL38" s="14"/>
      <c r="LDM38" s="14"/>
      <c r="LDN38" s="14"/>
      <c r="LDO38" s="14"/>
      <c r="LDP38" s="14"/>
      <c r="LDQ38" s="14"/>
      <c r="LDR38" s="14"/>
      <c r="LDS38" s="14"/>
      <c r="LDT38" s="14"/>
      <c r="LDU38" s="14"/>
      <c r="LDV38" s="14"/>
      <c r="LDW38" s="14"/>
      <c r="LDX38" s="14"/>
      <c r="LDY38" s="14"/>
      <c r="LDZ38" s="14"/>
      <c r="LEA38" s="14"/>
      <c r="LEB38" s="14"/>
      <c r="LEC38" s="14"/>
      <c r="LED38" s="14"/>
      <c r="LEE38" s="14"/>
      <c r="LEF38" s="14"/>
      <c r="LEG38" s="14"/>
      <c r="LEH38" s="14"/>
      <c r="LEI38" s="14"/>
      <c r="LEJ38" s="14"/>
      <c r="LEK38" s="14"/>
      <c r="LEL38" s="14"/>
      <c r="LEM38" s="14"/>
      <c r="LEN38" s="14"/>
      <c r="LEO38" s="14"/>
      <c r="LEP38" s="14"/>
      <c r="LEQ38" s="14"/>
      <c r="LER38" s="14"/>
      <c r="LES38" s="14"/>
      <c r="LET38" s="14"/>
      <c r="LEU38" s="14"/>
      <c r="LEV38" s="14"/>
      <c r="LEW38" s="14"/>
      <c r="LEX38" s="14"/>
      <c r="LEY38" s="14"/>
      <c r="LEZ38" s="14"/>
      <c r="LFA38" s="14"/>
      <c r="LFB38" s="14"/>
      <c r="LFC38" s="14"/>
      <c r="LFD38" s="14"/>
      <c r="LFE38" s="14"/>
      <c r="LFF38" s="14"/>
      <c r="LFG38" s="14"/>
      <c r="LFH38" s="14"/>
      <c r="LFI38" s="14"/>
      <c r="LFJ38" s="14"/>
      <c r="LFK38" s="14"/>
      <c r="LFL38" s="14"/>
      <c r="LFM38" s="14"/>
      <c r="LFN38" s="14"/>
      <c r="LFO38" s="14"/>
      <c r="LFP38" s="14"/>
      <c r="LFQ38" s="14"/>
      <c r="LFR38" s="14"/>
      <c r="LFS38" s="14"/>
      <c r="LFT38" s="14"/>
      <c r="LFU38" s="14"/>
      <c r="LFV38" s="14"/>
      <c r="LFW38" s="14"/>
      <c r="LFX38" s="14"/>
      <c r="LFY38" s="14"/>
      <c r="LFZ38" s="14"/>
      <c r="LGA38" s="14"/>
      <c r="LGB38" s="14"/>
      <c r="LGC38" s="14"/>
      <c r="LGD38" s="14"/>
      <c r="LGE38" s="14"/>
      <c r="LGF38" s="14"/>
      <c r="LGG38" s="14"/>
      <c r="LGH38" s="14"/>
      <c r="LGI38" s="14"/>
      <c r="LGJ38" s="14"/>
      <c r="LGK38" s="14"/>
      <c r="LGL38" s="14"/>
      <c r="LGM38" s="14"/>
      <c r="LGN38" s="14"/>
      <c r="LGO38" s="14"/>
      <c r="LGP38" s="14"/>
      <c r="LGQ38" s="14"/>
      <c r="LGR38" s="14"/>
      <c r="LGS38" s="14"/>
      <c r="LGT38" s="14"/>
      <c r="LGU38" s="14"/>
      <c r="LGV38" s="14"/>
      <c r="LGW38" s="14"/>
      <c r="LGX38" s="14"/>
      <c r="LGY38" s="14"/>
      <c r="LGZ38" s="14"/>
      <c r="LHA38" s="14"/>
      <c r="LHB38" s="14"/>
      <c r="LHC38" s="14"/>
      <c r="LHD38" s="14"/>
      <c r="LHE38" s="14"/>
      <c r="LHF38" s="14"/>
      <c r="LHG38" s="14"/>
      <c r="LHH38" s="14"/>
      <c r="LHI38" s="14"/>
      <c r="LHJ38" s="14"/>
      <c r="LHK38" s="14"/>
      <c r="LHL38" s="14"/>
      <c r="LHM38" s="14"/>
      <c r="LHN38" s="14"/>
      <c r="LHO38" s="14"/>
      <c r="LHP38" s="14"/>
      <c r="LHQ38" s="14"/>
      <c r="LHR38" s="14"/>
      <c r="LHS38" s="14"/>
      <c r="LHT38" s="14"/>
      <c r="LHU38" s="14"/>
      <c r="LHV38" s="14"/>
      <c r="LHW38" s="14"/>
      <c r="LHX38" s="14"/>
      <c r="LHY38" s="14"/>
      <c r="LHZ38" s="14"/>
      <c r="LIA38" s="14"/>
      <c r="LIB38" s="14"/>
      <c r="LIC38" s="14"/>
      <c r="LID38" s="14"/>
      <c r="LIE38" s="14"/>
      <c r="LIF38" s="14"/>
      <c r="LIG38" s="14"/>
      <c r="LIH38" s="14"/>
      <c r="LII38" s="14"/>
      <c r="LIJ38" s="14"/>
      <c r="LIK38" s="14"/>
      <c r="LIL38" s="14"/>
      <c r="LIM38" s="14"/>
      <c r="LIN38" s="14"/>
      <c r="LIO38" s="14"/>
      <c r="LIP38" s="14"/>
      <c r="LIQ38" s="14"/>
      <c r="LIR38" s="14"/>
      <c r="LIS38" s="14"/>
      <c r="LIT38" s="14"/>
      <c r="LIU38" s="14"/>
      <c r="LIV38" s="14"/>
      <c r="LIW38" s="14"/>
      <c r="LIX38" s="14"/>
      <c r="LIY38" s="14"/>
      <c r="LIZ38" s="14"/>
      <c r="LJA38" s="14"/>
      <c r="LJB38" s="14"/>
      <c r="LJC38" s="14"/>
      <c r="LJD38" s="14"/>
      <c r="LJE38" s="14"/>
      <c r="LJF38" s="14"/>
      <c r="LJG38" s="14"/>
      <c r="LJH38" s="14"/>
      <c r="LJI38" s="14"/>
      <c r="LJJ38" s="14"/>
      <c r="LJK38" s="14"/>
      <c r="LJL38" s="14"/>
      <c r="LJM38" s="14"/>
      <c r="LJN38" s="14"/>
      <c r="LJO38" s="14"/>
      <c r="LJP38" s="14"/>
      <c r="LJQ38" s="14"/>
      <c r="LJR38" s="14"/>
      <c r="LJS38" s="14"/>
      <c r="LJT38" s="14"/>
      <c r="LJU38" s="14"/>
      <c r="LJV38" s="14"/>
      <c r="LJW38" s="14"/>
      <c r="LJX38" s="14"/>
      <c r="LJY38" s="14"/>
      <c r="LJZ38" s="14"/>
      <c r="LKA38" s="14"/>
      <c r="LKB38" s="14"/>
      <c r="LKC38" s="14"/>
      <c r="LKD38" s="14"/>
      <c r="LKE38" s="14"/>
      <c r="LKF38" s="14"/>
      <c r="LKG38" s="14"/>
      <c r="LKH38" s="14"/>
      <c r="LKI38" s="14"/>
      <c r="LKJ38" s="14"/>
      <c r="LKK38" s="14"/>
      <c r="LKL38" s="14"/>
      <c r="LKM38" s="14"/>
      <c r="LKN38" s="14"/>
      <c r="LKO38" s="14"/>
      <c r="LKP38" s="14"/>
      <c r="LKQ38" s="14"/>
      <c r="LKR38" s="14"/>
      <c r="LKS38" s="14"/>
      <c r="LKT38" s="14"/>
      <c r="LKU38" s="14"/>
      <c r="LKV38" s="14"/>
      <c r="LKW38" s="14"/>
      <c r="LKX38" s="14"/>
      <c r="LKY38" s="14"/>
      <c r="LKZ38" s="14"/>
      <c r="LLA38" s="14"/>
      <c r="LLB38" s="14"/>
      <c r="LLC38" s="14"/>
      <c r="LLD38" s="14"/>
      <c r="LLE38" s="14"/>
      <c r="LLF38" s="14"/>
      <c r="LLG38" s="14"/>
      <c r="LLH38" s="14"/>
      <c r="LLI38" s="14"/>
      <c r="LLJ38" s="14"/>
      <c r="LLK38" s="14"/>
      <c r="LLL38" s="14"/>
      <c r="LLM38" s="14"/>
      <c r="LLN38" s="14"/>
      <c r="LLO38" s="14"/>
      <c r="LLP38" s="14"/>
      <c r="LLQ38" s="14"/>
      <c r="LLR38" s="14"/>
      <c r="LLS38" s="14"/>
      <c r="LLT38" s="14"/>
      <c r="LLU38" s="14"/>
      <c r="LLV38" s="14"/>
      <c r="LLW38" s="14"/>
      <c r="LLX38" s="14"/>
      <c r="LLY38" s="14"/>
      <c r="LLZ38" s="14"/>
      <c r="LMA38" s="14"/>
      <c r="LMB38" s="14"/>
      <c r="LMC38" s="14"/>
      <c r="LMD38" s="14"/>
      <c r="LME38" s="14"/>
      <c r="LMF38" s="14"/>
      <c r="LMG38" s="14"/>
      <c r="LMH38" s="14"/>
      <c r="LMI38" s="14"/>
      <c r="LMJ38" s="14"/>
      <c r="LMK38" s="14"/>
      <c r="LML38" s="14"/>
      <c r="LMM38" s="14"/>
      <c r="LMN38" s="14"/>
      <c r="LMO38" s="14"/>
      <c r="LMP38" s="14"/>
      <c r="LMQ38" s="14"/>
      <c r="LMR38" s="14"/>
      <c r="LMS38" s="14"/>
      <c r="LMT38" s="14"/>
      <c r="LMU38" s="14"/>
      <c r="LMV38" s="14"/>
      <c r="LMW38" s="14"/>
      <c r="LMX38" s="14"/>
      <c r="LMY38" s="14"/>
      <c r="LMZ38" s="14"/>
      <c r="LNA38" s="14"/>
      <c r="LNB38" s="14"/>
      <c r="LNC38" s="14"/>
      <c r="LND38" s="14"/>
      <c r="LNE38" s="14"/>
      <c r="LNF38" s="14"/>
      <c r="LNG38" s="14"/>
      <c r="LNH38" s="14"/>
      <c r="LNI38" s="14"/>
      <c r="LNJ38" s="14"/>
      <c r="LNK38" s="14"/>
      <c r="LNL38" s="14"/>
      <c r="LNM38" s="14"/>
      <c r="LNN38" s="14"/>
      <c r="LNO38" s="14"/>
      <c r="LNP38" s="14"/>
      <c r="LNQ38" s="14"/>
      <c r="LNR38" s="14"/>
      <c r="LNS38" s="14"/>
      <c r="LNT38" s="14"/>
      <c r="LNU38" s="14"/>
      <c r="LNV38" s="14"/>
      <c r="LNW38" s="14"/>
      <c r="LNX38" s="14"/>
      <c r="LNY38" s="14"/>
      <c r="LNZ38" s="14"/>
      <c r="LOA38" s="14"/>
      <c r="LOB38" s="14"/>
      <c r="LOC38" s="14"/>
      <c r="LOD38" s="14"/>
      <c r="LOE38" s="14"/>
      <c r="LOF38" s="14"/>
      <c r="LOG38" s="14"/>
      <c r="LOH38" s="14"/>
      <c r="LOI38" s="14"/>
      <c r="LOJ38" s="14"/>
      <c r="LOK38" s="14"/>
      <c r="LOL38" s="14"/>
      <c r="LOM38" s="14"/>
      <c r="LON38" s="14"/>
      <c r="LOO38" s="14"/>
      <c r="LOP38" s="14"/>
      <c r="LOQ38" s="14"/>
      <c r="LOR38" s="14"/>
      <c r="LOS38" s="14"/>
      <c r="LOT38" s="14"/>
      <c r="LOU38" s="14"/>
      <c r="LOV38" s="14"/>
      <c r="LOW38" s="14"/>
      <c r="LOX38" s="14"/>
      <c r="LOY38" s="14"/>
      <c r="LOZ38" s="14"/>
      <c r="LPA38" s="14"/>
      <c r="LPB38" s="14"/>
      <c r="LPC38" s="14"/>
      <c r="LPD38" s="14"/>
      <c r="LPE38" s="14"/>
      <c r="LPF38" s="14"/>
      <c r="LPG38" s="14"/>
      <c r="LPH38" s="14"/>
      <c r="LPI38" s="14"/>
      <c r="LPJ38" s="14"/>
      <c r="LPK38" s="14"/>
      <c r="LPL38" s="14"/>
      <c r="LPM38" s="14"/>
      <c r="LPN38" s="14"/>
      <c r="LPO38" s="14"/>
      <c r="LPP38" s="14"/>
      <c r="LPQ38" s="14"/>
      <c r="LPR38" s="14"/>
      <c r="LPS38" s="14"/>
      <c r="LPT38" s="14"/>
      <c r="LPU38" s="14"/>
      <c r="LPV38" s="14"/>
      <c r="LPW38" s="14"/>
      <c r="LPX38" s="14"/>
      <c r="LPY38" s="14"/>
      <c r="LPZ38" s="14"/>
      <c r="LQA38" s="14"/>
      <c r="LQB38" s="14"/>
      <c r="LQC38" s="14"/>
      <c r="LQD38" s="14"/>
      <c r="LQE38" s="14"/>
      <c r="LQF38" s="14"/>
      <c r="LQG38" s="14"/>
      <c r="LQH38" s="14"/>
      <c r="LQI38" s="14"/>
      <c r="LQJ38" s="14"/>
      <c r="LQK38" s="14"/>
      <c r="LQL38" s="14"/>
      <c r="LQM38" s="14"/>
      <c r="LQN38" s="14"/>
      <c r="LQO38" s="14"/>
      <c r="LQP38" s="14"/>
      <c r="LQQ38" s="14"/>
      <c r="LQR38" s="14"/>
      <c r="LQS38" s="14"/>
      <c r="LQT38" s="14"/>
      <c r="LQU38" s="14"/>
      <c r="LQV38" s="14"/>
      <c r="LQW38" s="14"/>
      <c r="LQX38" s="14"/>
      <c r="LQY38" s="14"/>
      <c r="LQZ38" s="14"/>
      <c r="LRA38" s="14"/>
      <c r="LRB38" s="14"/>
      <c r="LRC38" s="14"/>
      <c r="LRD38" s="14"/>
      <c r="LRE38" s="14"/>
      <c r="LRF38" s="14"/>
      <c r="LRG38" s="14"/>
      <c r="LRH38" s="14"/>
      <c r="LRI38" s="14"/>
      <c r="LRJ38" s="14"/>
      <c r="LRK38" s="14"/>
      <c r="LRL38" s="14"/>
      <c r="LRM38" s="14"/>
      <c r="LRN38" s="14"/>
      <c r="LRO38" s="14"/>
      <c r="LRP38" s="14"/>
      <c r="LRQ38" s="14"/>
      <c r="LRR38" s="14"/>
      <c r="LRS38" s="14"/>
      <c r="LRT38" s="14"/>
      <c r="LRU38" s="14"/>
      <c r="LRV38" s="14"/>
      <c r="LRW38" s="14"/>
      <c r="LRX38" s="14"/>
      <c r="LRY38" s="14"/>
      <c r="LRZ38" s="14"/>
      <c r="LSA38" s="14"/>
      <c r="LSB38" s="14"/>
      <c r="LSC38" s="14"/>
      <c r="LSD38" s="14"/>
      <c r="LSE38" s="14"/>
      <c r="LSF38" s="14"/>
      <c r="LSG38" s="14"/>
      <c r="LSH38" s="14"/>
      <c r="LSI38" s="14"/>
      <c r="LSJ38" s="14"/>
      <c r="LSK38" s="14"/>
      <c r="LSL38" s="14"/>
      <c r="LSM38" s="14"/>
      <c r="LSN38" s="14"/>
      <c r="LSO38" s="14"/>
      <c r="LSP38" s="14"/>
      <c r="LSQ38" s="14"/>
      <c r="LSR38" s="14"/>
      <c r="LSS38" s="14"/>
      <c r="LST38" s="14"/>
      <c r="LSU38" s="14"/>
      <c r="LSV38" s="14"/>
      <c r="LSW38" s="14"/>
      <c r="LSX38" s="14"/>
      <c r="LSY38" s="14"/>
      <c r="LSZ38" s="14"/>
      <c r="LTA38" s="14"/>
      <c r="LTB38" s="14"/>
      <c r="LTC38" s="14"/>
      <c r="LTD38" s="14"/>
      <c r="LTE38" s="14"/>
      <c r="LTF38" s="14"/>
      <c r="LTG38" s="14"/>
      <c r="LTH38" s="14"/>
      <c r="LTI38" s="14"/>
      <c r="LTJ38" s="14"/>
      <c r="LTK38" s="14"/>
      <c r="LTL38" s="14"/>
      <c r="LTM38" s="14"/>
      <c r="LTN38" s="14"/>
      <c r="LTO38" s="14"/>
      <c r="LTP38" s="14"/>
      <c r="LTQ38" s="14"/>
      <c r="LTR38" s="14"/>
      <c r="LTS38" s="14"/>
      <c r="LTT38" s="14"/>
      <c r="LTU38" s="14"/>
      <c r="LTV38" s="14"/>
      <c r="LTW38" s="14"/>
      <c r="LTX38" s="14"/>
      <c r="LTY38" s="14"/>
      <c r="LTZ38" s="14"/>
      <c r="LUA38" s="14"/>
      <c r="LUB38" s="14"/>
      <c r="LUC38" s="14"/>
      <c r="LUD38" s="14"/>
      <c r="LUE38" s="14"/>
      <c r="LUF38" s="14"/>
      <c r="LUG38" s="14"/>
      <c r="LUH38" s="14"/>
      <c r="LUI38" s="14"/>
      <c r="LUJ38" s="14"/>
      <c r="LUK38" s="14"/>
      <c r="LUL38" s="14"/>
      <c r="LUM38" s="14"/>
      <c r="LUN38" s="14"/>
      <c r="LUO38" s="14"/>
      <c r="LUP38" s="14"/>
      <c r="LUQ38" s="14"/>
      <c r="LUR38" s="14"/>
      <c r="LUS38" s="14"/>
      <c r="LUT38" s="14"/>
      <c r="LUU38" s="14"/>
      <c r="LUV38" s="14"/>
      <c r="LUW38" s="14"/>
      <c r="LUX38" s="14"/>
      <c r="LUY38" s="14"/>
      <c r="LUZ38" s="14"/>
      <c r="LVA38" s="14"/>
      <c r="LVB38" s="14"/>
      <c r="LVC38" s="14"/>
      <c r="LVD38" s="14"/>
      <c r="LVE38" s="14"/>
      <c r="LVF38" s="14"/>
      <c r="LVG38" s="14"/>
      <c r="LVH38" s="14"/>
      <c r="LVI38" s="14"/>
      <c r="LVJ38" s="14"/>
      <c r="LVK38" s="14"/>
      <c r="LVL38" s="14"/>
      <c r="LVM38" s="14"/>
      <c r="LVN38" s="14"/>
      <c r="LVO38" s="14"/>
      <c r="LVP38" s="14"/>
      <c r="LVQ38" s="14"/>
      <c r="LVR38" s="14"/>
      <c r="LVS38" s="14"/>
      <c r="LVT38" s="14"/>
      <c r="LVU38" s="14"/>
      <c r="LVV38" s="14"/>
      <c r="LVW38" s="14"/>
      <c r="LVX38" s="14"/>
      <c r="LVY38" s="14"/>
      <c r="LVZ38" s="14"/>
      <c r="LWA38" s="14"/>
      <c r="LWB38" s="14"/>
      <c r="LWC38" s="14"/>
      <c r="LWD38" s="14"/>
      <c r="LWE38" s="14"/>
      <c r="LWF38" s="14"/>
      <c r="LWG38" s="14"/>
      <c r="LWH38" s="14"/>
      <c r="LWI38" s="14"/>
      <c r="LWJ38" s="14"/>
      <c r="LWK38" s="14"/>
      <c r="LWL38" s="14"/>
      <c r="LWM38" s="14"/>
      <c r="LWN38" s="14"/>
      <c r="LWO38" s="14"/>
      <c r="LWP38" s="14"/>
      <c r="LWQ38" s="14"/>
      <c r="LWR38" s="14"/>
      <c r="LWS38" s="14"/>
      <c r="LWT38" s="14"/>
      <c r="LWU38" s="14"/>
      <c r="LWV38" s="14"/>
      <c r="LWW38" s="14"/>
      <c r="LWX38" s="14"/>
      <c r="LWY38" s="14"/>
      <c r="LWZ38" s="14"/>
      <c r="LXA38" s="14"/>
      <c r="LXB38" s="14"/>
      <c r="LXC38" s="14"/>
      <c r="LXD38" s="14"/>
      <c r="LXE38" s="14"/>
      <c r="LXF38" s="14"/>
      <c r="LXG38" s="14"/>
      <c r="LXH38" s="14"/>
      <c r="LXI38" s="14"/>
      <c r="LXJ38" s="14"/>
      <c r="LXK38" s="14"/>
      <c r="LXL38" s="14"/>
      <c r="LXM38" s="14"/>
      <c r="LXN38" s="14"/>
      <c r="LXO38" s="14"/>
      <c r="LXP38" s="14"/>
      <c r="LXQ38" s="14"/>
      <c r="LXR38" s="14"/>
      <c r="LXS38" s="14"/>
      <c r="LXT38" s="14"/>
      <c r="LXU38" s="14"/>
      <c r="LXV38" s="14"/>
      <c r="LXW38" s="14"/>
      <c r="LXX38" s="14"/>
      <c r="LXY38" s="14"/>
      <c r="LXZ38" s="14"/>
      <c r="LYA38" s="14"/>
      <c r="LYB38" s="14"/>
      <c r="LYC38" s="14"/>
      <c r="LYD38" s="14"/>
      <c r="LYE38" s="14"/>
      <c r="LYF38" s="14"/>
      <c r="LYG38" s="14"/>
      <c r="LYH38" s="14"/>
      <c r="LYI38" s="14"/>
      <c r="LYJ38" s="14"/>
      <c r="LYK38" s="14"/>
      <c r="LYL38" s="14"/>
      <c r="LYM38" s="14"/>
      <c r="LYN38" s="14"/>
      <c r="LYO38" s="14"/>
      <c r="LYP38" s="14"/>
      <c r="LYQ38" s="14"/>
      <c r="LYR38" s="14"/>
      <c r="LYS38" s="14"/>
      <c r="LYT38" s="14"/>
      <c r="LYU38" s="14"/>
      <c r="LYV38" s="14"/>
      <c r="LYW38" s="14"/>
      <c r="LYX38" s="14"/>
      <c r="LYY38" s="14"/>
      <c r="LYZ38" s="14"/>
      <c r="LZA38" s="14"/>
      <c r="LZB38" s="14"/>
      <c r="LZC38" s="14"/>
      <c r="LZD38" s="14"/>
      <c r="LZE38" s="14"/>
      <c r="LZF38" s="14"/>
      <c r="LZG38" s="14"/>
      <c r="LZH38" s="14"/>
      <c r="LZI38" s="14"/>
      <c r="LZJ38" s="14"/>
      <c r="LZK38" s="14"/>
      <c r="LZL38" s="14"/>
      <c r="LZM38" s="14"/>
      <c r="LZN38" s="14"/>
      <c r="LZO38" s="14"/>
      <c r="LZP38" s="14"/>
      <c r="LZQ38" s="14"/>
      <c r="LZR38" s="14"/>
      <c r="LZS38" s="14"/>
      <c r="LZT38" s="14"/>
      <c r="LZU38" s="14"/>
      <c r="LZV38" s="14"/>
      <c r="LZW38" s="14"/>
      <c r="LZX38" s="14"/>
      <c r="LZY38" s="14"/>
      <c r="LZZ38" s="14"/>
      <c r="MAA38" s="14"/>
      <c r="MAB38" s="14"/>
      <c r="MAC38" s="14"/>
      <c r="MAD38" s="14"/>
      <c r="MAE38" s="14"/>
      <c r="MAF38" s="14"/>
      <c r="MAG38" s="14"/>
      <c r="MAH38" s="14"/>
      <c r="MAI38" s="14"/>
      <c r="MAJ38" s="14"/>
      <c r="MAK38" s="14"/>
      <c r="MAL38" s="14"/>
      <c r="MAM38" s="14"/>
      <c r="MAN38" s="14"/>
      <c r="MAO38" s="14"/>
      <c r="MAP38" s="14"/>
      <c r="MAQ38" s="14"/>
      <c r="MAR38" s="14"/>
      <c r="MAS38" s="14"/>
      <c r="MAT38" s="14"/>
      <c r="MAU38" s="14"/>
      <c r="MAV38" s="14"/>
      <c r="MAW38" s="14"/>
      <c r="MAX38" s="14"/>
      <c r="MAY38" s="14"/>
      <c r="MAZ38" s="14"/>
      <c r="MBA38" s="14"/>
      <c r="MBB38" s="14"/>
      <c r="MBC38" s="14"/>
      <c r="MBD38" s="14"/>
      <c r="MBE38" s="14"/>
      <c r="MBF38" s="14"/>
      <c r="MBG38" s="14"/>
      <c r="MBH38" s="14"/>
      <c r="MBI38" s="14"/>
      <c r="MBJ38" s="14"/>
      <c r="MBK38" s="14"/>
      <c r="MBL38" s="14"/>
      <c r="MBM38" s="14"/>
      <c r="MBN38" s="14"/>
      <c r="MBO38" s="14"/>
      <c r="MBP38" s="14"/>
      <c r="MBQ38" s="14"/>
      <c r="MBR38" s="14"/>
      <c r="MBS38" s="14"/>
      <c r="MBT38" s="14"/>
      <c r="MBU38" s="14"/>
      <c r="MBV38" s="14"/>
      <c r="MBW38" s="14"/>
      <c r="MBX38" s="14"/>
      <c r="MBY38" s="14"/>
      <c r="MBZ38" s="14"/>
      <c r="MCA38" s="14"/>
      <c r="MCB38" s="14"/>
      <c r="MCC38" s="14"/>
      <c r="MCD38" s="14"/>
      <c r="MCE38" s="14"/>
      <c r="MCF38" s="14"/>
      <c r="MCG38" s="14"/>
      <c r="MCH38" s="14"/>
      <c r="MCI38" s="14"/>
      <c r="MCJ38" s="14"/>
      <c r="MCK38" s="14"/>
      <c r="MCL38" s="14"/>
      <c r="MCM38" s="14"/>
      <c r="MCN38" s="14"/>
      <c r="MCO38" s="14"/>
      <c r="MCP38" s="14"/>
      <c r="MCQ38" s="14"/>
      <c r="MCR38" s="14"/>
      <c r="MCS38" s="14"/>
      <c r="MCT38" s="14"/>
      <c r="MCU38" s="14"/>
      <c r="MCV38" s="14"/>
      <c r="MCW38" s="14"/>
      <c r="MCX38" s="14"/>
      <c r="MCY38" s="14"/>
      <c r="MCZ38" s="14"/>
      <c r="MDA38" s="14"/>
      <c r="MDB38" s="14"/>
      <c r="MDC38" s="14"/>
      <c r="MDD38" s="14"/>
      <c r="MDE38" s="14"/>
      <c r="MDF38" s="14"/>
      <c r="MDG38" s="14"/>
      <c r="MDH38" s="14"/>
      <c r="MDI38" s="14"/>
      <c r="MDJ38" s="14"/>
      <c r="MDK38" s="14"/>
      <c r="MDL38" s="14"/>
      <c r="MDM38" s="14"/>
      <c r="MDN38" s="14"/>
      <c r="MDO38" s="14"/>
      <c r="MDP38" s="14"/>
      <c r="MDQ38" s="14"/>
      <c r="MDR38" s="14"/>
      <c r="MDS38" s="14"/>
      <c r="MDT38" s="14"/>
      <c r="MDU38" s="14"/>
      <c r="MDV38" s="14"/>
      <c r="MDW38" s="14"/>
      <c r="MDX38" s="14"/>
      <c r="MDY38" s="14"/>
      <c r="MDZ38" s="14"/>
      <c r="MEA38" s="14"/>
      <c r="MEB38" s="14"/>
      <c r="MEC38" s="14"/>
      <c r="MED38" s="14"/>
      <c r="MEE38" s="14"/>
      <c r="MEF38" s="14"/>
      <c r="MEG38" s="14"/>
      <c r="MEH38" s="14"/>
      <c r="MEI38" s="14"/>
      <c r="MEJ38" s="14"/>
      <c r="MEK38" s="14"/>
      <c r="MEL38" s="14"/>
      <c r="MEM38" s="14"/>
      <c r="MEN38" s="14"/>
      <c r="MEO38" s="14"/>
      <c r="MEP38" s="14"/>
      <c r="MEQ38" s="14"/>
      <c r="MER38" s="14"/>
      <c r="MES38" s="14"/>
      <c r="MET38" s="14"/>
      <c r="MEU38" s="14"/>
      <c r="MEV38" s="14"/>
      <c r="MEW38" s="14"/>
      <c r="MEX38" s="14"/>
      <c r="MEY38" s="14"/>
      <c r="MEZ38" s="14"/>
      <c r="MFA38" s="14"/>
      <c r="MFB38" s="14"/>
      <c r="MFC38" s="14"/>
      <c r="MFD38" s="14"/>
      <c r="MFE38" s="14"/>
      <c r="MFF38" s="14"/>
      <c r="MFG38" s="14"/>
      <c r="MFH38" s="14"/>
      <c r="MFI38" s="14"/>
      <c r="MFJ38" s="14"/>
      <c r="MFK38" s="14"/>
      <c r="MFL38" s="14"/>
      <c r="MFM38" s="14"/>
      <c r="MFN38" s="14"/>
      <c r="MFO38" s="14"/>
      <c r="MFP38" s="14"/>
      <c r="MFQ38" s="14"/>
      <c r="MFR38" s="14"/>
      <c r="MFS38" s="14"/>
      <c r="MFT38" s="14"/>
      <c r="MFU38" s="14"/>
      <c r="MFV38" s="14"/>
      <c r="MFW38" s="14"/>
      <c r="MFX38" s="14"/>
      <c r="MFY38" s="14"/>
      <c r="MFZ38" s="14"/>
      <c r="MGA38" s="14"/>
      <c r="MGB38" s="14"/>
      <c r="MGC38" s="14"/>
      <c r="MGD38" s="14"/>
      <c r="MGE38" s="14"/>
      <c r="MGF38" s="14"/>
      <c r="MGG38" s="14"/>
      <c r="MGH38" s="14"/>
      <c r="MGI38" s="14"/>
      <c r="MGJ38" s="14"/>
      <c r="MGK38" s="14"/>
      <c r="MGL38" s="14"/>
      <c r="MGM38" s="14"/>
      <c r="MGN38" s="14"/>
      <c r="MGO38" s="14"/>
      <c r="MGP38" s="14"/>
      <c r="MGQ38" s="14"/>
      <c r="MGR38" s="14"/>
      <c r="MGS38" s="14"/>
      <c r="MGT38" s="14"/>
      <c r="MGU38" s="14"/>
      <c r="MGV38" s="14"/>
      <c r="MGW38" s="14"/>
      <c r="MGX38" s="14"/>
      <c r="MGY38" s="14"/>
      <c r="MGZ38" s="14"/>
      <c r="MHA38" s="14"/>
      <c r="MHB38" s="14"/>
      <c r="MHC38" s="14"/>
      <c r="MHD38" s="14"/>
      <c r="MHE38" s="14"/>
      <c r="MHF38" s="14"/>
      <c r="MHG38" s="14"/>
      <c r="MHH38" s="14"/>
      <c r="MHI38" s="14"/>
      <c r="MHJ38" s="14"/>
      <c r="MHK38" s="14"/>
      <c r="MHL38" s="14"/>
      <c r="MHM38" s="14"/>
      <c r="MHN38" s="14"/>
      <c r="MHO38" s="14"/>
      <c r="MHP38" s="14"/>
      <c r="MHQ38" s="14"/>
      <c r="MHR38" s="14"/>
      <c r="MHS38" s="14"/>
      <c r="MHT38" s="14"/>
      <c r="MHU38" s="14"/>
      <c r="MHV38" s="14"/>
      <c r="MHW38" s="14"/>
      <c r="MHX38" s="14"/>
      <c r="MHY38" s="14"/>
      <c r="MHZ38" s="14"/>
      <c r="MIA38" s="14"/>
      <c r="MIB38" s="14"/>
      <c r="MIC38" s="14"/>
      <c r="MID38" s="14"/>
      <c r="MIE38" s="14"/>
      <c r="MIF38" s="14"/>
      <c r="MIG38" s="14"/>
      <c r="MIH38" s="14"/>
      <c r="MII38" s="14"/>
      <c r="MIJ38" s="14"/>
      <c r="MIK38" s="14"/>
      <c r="MIL38" s="14"/>
      <c r="MIM38" s="14"/>
      <c r="MIN38" s="14"/>
      <c r="MIO38" s="14"/>
      <c r="MIP38" s="14"/>
      <c r="MIQ38" s="14"/>
      <c r="MIR38" s="14"/>
      <c r="MIS38" s="14"/>
      <c r="MIT38" s="14"/>
      <c r="MIU38" s="14"/>
      <c r="MIV38" s="14"/>
      <c r="MIW38" s="14"/>
      <c r="MIX38" s="14"/>
      <c r="MIY38" s="14"/>
      <c r="MIZ38" s="14"/>
      <c r="MJA38" s="14"/>
      <c r="MJB38" s="14"/>
      <c r="MJC38" s="14"/>
      <c r="MJD38" s="14"/>
      <c r="MJE38" s="14"/>
      <c r="MJF38" s="14"/>
      <c r="MJG38" s="14"/>
      <c r="MJH38" s="14"/>
      <c r="MJI38" s="14"/>
      <c r="MJJ38" s="14"/>
      <c r="MJK38" s="14"/>
      <c r="MJL38" s="14"/>
      <c r="MJM38" s="14"/>
      <c r="MJN38" s="14"/>
      <c r="MJO38" s="14"/>
      <c r="MJP38" s="14"/>
      <c r="MJQ38" s="14"/>
      <c r="MJR38" s="14"/>
      <c r="MJS38" s="14"/>
      <c r="MJT38" s="14"/>
      <c r="MJU38" s="14"/>
      <c r="MJV38" s="14"/>
      <c r="MJW38" s="14"/>
      <c r="MJX38" s="14"/>
      <c r="MJY38" s="14"/>
      <c r="MJZ38" s="14"/>
      <c r="MKA38" s="14"/>
      <c r="MKB38" s="14"/>
      <c r="MKC38" s="14"/>
      <c r="MKD38" s="14"/>
      <c r="MKE38" s="14"/>
      <c r="MKF38" s="14"/>
      <c r="MKG38" s="14"/>
      <c r="MKH38" s="14"/>
      <c r="MKI38" s="14"/>
      <c r="MKJ38" s="14"/>
      <c r="MKK38" s="14"/>
      <c r="MKL38" s="14"/>
      <c r="MKM38" s="14"/>
      <c r="MKN38" s="14"/>
      <c r="MKO38" s="14"/>
      <c r="MKP38" s="14"/>
      <c r="MKQ38" s="14"/>
      <c r="MKR38" s="14"/>
      <c r="MKS38" s="14"/>
      <c r="MKT38" s="14"/>
      <c r="MKU38" s="14"/>
      <c r="MKV38" s="14"/>
      <c r="MKW38" s="14"/>
      <c r="MKX38" s="14"/>
      <c r="MKY38" s="14"/>
      <c r="MKZ38" s="14"/>
      <c r="MLA38" s="14"/>
      <c r="MLB38" s="14"/>
      <c r="MLC38" s="14"/>
      <c r="MLD38" s="14"/>
      <c r="MLE38" s="14"/>
      <c r="MLF38" s="14"/>
      <c r="MLG38" s="14"/>
      <c r="MLH38" s="14"/>
      <c r="MLI38" s="14"/>
      <c r="MLJ38" s="14"/>
      <c r="MLK38" s="14"/>
      <c r="MLL38" s="14"/>
      <c r="MLM38" s="14"/>
      <c r="MLN38" s="14"/>
      <c r="MLO38" s="14"/>
      <c r="MLP38" s="14"/>
      <c r="MLQ38" s="14"/>
      <c r="MLR38" s="14"/>
      <c r="MLS38" s="14"/>
      <c r="MLT38" s="14"/>
      <c r="MLU38" s="14"/>
      <c r="MLV38" s="14"/>
      <c r="MLW38" s="14"/>
      <c r="MLX38" s="14"/>
      <c r="MLY38" s="14"/>
      <c r="MLZ38" s="14"/>
      <c r="MMA38" s="14"/>
      <c r="MMB38" s="14"/>
      <c r="MMC38" s="14"/>
      <c r="MMD38" s="14"/>
      <c r="MME38" s="14"/>
      <c r="MMF38" s="14"/>
      <c r="MMG38" s="14"/>
      <c r="MMH38" s="14"/>
      <c r="MMI38" s="14"/>
      <c r="MMJ38" s="14"/>
      <c r="MMK38" s="14"/>
      <c r="MML38" s="14"/>
      <c r="MMM38" s="14"/>
      <c r="MMN38" s="14"/>
      <c r="MMO38" s="14"/>
      <c r="MMP38" s="14"/>
      <c r="MMQ38" s="14"/>
      <c r="MMR38" s="14"/>
      <c r="MMS38" s="14"/>
      <c r="MMT38" s="14"/>
      <c r="MMU38" s="14"/>
      <c r="MMV38" s="14"/>
      <c r="MMW38" s="14"/>
      <c r="MMX38" s="14"/>
      <c r="MMY38" s="14"/>
      <c r="MMZ38" s="14"/>
      <c r="MNA38" s="14"/>
      <c r="MNB38" s="14"/>
      <c r="MNC38" s="14"/>
      <c r="MND38" s="14"/>
      <c r="MNE38" s="14"/>
      <c r="MNF38" s="14"/>
      <c r="MNG38" s="14"/>
      <c r="MNH38" s="14"/>
      <c r="MNI38" s="14"/>
      <c r="MNJ38" s="14"/>
      <c r="MNK38" s="14"/>
      <c r="MNL38" s="14"/>
      <c r="MNM38" s="14"/>
      <c r="MNN38" s="14"/>
      <c r="MNO38" s="14"/>
      <c r="MNP38" s="14"/>
      <c r="MNQ38" s="14"/>
      <c r="MNR38" s="14"/>
      <c r="MNS38" s="14"/>
      <c r="MNT38" s="14"/>
      <c r="MNU38" s="14"/>
      <c r="MNV38" s="14"/>
      <c r="MNW38" s="14"/>
      <c r="MNX38" s="14"/>
      <c r="MNY38" s="14"/>
      <c r="MNZ38" s="14"/>
      <c r="MOA38" s="14"/>
      <c r="MOB38" s="14"/>
      <c r="MOC38" s="14"/>
      <c r="MOD38" s="14"/>
      <c r="MOE38" s="14"/>
      <c r="MOF38" s="14"/>
      <c r="MOG38" s="14"/>
      <c r="MOH38" s="14"/>
      <c r="MOI38" s="14"/>
      <c r="MOJ38" s="14"/>
      <c r="MOK38" s="14"/>
      <c r="MOL38" s="14"/>
      <c r="MOM38" s="14"/>
      <c r="MON38" s="14"/>
      <c r="MOO38" s="14"/>
      <c r="MOP38" s="14"/>
      <c r="MOQ38" s="14"/>
      <c r="MOR38" s="14"/>
      <c r="MOS38" s="14"/>
      <c r="MOT38" s="14"/>
      <c r="MOU38" s="14"/>
      <c r="MOV38" s="14"/>
      <c r="MOW38" s="14"/>
      <c r="MOX38" s="14"/>
      <c r="MOY38" s="14"/>
      <c r="MOZ38" s="14"/>
      <c r="MPA38" s="14"/>
      <c r="MPB38" s="14"/>
      <c r="MPC38" s="14"/>
      <c r="MPD38" s="14"/>
      <c r="MPE38" s="14"/>
      <c r="MPF38" s="14"/>
      <c r="MPG38" s="14"/>
      <c r="MPH38" s="14"/>
      <c r="MPI38" s="14"/>
      <c r="MPJ38" s="14"/>
      <c r="MPK38" s="14"/>
      <c r="MPL38" s="14"/>
      <c r="MPM38" s="14"/>
      <c r="MPN38" s="14"/>
      <c r="MPO38" s="14"/>
      <c r="MPP38" s="14"/>
      <c r="MPQ38" s="14"/>
      <c r="MPR38" s="14"/>
      <c r="MPS38" s="14"/>
      <c r="MPT38" s="14"/>
      <c r="MPU38" s="14"/>
      <c r="MPV38" s="14"/>
      <c r="MPW38" s="14"/>
      <c r="MPX38" s="14"/>
      <c r="MPY38" s="14"/>
      <c r="MPZ38" s="14"/>
      <c r="MQA38" s="14"/>
      <c r="MQB38" s="14"/>
      <c r="MQC38" s="14"/>
      <c r="MQD38" s="14"/>
      <c r="MQE38" s="14"/>
      <c r="MQF38" s="14"/>
      <c r="MQG38" s="14"/>
      <c r="MQH38" s="14"/>
      <c r="MQI38" s="14"/>
      <c r="MQJ38" s="14"/>
      <c r="MQK38" s="14"/>
      <c r="MQL38" s="14"/>
      <c r="MQM38" s="14"/>
      <c r="MQN38" s="14"/>
      <c r="MQO38" s="14"/>
      <c r="MQP38" s="14"/>
      <c r="MQQ38" s="14"/>
      <c r="MQR38" s="14"/>
      <c r="MQS38" s="14"/>
      <c r="MQT38" s="14"/>
      <c r="MQU38" s="14"/>
      <c r="MQV38" s="14"/>
      <c r="MQW38" s="14"/>
      <c r="MQX38" s="14"/>
      <c r="MQY38" s="14"/>
      <c r="MQZ38" s="14"/>
      <c r="MRA38" s="14"/>
      <c r="MRB38" s="14"/>
      <c r="MRC38" s="14"/>
      <c r="MRD38" s="14"/>
      <c r="MRE38" s="14"/>
      <c r="MRF38" s="14"/>
      <c r="MRG38" s="14"/>
      <c r="MRH38" s="14"/>
      <c r="MRI38" s="14"/>
      <c r="MRJ38" s="14"/>
      <c r="MRK38" s="14"/>
      <c r="MRL38" s="14"/>
      <c r="MRM38" s="14"/>
      <c r="MRN38" s="14"/>
      <c r="MRO38" s="14"/>
      <c r="MRP38" s="14"/>
      <c r="MRQ38" s="14"/>
      <c r="MRR38" s="14"/>
      <c r="MRS38" s="14"/>
      <c r="MRT38" s="14"/>
      <c r="MRU38" s="14"/>
      <c r="MRV38" s="14"/>
      <c r="MRW38" s="14"/>
      <c r="MRX38" s="14"/>
      <c r="MRY38" s="14"/>
      <c r="MRZ38" s="14"/>
      <c r="MSA38" s="14"/>
      <c r="MSB38" s="14"/>
      <c r="MSC38" s="14"/>
      <c r="MSD38" s="14"/>
      <c r="MSE38" s="14"/>
      <c r="MSF38" s="14"/>
      <c r="MSG38" s="14"/>
      <c r="MSH38" s="14"/>
      <c r="MSI38" s="14"/>
      <c r="MSJ38" s="14"/>
      <c r="MSK38" s="14"/>
      <c r="MSL38" s="14"/>
      <c r="MSM38" s="14"/>
      <c r="MSN38" s="14"/>
      <c r="MSO38" s="14"/>
      <c r="MSP38" s="14"/>
      <c r="MSQ38" s="14"/>
      <c r="MSR38" s="14"/>
      <c r="MSS38" s="14"/>
      <c r="MST38" s="14"/>
      <c r="MSU38" s="14"/>
      <c r="MSV38" s="14"/>
      <c r="MSW38" s="14"/>
      <c r="MSX38" s="14"/>
      <c r="MSY38" s="14"/>
      <c r="MSZ38" s="14"/>
      <c r="MTA38" s="14"/>
      <c r="MTB38" s="14"/>
      <c r="MTC38" s="14"/>
      <c r="MTD38" s="14"/>
      <c r="MTE38" s="14"/>
      <c r="MTF38" s="14"/>
      <c r="MTG38" s="14"/>
      <c r="MTH38" s="14"/>
      <c r="MTI38" s="14"/>
      <c r="MTJ38" s="14"/>
      <c r="MTK38" s="14"/>
      <c r="MTL38" s="14"/>
      <c r="MTM38" s="14"/>
      <c r="MTN38" s="14"/>
      <c r="MTO38" s="14"/>
      <c r="MTP38" s="14"/>
      <c r="MTQ38" s="14"/>
      <c r="MTR38" s="14"/>
      <c r="MTS38" s="14"/>
      <c r="MTT38" s="14"/>
      <c r="MTU38" s="14"/>
      <c r="MTV38" s="14"/>
      <c r="MTW38" s="14"/>
      <c r="MTX38" s="14"/>
      <c r="MTY38" s="14"/>
      <c r="MTZ38" s="14"/>
      <c r="MUA38" s="14"/>
      <c r="MUB38" s="14"/>
      <c r="MUC38" s="14"/>
      <c r="MUD38" s="14"/>
      <c r="MUE38" s="14"/>
      <c r="MUF38" s="14"/>
      <c r="MUG38" s="14"/>
      <c r="MUH38" s="14"/>
      <c r="MUI38" s="14"/>
      <c r="MUJ38" s="14"/>
      <c r="MUK38" s="14"/>
      <c r="MUL38" s="14"/>
      <c r="MUM38" s="14"/>
      <c r="MUN38" s="14"/>
      <c r="MUO38" s="14"/>
      <c r="MUP38" s="14"/>
      <c r="MUQ38" s="14"/>
      <c r="MUR38" s="14"/>
      <c r="MUS38" s="14"/>
      <c r="MUT38" s="14"/>
      <c r="MUU38" s="14"/>
      <c r="MUV38" s="14"/>
      <c r="MUW38" s="14"/>
      <c r="MUX38" s="14"/>
      <c r="MUY38" s="14"/>
      <c r="MUZ38" s="14"/>
      <c r="MVA38" s="14"/>
      <c r="MVB38" s="14"/>
      <c r="MVC38" s="14"/>
      <c r="MVD38" s="14"/>
      <c r="MVE38" s="14"/>
      <c r="MVF38" s="14"/>
      <c r="MVG38" s="14"/>
      <c r="MVH38" s="14"/>
      <c r="MVI38" s="14"/>
      <c r="MVJ38" s="14"/>
      <c r="MVK38" s="14"/>
      <c r="MVL38" s="14"/>
      <c r="MVM38" s="14"/>
      <c r="MVN38" s="14"/>
      <c r="MVO38" s="14"/>
      <c r="MVP38" s="14"/>
      <c r="MVQ38" s="14"/>
      <c r="MVR38" s="14"/>
      <c r="MVS38" s="14"/>
      <c r="MVT38" s="14"/>
      <c r="MVU38" s="14"/>
      <c r="MVV38" s="14"/>
      <c r="MVW38" s="14"/>
      <c r="MVX38" s="14"/>
      <c r="MVY38" s="14"/>
      <c r="MVZ38" s="14"/>
      <c r="MWA38" s="14"/>
      <c r="MWB38" s="14"/>
      <c r="MWC38" s="14"/>
      <c r="MWD38" s="14"/>
      <c r="MWE38" s="14"/>
      <c r="MWF38" s="14"/>
      <c r="MWG38" s="14"/>
      <c r="MWH38" s="14"/>
      <c r="MWI38" s="14"/>
      <c r="MWJ38" s="14"/>
      <c r="MWK38" s="14"/>
      <c r="MWL38" s="14"/>
      <c r="MWM38" s="14"/>
      <c r="MWN38" s="14"/>
      <c r="MWO38" s="14"/>
      <c r="MWP38" s="14"/>
      <c r="MWQ38" s="14"/>
      <c r="MWR38" s="14"/>
      <c r="MWS38" s="14"/>
      <c r="MWT38" s="14"/>
      <c r="MWU38" s="14"/>
      <c r="MWV38" s="14"/>
      <c r="MWW38" s="14"/>
      <c r="MWX38" s="14"/>
      <c r="MWY38" s="14"/>
      <c r="MWZ38" s="14"/>
      <c r="MXA38" s="14"/>
      <c r="MXB38" s="14"/>
      <c r="MXC38" s="14"/>
      <c r="MXD38" s="14"/>
      <c r="MXE38" s="14"/>
      <c r="MXF38" s="14"/>
      <c r="MXG38" s="14"/>
      <c r="MXH38" s="14"/>
      <c r="MXI38" s="14"/>
      <c r="MXJ38" s="14"/>
      <c r="MXK38" s="14"/>
      <c r="MXL38" s="14"/>
      <c r="MXM38" s="14"/>
      <c r="MXN38" s="14"/>
      <c r="MXO38" s="14"/>
      <c r="MXP38" s="14"/>
      <c r="MXQ38" s="14"/>
      <c r="MXR38" s="14"/>
      <c r="MXS38" s="14"/>
      <c r="MXT38" s="14"/>
      <c r="MXU38" s="14"/>
      <c r="MXV38" s="14"/>
      <c r="MXW38" s="14"/>
      <c r="MXX38" s="14"/>
      <c r="MXY38" s="14"/>
      <c r="MXZ38" s="14"/>
      <c r="MYA38" s="14"/>
      <c r="MYB38" s="14"/>
      <c r="MYC38" s="14"/>
      <c r="MYD38" s="14"/>
      <c r="MYE38" s="14"/>
      <c r="MYF38" s="14"/>
      <c r="MYG38" s="14"/>
      <c r="MYH38" s="14"/>
      <c r="MYI38" s="14"/>
      <c r="MYJ38" s="14"/>
      <c r="MYK38" s="14"/>
      <c r="MYL38" s="14"/>
      <c r="MYM38" s="14"/>
      <c r="MYN38" s="14"/>
      <c r="MYO38" s="14"/>
      <c r="MYP38" s="14"/>
      <c r="MYQ38" s="14"/>
      <c r="MYR38" s="14"/>
      <c r="MYS38" s="14"/>
      <c r="MYT38" s="14"/>
      <c r="MYU38" s="14"/>
      <c r="MYV38" s="14"/>
      <c r="MYW38" s="14"/>
      <c r="MYX38" s="14"/>
      <c r="MYY38" s="14"/>
      <c r="MYZ38" s="14"/>
      <c r="MZA38" s="14"/>
      <c r="MZB38" s="14"/>
      <c r="MZC38" s="14"/>
      <c r="MZD38" s="14"/>
      <c r="MZE38" s="14"/>
      <c r="MZF38" s="14"/>
      <c r="MZG38" s="14"/>
      <c r="MZH38" s="14"/>
      <c r="MZI38" s="14"/>
      <c r="MZJ38" s="14"/>
      <c r="MZK38" s="14"/>
      <c r="MZL38" s="14"/>
      <c r="MZM38" s="14"/>
      <c r="MZN38" s="14"/>
      <c r="MZO38" s="14"/>
      <c r="MZP38" s="14"/>
      <c r="MZQ38" s="14"/>
      <c r="MZR38" s="14"/>
      <c r="MZS38" s="14"/>
      <c r="MZT38" s="14"/>
      <c r="MZU38" s="14"/>
      <c r="MZV38" s="14"/>
      <c r="MZW38" s="14"/>
      <c r="MZX38" s="14"/>
      <c r="MZY38" s="14"/>
      <c r="MZZ38" s="14"/>
      <c r="NAA38" s="14"/>
      <c r="NAB38" s="14"/>
      <c r="NAC38" s="14"/>
      <c r="NAD38" s="14"/>
      <c r="NAE38" s="14"/>
      <c r="NAF38" s="14"/>
      <c r="NAG38" s="14"/>
      <c r="NAH38" s="14"/>
      <c r="NAI38" s="14"/>
      <c r="NAJ38" s="14"/>
      <c r="NAK38" s="14"/>
      <c r="NAL38" s="14"/>
      <c r="NAM38" s="14"/>
      <c r="NAN38" s="14"/>
      <c r="NAO38" s="14"/>
      <c r="NAP38" s="14"/>
      <c r="NAQ38" s="14"/>
      <c r="NAR38" s="14"/>
      <c r="NAS38" s="14"/>
      <c r="NAT38" s="14"/>
      <c r="NAU38" s="14"/>
      <c r="NAV38" s="14"/>
      <c r="NAW38" s="14"/>
      <c r="NAX38" s="14"/>
      <c r="NAY38" s="14"/>
      <c r="NAZ38" s="14"/>
      <c r="NBA38" s="14"/>
      <c r="NBB38" s="14"/>
      <c r="NBC38" s="14"/>
      <c r="NBD38" s="14"/>
      <c r="NBE38" s="14"/>
      <c r="NBF38" s="14"/>
      <c r="NBG38" s="14"/>
      <c r="NBH38" s="14"/>
      <c r="NBI38" s="14"/>
      <c r="NBJ38" s="14"/>
      <c r="NBK38" s="14"/>
      <c r="NBL38" s="14"/>
      <c r="NBM38" s="14"/>
      <c r="NBN38" s="14"/>
      <c r="NBO38" s="14"/>
      <c r="NBP38" s="14"/>
      <c r="NBQ38" s="14"/>
      <c r="NBR38" s="14"/>
      <c r="NBS38" s="14"/>
      <c r="NBT38" s="14"/>
      <c r="NBU38" s="14"/>
      <c r="NBV38" s="14"/>
      <c r="NBW38" s="14"/>
      <c r="NBX38" s="14"/>
      <c r="NBY38" s="14"/>
      <c r="NBZ38" s="14"/>
      <c r="NCA38" s="14"/>
      <c r="NCB38" s="14"/>
      <c r="NCC38" s="14"/>
      <c r="NCD38" s="14"/>
      <c r="NCE38" s="14"/>
      <c r="NCF38" s="14"/>
      <c r="NCG38" s="14"/>
      <c r="NCH38" s="14"/>
      <c r="NCI38" s="14"/>
      <c r="NCJ38" s="14"/>
      <c r="NCK38" s="14"/>
      <c r="NCL38" s="14"/>
      <c r="NCM38" s="14"/>
      <c r="NCN38" s="14"/>
      <c r="NCO38" s="14"/>
      <c r="NCP38" s="14"/>
      <c r="NCQ38" s="14"/>
      <c r="NCR38" s="14"/>
      <c r="NCS38" s="14"/>
      <c r="NCT38" s="14"/>
      <c r="NCU38" s="14"/>
      <c r="NCV38" s="14"/>
      <c r="NCW38" s="14"/>
      <c r="NCX38" s="14"/>
      <c r="NCY38" s="14"/>
      <c r="NCZ38" s="14"/>
      <c r="NDA38" s="14"/>
      <c r="NDB38" s="14"/>
      <c r="NDC38" s="14"/>
      <c r="NDD38" s="14"/>
      <c r="NDE38" s="14"/>
      <c r="NDF38" s="14"/>
      <c r="NDG38" s="14"/>
      <c r="NDH38" s="14"/>
      <c r="NDI38" s="14"/>
      <c r="NDJ38" s="14"/>
      <c r="NDK38" s="14"/>
      <c r="NDL38" s="14"/>
      <c r="NDM38" s="14"/>
      <c r="NDN38" s="14"/>
      <c r="NDO38" s="14"/>
      <c r="NDP38" s="14"/>
      <c r="NDQ38" s="14"/>
      <c r="NDR38" s="14"/>
      <c r="NDS38" s="14"/>
      <c r="NDT38" s="14"/>
      <c r="NDU38" s="14"/>
      <c r="NDV38" s="14"/>
      <c r="NDW38" s="14"/>
      <c r="NDX38" s="14"/>
      <c r="NDY38" s="14"/>
      <c r="NDZ38" s="14"/>
      <c r="NEA38" s="14"/>
      <c r="NEB38" s="14"/>
      <c r="NEC38" s="14"/>
      <c r="NED38" s="14"/>
      <c r="NEE38" s="14"/>
      <c r="NEF38" s="14"/>
      <c r="NEG38" s="14"/>
      <c r="NEH38" s="14"/>
      <c r="NEI38" s="14"/>
      <c r="NEJ38" s="14"/>
      <c r="NEK38" s="14"/>
      <c r="NEL38" s="14"/>
      <c r="NEM38" s="14"/>
      <c r="NEN38" s="14"/>
      <c r="NEO38" s="14"/>
      <c r="NEP38" s="14"/>
      <c r="NEQ38" s="14"/>
      <c r="NER38" s="14"/>
      <c r="NES38" s="14"/>
      <c r="NET38" s="14"/>
      <c r="NEU38" s="14"/>
      <c r="NEV38" s="14"/>
      <c r="NEW38" s="14"/>
      <c r="NEX38" s="14"/>
      <c r="NEY38" s="14"/>
      <c r="NEZ38" s="14"/>
      <c r="NFA38" s="14"/>
      <c r="NFB38" s="14"/>
      <c r="NFC38" s="14"/>
      <c r="NFD38" s="14"/>
      <c r="NFE38" s="14"/>
      <c r="NFF38" s="14"/>
      <c r="NFG38" s="14"/>
      <c r="NFH38" s="14"/>
      <c r="NFI38" s="14"/>
      <c r="NFJ38" s="14"/>
      <c r="NFK38" s="14"/>
      <c r="NFL38" s="14"/>
      <c r="NFM38" s="14"/>
      <c r="NFN38" s="14"/>
      <c r="NFO38" s="14"/>
      <c r="NFP38" s="14"/>
      <c r="NFQ38" s="14"/>
      <c r="NFR38" s="14"/>
      <c r="NFS38" s="14"/>
      <c r="NFT38" s="14"/>
      <c r="NFU38" s="14"/>
      <c r="NFV38" s="14"/>
      <c r="NFW38" s="14"/>
      <c r="NFX38" s="14"/>
      <c r="NFY38" s="14"/>
      <c r="NFZ38" s="14"/>
      <c r="NGA38" s="14"/>
      <c r="NGB38" s="14"/>
      <c r="NGC38" s="14"/>
      <c r="NGD38" s="14"/>
      <c r="NGE38" s="14"/>
      <c r="NGF38" s="14"/>
      <c r="NGG38" s="14"/>
      <c r="NGH38" s="14"/>
      <c r="NGI38" s="14"/>
      <c r="NGJ38" s="14"/>
      <c r="NGK38" s="14"/>
      <c r="NGL38" s="14"/>
      <c r="NGM38" s="14"/>
      <c r="NGN38" s="14"/>
      <c r="NGO38" s="14"/>
      <c r="NGP38" s="14"/>
      <c r="NGQ38" s="14"/>
      <c r="NGR38" s="14"/>
      <c r="NGS38" s="14"/>
      <c r="NGT38" s="14"/>
      <c r="NGU38" s="14"/>
      <c r="NGV38" s="14"/>
      <c r="NGW38" s="14"/>
      <c r="NGX38" s="14"/>
      <c r="NGY38" s="14"/>
      <c r="NGZ38" s="14"/>
      <c r="NHA38" s="14"/>
      <c r="NHB38" s="14"/>
      <c r="NHC38" s="14"/>
      <c r="NHD38" s="14"/>
      <c r="NHE38" s="14"/>
      <c r="NHF38" s="14"/>
      <c r="NHG38" s="14"/>
      <c r="NHH38" s="14"/>
      <c r="NHI38" s="14"/>
      <c r="NHJ38" s="14"/>
      <c r="NHK38" s="14"/>
      <c r="NHL38" s="14"/>
      <c r="NHM38" s="14"/>
      <c r="NHN38" s="14"/>
      <c r="NHO38" s="14"/>
      <c r="NHP38" s="14"/>
      <c r="NHQ38" s="14"/>
      <c r="NHR38" s="14"/>
      <c r="NHS38" s="14"/>
      <c r="NHT38" s="14"/>
      <c r="NHU38" s="14"/>
      <c r="NHV38" s="14"/>
      <c r="NHW38" s="14"/>
      <c r="NHX38" s="14"/>
      <c r="NHY38" s="14"/>
      <c r="NHZ38" s="14"/>
      <c r="NIA38" s="14"/>
      <c r="NIB38" s="14"/>
      <c r="NIC38" s="14"/>
      <c r="NID38" s="14"/>
      <c r="NIE38" s="14"/>
      <c r="NIF38" s="14"/>
      <c r="NIG38" s="14"/>
      <c r="NIH38" s="14"/>
      <c r="NII38" s="14"/>
      <c r="NIJ38" s="14"/>
      <c r="NIK38" s="14"/>
      <c r="NIL38" s="14"/>
      <c r="NIM38" s="14"/>
      <c r="NIN38" s="14"/>
      <c r="NIO38" s="14"/>
      <c r="NIP38" s="14"/>
      <c r="NIQ38" s="14"/>
      <c r="NIR38" s="14"/>
      <c r="NIS38" s="14"/>
      <c r="NIT38" s="14"/>
      <c r="NIU38" s="14"/>
      <c r="NIV38" s="14"/>
      <c r="NIW38" s="14"/>
      <c r="NIX38" s="14"/>
      <c r="NIY38" s="14"/>
      <c r="NIZ38" s="14"/>
      <c r="NJA38" s="14"/>
      <c r="NJB38" s="14"/>
      <c r="NJC38" s="14"/>
      <c r="NJD38" s="14"/>
      <c r="NJE38" s="14"/>
      <c r="NJF38" s="14"/>
      <c r="NJG38" s="14"/>
      <c r="NJH38" s="14"/>
      <c r="NJI38" s="14"/>
      <c r="NJJ38" s="14"/>
      <c r="NJK38" s="14"/>
      <c r="NJL38" s="14"/>
      <c r="NJM38" s="14"/>
      <c r="NJN38" s="14"/>
      <c r="NJO38" s="14"/>
      <c r="NJP38" s="14"/>
      <c r="NJQ38" s="14"/>
      <c r="NJR38" s="14"/>
      <c r="NJS38" s="14"/>
      <c r="NJT38" s="14"/>
      <c r="NJU38" s="14"/>
      <c r="NJV38" s="14"/>
      <c r="NJW38" s="14"/>
      <c r="NJX38" s="14"/>
      <c r="NJY38" s="14"/>
      <c r="NJZ38" s="14"/>
      <c r="NKA38" s="14"/>
      <c r="NKB38" s="14"/>
      <c r="NKC38" s="14"/>
      <c r="NKD38" s="14"/>
      <c r="NKE38" s="14"/>
      <c r="NKF38" s="14"/>
      <c r="NKG38" s="14"/>
      <c r="NKH38" s="14"/>
      <c r="NKI38" s="14"/>
      <c r="NKJ38" s="14"/>
      <c r="NKK38" s="14"/>
      <c r="NKL38" s="14"/>
      <c r="NKM38" s="14"/>
      <c r="NKN38" s="14"/>
      <c r="NKO38" s="14"/>
      <c r="NKP38" s="14"/>
      <c r="NKQ38" s="14"/>
      <c r="NKR38" s="14"/>
      <c r="NKS38" s="14"/>
      <c r="NKT38" s="14"/>
      <c r="NKU38" s="14"/>
      <c r="NKV38" s="14"/>
      <c r="NKW38" s="14"/>
      <c r="NKX38" s="14"/>
      <c r="NKY38" s="14"/>
      <c r="NKZ38" s="14"/>
      <c r="NLA38" s="14"/>
      <c r="NLB38" s="14"/>
      <c r="NLC38" s="14"/>
      <c r="NLD38" s="14"/>
      <c r="NLE38" s="14"/>
      <c r="NLF38" s="14"/>
      <c r="NLG38" s="14"/>
      <c r="NLH38" s="14"/>
      <c r="NLI38" s="14"/>
      <c r="NLJ38" s="14"/>
      <c r="NLK38" s="14"/>
      <c r="NLL38" s="14"/>
      <c r="NLM38" s="14"/>
      <c r="NLN38" s="14"/>
      <c r="NLO38" s="14"/>
      <c r="NLP38" s="14"/>
      <c r="NLQ38" s="14"/>
      <c r="NLR38" s="14"/>
      <c r="NLS38" s="14"/>
      <c r="NLT38" s="14"/>
      <c r="NLU38" s="14"/>
      <c r="NLV38" s="14"/>
      <c r="NLW38" s="14"/>
      <c r="NLX38" s="14"/>
      <c r="NLY38" s="14"/>
      <c r="NLZ38" s="14"/>
      <c r="NMA38" s="14"/>
      <c r="NMB38" s="14"/>
      <c r="NMC38" s="14"/>
      <c r="NMD38" s="14"/>
      <c r="NME38" s="14"/>
      <c r="NMF38" s="14"/>
      <c r="NMG38" s="14"/>
      <c r="NMH38" s="14"/>
      <c r="NMI38" s="14"/>
      <c r="NMJ38" s="14"/>
      <c r="NMK38" s="14"/>
      <c r="NML38" s="14"/>
      <c r="NMM38" s="14"/>
      <c r="NMN38" s="14"/>
      <c r="NMO38" s="14"/>
      <c r="NMP38" s="14"/>
      <c r="NMQ38" s="14"/>
      <c r="NMR38" s="14"/>
      <c r="NMS38" s="14"/>
      <c r="NMT38" s="14"/>
      <c r="NMU38" s="14"/>
      <c r="NMV38" s="14"/>
      <c r="NMW38" s="14"/>
      <c r="NMX38" s="14"/>
      <c r="NMY38" s="14"/>
      <c r="NMZ38" s="14"/>
      <c r="NNA38" s="14"/>
      <c r="NNB38" s="14"/>
      <c r="NNC38" s="14"/>
      <c r="NND38" s="14"/>
      <c r="NNE38" s="14"/>
      <c r="NNF38" s="14"/>
      <c r="NNG38" s="14"/>
      <c r="NNH38" s="14"/>
      <c r="NNI38" s="14"/>
      <c r="NNJ38" s="14"/>
      <c r="NNK38" s="14"/>
      <c r="NNL38" s="14"/>
      <c r="NNM38" s="14"/>
      <c r="NNN38" s="14"/>
      <c r="NNO38" s="14"/>
      <c r="NNP38" s="14"/>
      <c r="NNQ38" s="14"/>
      <c r="NNR38" s="14"/>
      <c r="NNS38" s="14"/>
      <c r="NNT38" s="14"/>
      <c r="NNU38" s="14"/>
      <c r="NNV38" s="14"/>
      <c r="NNW38" s="14"/>
      <c r="NNX38" s="14"/>
      <c r="NNY38" s="14"/>
      <c r="NNZ38" s="14"/>
      <c r="NOA38" s="14"/>
      <c r="NOB38" s="14"/>
      <c r="NOC38" s="14"/>
      <c r="NOD38" s="14"/>
      <c r="NOE38" s="14"/>
      <c r="NOF38" s="14"/>
      <c r="NOG38" s="14"/>
      <c r="NOH38" s="14"/>
      <c r="NOI38" s="14"/>
      <c r="NOJ38" s="14"/>
      <c r="NOK38" s="14"/>
      <c r="NOL38" s="14"/>
      <c r="NOM38" s="14"/>
      <c r="NON38" s="14"/>
      <c r="NOO38" s="14"/>
      <c r="NOP38" s="14"/>
      <c r="NOQ38" s="14"/>
      <c r="NOR38" s="14"/>
      <c r="NOS38" s="14"/>
      <c r="NOT38" s="14"/>
      <c r="NOU38" s="14"/>
      <c r="NOV38" s="14"/>
      <c r="NOW38" s="14"/>
      <c r="NOX38" s="14"/>
      <c r="NOY38" s="14"/>
      <c r="NOZ38" s="14"/>
      <c r="NPA38" s="14"/>
      <c r="NPB38" s="14"/>
      <c r="NPC38" s="14"/>
      <c r="NPD38" s="14"/>
      <c r="NPE38" s="14"/>
      <c r="NPF38" s="14"/>
      <c r="NPG38" s="14"/>
      <c r="NPH38" s="14"/>
      <c r="NPI38" s="14"/>
      <c r="NPJ38" s="14"/>
      <c r="NPK38" s="14"/>
      <c r="NPL38" s="14"/>
      <c r="NPM38" s="14"/>
      <c r="NPN38" s="14"/>
      <c r="NPO38" s="14"/>
      <c r="NPP38" s="14"/>
      <c r="NPQ38" s="14"/>
      <c r="NPR38" s="14"/>
      <c r="NPS38" s="14"/>
      <c r="NPT38" s="14"/>
      <c r="NPU38" s="14"/>
      <c r="NPV38" s="14"/>
      <c r="NPW38" s="14"/>
      <c r="NPX38" s="14"/>
      <c r="NPY38" s="14"/>
      <c r="NPZ38" s="14"/>
      <c r="NQA38" s="14"/>
      <c r="NQB38" s="14"/>
      <c r="NQC38" s="14"/>
      <c r="NQD38" s="14"/>
      <c r="NQE38" s="14"/>
      <c r="NQF38" s="14"/>
      <c r="NQG38" s="14"/>
      <c r="NQH38" s="14"/>
      <c r="NQI38" s="14"/>
      <c r="NQJ38" s="14"/>
      <c r="NQK38" s="14"/>
      <c r="NQL38" s="14"/>
      <c r="NQM38" s="14"/>
      <c r="NQN38" s="14"/>
      <c r="NQO38" s="14"/>
      <c r="NQP38" s="14"/>
      <c r="NQQ38" s="14"/>
      <c r="NQR38" s="14"/>
      <c r="NQS38" s="14"/>
      <c r="NQT38" s="14"/>
      <c r="NQU38" s="14"/>
      <c r="NQV38" s="14"/>
      <c r="NQW38" s="14"/>
      <c r="NQX38" s="14"/>
      <c r="NQY38" s="14"/>
      <c r="NQZ38" s="14"/>
      <c r="NRA38" s="14"/>
      <c r="NRB38" s="14"/>
      <c r="NRC38" s="14"/>
      <c r="NRD38" s="14"/>
      <c r="NRE38" s="14"/>
      <c r="NRF38" s="14"/>
      <c r="NRG38" s="14"/>
      <c r="NRH38" s="14"/>
      <c r="NRI38" s="14"/>
      <c r="NRJ38" s="14"/>
      <c r="NRK38" s="14"/>
      <c r="NRL38" s="14"/>
      <c r="NRM38" s="14"/>
      <c r="NRN38" s="14"/>
      <c r="NRO38" s="14"/>
      <c r="NRP38" s="14"/>
      <c r="NRQ38" s="14"/>
      <c r="NRR38" s="14"/>
      <c r="NRS38" s="14"/>
      <c r="NRT38" s="14"/>
      <c r="NRU38" s="14"/>
      <c r="NRV38" s="14"/>
      <c r="NRW38" s="14"/>
      <c r="NRX38" s="14"/>
      <c r="NRY38" s="14"/>
      <c r="NRZ38" s="14"/>
      <c r="NSA38" s="14"/>
      <c r="NSB38" s="14"/>
      <c r="NSC38" s="14"/>
      <c r="NSD38" s="14"/>
      <c r="NSE38" s="14"/>
      <c r="NSF38" s="14"/>
      <c r="NSG38" s="14"/>
      <c r="NSH38" s="14"/>
      <c r="NSI38" s="14"/>
      <c r="NSJ38" s="14"/>
      <c r="NSK38" s="14"/>
      <c r="NSL38" s="14"/>
      <c r="NSM38" s="14"/>
      <c r="NSN38" s="14"/>
      <c r="NSO38" s="14"/>
      <c r="NSP38" s="14"/>
      <c r="NSQ38" s="14"/>
      <c r="NSR38" s="14"/>
      <c r="NSS38" s="14"/>
      <c r="NST38" s="14"/>
      <c r="NSU38" s="14"/>
      <c r="NSV38" s="14"/>
      <c r="NSW38" s="14"/>
      <c r="NSX38" s="14"/>
      <c r="NSY38" s="14"/>
      <c r="NSZ38" s="14"/>
      <c r="NTA38" s="14"/>
      <c r="NTB38" s="14"/>
      <c r="NTC38" s="14"/>
      <c r="NTD38" s="14"/>
      <c r="NTE38" s="14"/>
      <c r="NTF38" s="14"/>
      <c r="NTG38" s="14"/>
      <c r="NTH38" s="14"/>
      <c r="NTI38" s="14"/>
      <c r="NTJ38" s="14"/>
      <c r="NTK38" s="14"/>
      <c r="NTL38" s="14"/>
      <c r="NTM38" s="14"/>
      <c r="NTN38" s="14"/>
      <c r="NTO38" s="14"/>
      <c r="NTP38" s="14"/>
      <c r="NTQ38" s="14"/>
      <c r="NTR38" s="14"/>
      <c r="NTS38" s="14"/>
      <c r="NTT38" s="14"/>
      <c r="NTU38" s="14"/>
      <c r="NTV38" s="14"/>
      <c r="NTW38" s="14"/>
      <c r="NTX38" s="14"/>
      <c r="NTY38" s="14"/>
      <c r="NTZ38" s="14"/>
      <c r="NUA38" s="14"/>
      <c r="NUB38" s="14"/>
      <c r="NUC38" s="14"/>
      <c r="NUD38" s="14"/>
      <c r="NUE38" s="14"/>
      <c r="NUF38" s="14"/>
      <c r="NUG38" s="14"/>
      <c r="NUH38" s="14"/>
      <c r="NUI38" s="14"/>
      <c r="NUJ38" s="14"/>
      <c r="NUK38" s="14"/>
      <c r="NUL38" s="14"/>
      <c r="NUM38" s="14"/>
      <c r="NUN38" s="14"/>
      <c r="NUO38" s="14"/>
      <c r="NUP38" s="14"/>
      <c r="NUQ38" s="14"/>
      <c r="NUR38" s="14"/>
      <c r="NUS38" s="14"/>
      <c r="NUT38" s="14"/>
      <c r="NUU38" s="14"/>
      <c r="NUV38" s="14"/>
      <c r="NUW38" s="14"/>
      <c r="NUX38" s="14"/>
      <c r="NUY38" s="14"/>
      <c r="NUZ38" s="14"/>
      <c r="NVA38" s="14"/>
      <c r="NVB38" s="14"/>
      <c r="NVC38" s="14"/>
      <c r="NVD38" s="14"/>
      <c r="NVE38" s="14"/>
      <c r="NVF38" s="14"/>
      <c r="NVG38" s="14"/>
      <c r="NVH38" s="14"/>
      <c r="NVI38" s="14"/>
      <c r="NVJ38" s="14"/>
      <c r="NVK38" s="14"/>
      <c r="NVL38" s="14"/>
      <c r="NVM38" s="14"/>
      <c r="NVN38" s="14"/>
      <c r="NVO38" s="14"/>
      <c r="NVP38" s="14"/>
      <c r="NVQ38" s="14"/>
      <c r="NVR38" s="14"/>
      <c r="NVS38" s="14"/>
      <c r="NVT38" s="14"/>
      <c r="NVU38" s="14"/>
      <c r="NVV38" s="14"/>
      <c r="NVW38" s="14"/>
      <c r="NVX38" s="14"/>
      <c r="NVY38" s="14"/>
      <c r="NVZ38" s="14"/>
      <c r="NWA38" s="14"/>
      <c r="NWB38" s="14"/>
      <c r="NWC38" s="14"/>
      <c r="NWD38" s="14"/>
      <c r="NWE38" s="14"/>
      <c r="NWF38" s="14"/>
      <c r="NWG38" s="14"/>
      <c r="NWH38" s="14"/>
      <c r="NWI38" s="14"/>
      <c r="NWJ38" s="14"/>
      <c r="NWK38" s="14"/>
      <c r="NWL38" s="14"/>
      <c r="NWM38" s="14"/>
      <c r="NWN38" s="14"/>
      <c r="NWO38" s="14"/>
      <c r="NWP38" s="14"/>
      <c r="NWQ38" s="14"/>
      <c r="NWR38" s="14"/>
      <c r="NWS38" s="14"/>
      <c r="NWT38" s="14"/>
      <c r="NWU38" s="14"/>
      <c r="NWV38" s="14"/>
      <c r="NWW38" s="14"/>
      <c r="NWX38" s="14"/>
      <c r="NWY38" s="14"/>
      <c r="NWZ38" s="14"/>
      <c r="NXA38" s="14"/>
      <c r="NXB38" s="14"/>
      <c r="NXC38" s="14"/>
      <c r="NXD38" s="14"/>
      <c r="NXE38" s="14"/>
      <c r="NXF38" s="14"/>
      <c r="NXG38" s="14"/>
      <c r="NXH38" s="14"/>
      <c r="NXI38" s="14"/>
      <c r="NXJ38" s="14"/>
      <c r="NXK38" s="14"/>
      <c r="NXL38" s="14"/>
      <c r="NXM38" s="14"/>
      <c r="NXN38" s="14"/>
      <c r="NXO38" s="14"/>
      <c r="NXP38" s="14"/>
      <c r="NXQ38" s="14"/>
      <c r="NXR38" s="14"/>
      <c r="NXS38" s="14"/>
      <c r="NXT38" s="14"/>
      <c r="NXU38" s="14"/>
      <c r="NXV38" s="14"/>
      <c r="NXW38" s="14"/>
      <c r="NXX38" s="14"/>
      <c r="NXY38" s="14"/>
      <c r="NXZ38" s="14"/>
      <c r="NYA38" s="14"/>
      <c r="NYB38" s="14"/>
      <c r="NYC38" s="14"/>
      <c r="NYD38" s="14"/>
      <c r="NYE38" s="14"/>
      <c r="NYF38" s="14"/>
      <c r="NYG38" s="14"/>
      <c r="NYH38" s="14"/>
      <c r="NYI38" s="14"/>
      <c r="NYJ38" s="14"/>
      <c r="NYK38" s="14"/>
      <c r="NYL38" s="14"/>
      <c r="NYM38" s="14"/>
      <c r="NYN38" s="14"/>
      <c r="NYO38" s="14"/>
      <c r="NYP38" s="14"/>
      <c r="NYQ38" s="14"/>
      <c r="NYR38" s="14"/>
      <c r="NYS38" s="14"/>
      <c r="NYT38" s="14"/>
      <c r="NYU38" s="14"/>
      <c r="NYV38" s="14"/>
      <c r="NYW38" s="14"/>
      <c r="NYX38" s="14"/>
      <c r="NYY38" s="14"/>
      <c r="NYZ38" s="14"/>
      <c r="NZA38" s="14"/>
      <c r="NZB38" s="14"/>
      <c r="NZC38" s="14"/>
      <c r="NZD38" s="14"/>
      <c r="NZE38" s="14"/>
      <c r="NZF38" s="14"/>
      <c r="NZG38" s="14"/>
      <c r="NZH38" s="14"/>
      <c r="NZI38" s="14"/>
      <c r="NZJ38" s="14"/>
      <c r="NZK38" s="14"/>
      <c r="NZL38" s="14"/>
      <c r="NZM38" s="14"/>
      <c r="NZN38" s="14"/>
      <c r="NZO38" s="14"/>
      <c r="NZP38" s="14"/>
      <c r="NZQ38" s="14"/>
      <c r="NZR38" s="14"/>
      <c r="NZS38" s="14"/>
      <c r="NZT38" s="14"/>
      <c r="NZU38" s="14"/>
      <c r="NZV38" s="14"/>
      <c r="NZW38" s="14"/>
      <c r="NZX38" s="14"/>
      <c r="NZY38" s="14"/>
      <c r="NZZ38" s="14"/>
      <c r="OAA38" s="14"/>
      <c r="OAB38" s="14"/>
      <c r="OAC38" s="14"/>
      <c r="OAD38" s="14"/>
      <c r="OAE38" s="14"/>
      <c r="OAF38" s="14"/>
      <c r="OAG38" s="14"/>
      <c r="OAH38" s="14"/>
      <c r="OAI38" s="14"/>
      <c r="OAJ38" s="14"/>
      <c r="OAK38" s="14"/>
      <c r="OAL38" s="14"/>
      <c r="OAM38" s="14"/>
      <c r="OAN38" s="14"/>
      <c r="OAO38" s="14"/>
      <c r="OAP38" s="14"/>
      <c r="OAQ38" s="14"/>
      <c r="OAR38" s="14"/>
      <c r="OAS38" s="14"/>
      <c r="OAT38" s="14"/>
      <c r="OAU38" s="14"/>
      <c r="OAV38" s="14"/>
      <c r="OAW38" s="14"/>
      <c r="OAX38" s="14"/>
      <c r="OAY38" s="14"/>
      <c r="OAZ38" s="14"/>
      <c r="OBA38" s="14"/>
      <c r="OBB38" s="14"/>
      <c r="OBC38" s="14"/>
      <c r="OBD38" s="14"/>
      <c r="OBE38" s="14"/>
      <c r="OBF38" s="14"/>
      <c r="OBG38" s="14"/>
      <c r="OBH38" s="14"/>
      <c r="OBI38" s="14"/>
      <c r="OBJ38" s="14"/>
      <c r="OBK38" s="14"/>
      <c r="OBL38" s="14"/>
      <c r="OBM38" s="14"/>
      <c r="OBN38" s="14"/>
      <c r="OBO38" s="14"/>
      <c r="OBP38" s="14"/>
      <c r="OBQ38" s="14"/>
      <c r="OBR38" s="14"/>
      <c r="OBS38" s="14"/>
      <c r="OBT38" s="14"/>
      <c r="OBU38" s="14"/>
      <c r="OBV38" s="14"/>
      <c r="OBW38" s="14"/>
      <c r="OBX38" s="14"/>
      <c r="OBY38" s="14"/>
      <c r="OBZ38" s="14"/>
      <c r="OCA38" s="14"/>
      <c r="OCB38" s="14"/>
      <c r="OCC38" s="14"/>
      <c r="OCD38" s="14"/>
      <c r="OCE38" s="14"/>
      <c r="OCF38" s="14"/>
      <c r="OCG38" s="14"/>
      <c r="OCH38" s="14"/>
      <c r="OCI38" s="14"/>
      <c r="OCJ38" s="14"/>
      <c r="OCK38" s="14"/>
      <c r="OCL38" s="14"/>
      <c r="OCM38" s="14"/>
      <c r="OCN38" s="14"/>
      <c r="OCO38" s="14"/>
      <c r="OCP38" s="14"/>
      <c r="OCQ38" s="14"/>
      <c r="OCR38" s="14"/>
      <c r="OCS38" s="14"/>
      <c r="OCT38" s="14"/>
      <c r="OCU38" s="14"/>
      <c r="OCV38" s="14"/>
      <c r="OCW38" s="14"/>
      <c r="OCX38" s="14"/>
      <c r="OCY38" s="14"/>
      <c r="OCZ38" s="14"/>
      <c r="ODA38" s="14"/>
      <c r="ODB38" s="14"/>
      <c r="ODC38" s="14"/>
      <c r="ODD38" s="14"/>
      <c r="ODE38" s="14"/>
      <c r="ODF38" s="14"/>
      <c r="ODG38" s="14"/>
      <c r="ODH38" s="14"/>
      <c r="ODI38" s="14"/>
      <c r="ODJ38" s="14"/>
      <c r="ODK38" s="14"/>
      <c r="ODL38" s="14"/>
      <c r="ODM38" s="14"/>
      <c r="ODN38" s="14"/>
      <c r="ODO38" s="14"/>
      <c r="ODP38" s="14"/>
      <c r="ODQ38" s="14"/>
      <c r="ODR38" s="14"/>
      <c r="ODS38" s="14"/>
      <c r="ODT38" s="14"/>
      <c r="ODU38" s="14"/>
      <c r="ODV38" s="14"/>
      <c r="ODW38" s="14"/>
      <c r="ODX38" s="14"/>
      <c r="ODY38" s="14"/>
      <c r="ODZ38" s="14"/>
      <c r="OEA38" s="14"/>
      <c r="OEB38" s="14"/>
      <c r="OEC38" s="14"/>
      <c r="OED38" s="14"/>
      <c r="OEE38" s="14"/>
      <c r="OEF38" s="14"/>
      <c r="OEG38" s="14"/>
      <c r="OEH38" s="14"/>
      <c r="OEI38" s="14"/>
      <c r="OEJ38" s="14"/>
      <c r="OEK38" s="14"/>
      <c r="OEL38" s="14"/>
      <c r="OEM38" s="14"/>
      <c r="OEN38" s="14"/>
      <c r="OEO38" s="14"/>
      <c r="OEP38" s="14"/>
      <c r="OEQ38" s="14"/>
      <c r="OER38" s="14"/>
      <c r="OES38" s="14"/>
      <c r="OET38" s="14"/>
      <c r="OEU38" s="14"/>
      <c r="OEV38" s="14"/>
      <c r="OEW38" s="14"/>
      <c r="OEX38" s="14"/>
      <c r="OEY38" s="14"/>
      <c r="OEZ38" s="14"/>
      <c r="OFA38" s="14"/>
      <c r="OFB38" s="14"/>
      <c r="OFC38" s="14"/>
      <c r="OFD38" s="14"/>
      <c r="OFE38" s="14"/>
      <c r="OFF38" s="14"/>
      <c r="OFG38" s="14"/>
      <c r="OFH38" s="14"/>
      <c r="OFI38" s="14"/>
      <c r="OFJ38" s="14"/>
      <c r="OFK38" s="14"/>
      <c r="OFL38" s="14"/>
      <c r="OFM38" s="14"/>
      <c r="OFN38" s="14"/>
      <c r="OFO38" s="14"/>
      <c r="OFP38" s="14"/>
      <c r="OFQ38" s="14"/>
      <c r="OFR38" s="14"/>
      <c r="OFS38" s="14"/>
      <c r="OFT38" s="14"/>
      <c r="OFU38" s="14"/>
      <c r="OFV38" s="14"/>
      <c r="OFW38" s="14"/>
      <c r="OFX38" s="14"/>
      <c r="OFY38" s="14"/>
      <c r="OFZ38" s="14"/>
      <c r="OGA38" s="14"/>
      <c r="OGB38" s="14"/>
      <c r="OGC38" s="14"/>
      <c r="OGD38" s="14"/>
      <c r="OGE38" s="14"/>
      <c r="OGF38" s="14"/>
      <c r="OGG38" s="14"/>
      <c r="OGH38" s="14"/>
      <c r="OGI38" s="14"/>
      <c r="OGJ38" s="14"/>
      <c r="OGK38" s="14"/>
      <c r="OGL38" s="14"/>
      <c r="OGM38" s="14"/>
      <c r="OGN38" s="14"/>
      <c r="OGO38" s="14"/>
      <c r="OGP38" s="14"/>
      <c r="OGQ38" s="14"/>
      <c r="OGR38" s="14"/>
      <c r="OGS38" s="14"/>
      <c r="OGT38" s="14"/>
      <c r="OGU38" s="14"/>
      <c r="OGV38" s="14"/>
      <c r="OGW38" s="14"/>
      <c r="OGX38" s="14"/>
      <c r="OGY38" s="14"/>
      <c r="OGZ38" s="14"/>
      <c r="OHA38" s="14"/>
      <c r="OHB38" s="14"/>
      <c r="OHC38" s="14"/>
      <c r="OHD38" s="14"/>
      <c r="OHE38" s="14"/>
      <c r="OHF38" s="14"/>
      <c r="OHG38" s="14"/>
      <c r="OHH38" s="14"/>
      <c r="OHI38" s="14"/>
      <c r="OHJ38" s="14"/>
      <c r="OHK38" s="14"/>
      <c r="OHL38" s="14"/>
      <c r="OHM38" s="14"/>
      <c r="OHN38" s="14"/>
      <c r="OHO38" s="14"/>
      <c r="OHP38" s="14"/>
      <c r="OHQ38" s="14"/>
      <c r="OHR38" s="14"/>
      <c r="OHS38" s="14"/>
      <c r="OHT38" s="14"/>
      <c r="OHU38" s="14"/>
      <c r="OHV38" s="14"/>
      <c r="OHW38" s="14"/>
      <c r="OHX38" s="14"/>
      <c r="OHY38" s="14"/>
      <c r="OHZ38" s="14"/>
      <c r="OIA38" s="14"/>
      <c r="OIB38" s="14"/>
      <c r="OIC38" s="14"/>
      <c r="OID38" s="14"/>
      <c r="OIE38" s="14"/>
      <c r="OIF38" s="14"/>
      <c r="OIG38" s="14"/>
      <c r="OIH38" s="14"/>
      <c r="OII38" s="14"/>
      <c r="OIJ38" s="14"/>
      <c r="OIK38" s="14"/>
      <c r="OIL38" s="14"/>
      <c r="OIM38" s="14"/>
      <c r="OIN38" s="14"/>
      <c r="OIO38" s="14"/>
      <c r="OIP38" s="14"/>
      <c r="OIQ38" s="14"/>
      <c r="OIR38" s="14"/>
      <c r="OIS38" s="14"/>
      <c r="OIT38" s="14"/>
      <c r="OIU38" s="14"/>
      <c r="OIV38" s="14"/>
      <c r="OIW38" s="14"/>
      <c r="OIX38" s="14"/>
      <c r="OIY38" s="14"/>
      <c r="OIZ38" s="14"/>
      <c r="OJA38" s="14"/>
      <c r="OJB38" s="14"/>
      <c r="OJC38" s="14"/>
      <c r="OJD38" s="14"/>
      <c r="OJE38" s="14"/>
      <c r="OJF38" s="14"/>
      <c r="OJG38" s="14"/>
      <c r="OJH38" s="14"/>
      <c r="OJI38" s="14"/>
      <c r="OJJ38" s="14"/>
      <c r="OJK38" s="14"/>
      <c r="OJL38" s="14"/>
      <c r="OJM38" s="14"/>
      <c r="OJN38" s="14"/>
      <c r="OJO38" s="14"/>
      <c r="OJP38" s="14"/>
      <c r="OJQ38" s="14"/>
      <c r="OJR38" s="14"/>
      <c r="OJS38" s="14"/>
      <c r="OJT38" s="14"/>
      <c r="OJU38" s="14"/>
      <c r="OJV38" s="14"/>
      <c r="OJW38" s="14"/>
      <c r="OJX38" s="14"/>
      <c r="OJY38" s="14"/>
      <c r="OJZ38" s="14"/>
      <c r="OKA38" s="14"/>
      <c r="OKB38" s="14"/>
      <c r="OKC38" s="14"/>
      <c r="OKD38" s="14"/>
      <c r="OKE38" s="14"/>
      <c r="OKF38" s="14"/>
      <c r="OKG38" s="14"/>
      <c r="OKH38" s="14"/>
      <c r="OKI38" s="14"/>
      <c r="OKJ38" s="14"/>
      <c r="OKK38" s="14"/>
      <c r="OKL38" s="14"/>
      <c r="OKM38" s="14"/>
      <c r="OKN38" s="14"/>
      <c r="OKO38" s="14"/>
      <c r="OKP38" s="14"/>
      <c r="OKQ38" s="14"/>
      <c r="OKR38" s="14"/>
      <c r="OKS38" s="14"/>
      <c r="OKT38" s="14"/>
      <c r="OKU38" s="14"/>
      <c r="OKV38" s="14"/>
      <c r="OKW38" s="14"/>
      <c r="OKX38" s="14"/>
      <c r="OKY38" s="14"/>
      <c r="OKZ38" s="14"/>
      <c r="OLA38" s="14"/>
      <c r="OLB38" s="14"/>
      <c r="OLC38" s="14"/>
      <c r="OLD38" s="14"/>
      <c r="OLE38" s="14"/>
      <c r="OLF38" s="14"/>
      <c r="OLG38" s="14"/>
      <c r="OLH38" s="14"/>
      <c r="OLI38" s="14"/>
      <c r="OLJ38" s="14"/>
      <c r="OLK38" s="14"/>
      <c r="OLL38" s="14"/>
      <c r="OLM38" s="14"/>
      <c r="OLN38" s="14"/>
      <c r="OLO38" s="14"/>
      <c r="OLP38" s="14"/>
      <c r="OLQ38" s="14"/>
      <c r="OLR38" s="14"/>
      <c r="OLS38" s="14"/>
      <c r="OLT38" s="14"/>
      <c r="OLU38" s="14"/>
      <c r="OLV38" s="14"/>
      <c r="OLW38" s="14"/>
      <c r="OLX38" s="14"/>
      <c r="OLY38" s="14"/>
      <c r="OLZ38" s="14"/>
      <c r="OMA38" s="14"/>
      <c r="OMB38" s="14"/>
      <c r="OMC38" s="14"/>
      <c r="OMD38" s="14"/>
      <c r="OME38" s="14"/>
      <c r="OMF38" s="14"/>
      <c r="OMG38" s="14"/>
      <c r="OMH38" s="14"/>
      <c r="OMI38" s="14"/>
      <c r="OMJ38" s="14"/>
      <c r="OMK38" s="14"/>
      <c r="OML38" s="14"/>
      <c r="OMM38" s="14"/>
      <c r="OMN38" s="14"/>
      <c r="OMO38" s="14"/>
      <c r="OMP38" s="14"/>
      <c r="OMQ38" s="14"/>
      <c r="OMR38" s="14"/>
      <c r="OMS38" s="14"/>
      <c r="OMT38" s="14"/>
      <c r="OMU38" s="14"/>
      <c r="OMV38" s="14"/>
      <c r="OMW38" s="14"/>
      <c r="OMX38" s="14"/>
      <c r="OMY38" s="14"/>
      <c r="OMZ38" s="14"/>
      <c r="ONA38" s="14"/>
      <c r="ONB38" s="14"/>
      <c r="ONC38" s="14"/>
      <c r="OND38" s="14"/>
      <c r="ONE38" s="14"/>
      <c r="ONF38" s="14"/>
      <c r="ONG38" s="14"/>
      <c r="ONH38" s="14"/>
      <c r="ONI38" s="14"/>
      <c r="ONJ38" s="14"/>
      <c r="ONK38" s="14"/>
      <c r="ONL38" s="14"/>
      <c r="ONM38" s="14"/>
      <c r="ONN38" s="14"/>
      <c r="ONO38" s="14"/>
      <c r="ONP38" s="14"/>
      <c r="ONQ38" s="14"/>
      <c r="ONR38" s="14"/>
      <c r="ONS38" s="14"/>
      <c r="ONT38" s="14"/>
      <c r="ONU38" s="14"/>
      <c r="ONV38" s="14"/>
      <c r="ONW38" s="14"/>
      <c r="ONX38" s="14"/>
      <c r="ONY38" s="14"/>
      <c r="ONZ38" s="14"/>
      <c r="OOA38" s="14"/>
      <c r="OOB38" s="14"/>
      <c r="OOC38" s="14"/>
      <c r="OOD38" s="14"/>
      <c r="OOE38" s="14"/>
      <c r="OOF38" s="14"/>
      <c r="OOG38" s="14"/>
      <c r="OOH38" s="14"/>
      <c r="OOI38" s="14"/>
      <c r="OOJ38" s="14"/>
      <c r="OOK38" s="14"/>
      <c r="OOL38" s="14"/>
      <c r="OOM38" s="14"/>
      <c r="OON38" s="14"/>
      <c r="OOO38" s="14"/>
      <c r="OOP38" s="14"/>
      <c r="OOQ38" s="14"/>
      <c r="OOR38" s="14"/>
      <c r="OOS38" s="14"/>
      <c r="OOT38" s="14"/>
      <c r="OOU38" s="14"/>
      <c r="OOV38" s="14"/>
      <c r="OOW38" s="14"/>
      <c r="OOX38" s="14"/>
      <c r="OOY38" s="14"/>
      <c r="OOZ38" s="14"/>
      <c r="OPA38" s="14"/>
      <c r="OPB38" s="14"/>
      <c r="OPC38" s="14"/>
      <c r="OPD38" s="14"/>
      <c r="OPE38" s="14"/>
      <c r="OPF38" s="14"/>
      <c r="OPG38" s="14"/>
      <c r="OPH38" s="14"/>
      <c r="OPI38" s="14"/>
      <c r="OPJ38" s="14"/>
      <c r="OPK38" s="14"/>
      <c r="OPL38" s="14"/>
      <c r="OPM38" s="14"/>
      <c r="OPN38" s="14"/>
      <c r="OPO38" s="14"/>
      <c r="OPP38" s="14"/>
      <c r="OPQ38" s="14"/>
      <c r="OPR38" s="14"/>
      <c r="OPS38" s="14"/>
      <c r="OPT38" s="14"/>
      <c r="OPU38" s="14"/>
      <c r="OPV38" s="14"/>
      <c r="OPW38" s="14"/>
      <c r="OPX38" s="14"/>
      <c r="OPY38" s="14"/>
      <c r="OPZ38" s="14"/>
      <c r="OQA38" s="14"/>
      <c r="OQB38" s="14"/>
      <c r="OQC38" s="14"/>
      <c r="OQD38" s="14"/>
      <c r="OQE38" s="14"/>
      <c r="OQF38" s="14"/>
      <c r="OQG38" s="14"/>
      <c r="OQH38" s="14"/>
      <c r="OQI38" s="14"/>
      <c r="OQJ38" s="14"/>
      <c r="OQK38" s="14"/>
      <c r="OQL38" s="14"/>
      <c r="OQM38" s="14"/>
      <c r="OQN38" s="14"/>
      <c r="OQO38" s="14"/>
      <c r="OQP38" s="14"/>
      <c r="OQQ38" s="14"/>
      <c r="OQR38" s="14"/>
      <c r="OQS38" s="14"/>
      <c r="OQT38" s="14"/>
      <c r="OQU38" s="14"/>
      <c r="OQV38" s="14"/>
      <c r="OQW38" s="14"/>
      <c r="OQX38" s="14"/>
      <c r="OQY38" s="14"/>
      <c r="OQZ38" s="14"/>
      <c r="ORA38" s="14"/>
      <c r="ORB38" s="14"/>
      <c r="ORC38" s="14"/>
      <c r="ORD38" s="14"/>
      <c r="ORE38" s="14"/>
      <c r="ORF38" s="14"/>
      <c r="ORG38" s="14"/>
      <c r="ORH38" s="14"/>
      <c r="ORI38" s="14"/>
      <c r="ORJ38" s="14"/>
      <c r="ORK38" s="14"/>
      <c r="ORL38" s="14"/>
      <c r="ORM38" s="14"/>
      <c r="ORN38" s="14"/>
      <c r="ORO38" s="14"/>
      <c r="ORP38" s="14"/>
      <c r="ORQ38" s="14"/>
      <c r="ORR38" s="14"/>
      <c r="ORS38" s="14"/>
      <c r="ORT38" s="14"/>
      <c r="ORU38" s="14"/>
      <c r="ORV38" s="14"/>
      <c r="ORW38" s="14"/>
      <c r="ORX38" s="14"/>
      <c r="ORY38" s="14"/>
      <c r="ORZ38" s="14"/>
      <c r="OSA38" s="14"/>
      <c r="OSB38" s="14"/>
      <c r="OSC38" s="14"/>
      <c r="OSD38" s="14"/>
      <c r="OSE38" s="14"/>
      <c r="OSF38" s="14"/>
      <c r="OSG38" s="14"/>
      <c r="OSH38" s="14"/>
      <c r="OSI38" s="14"/>
      <c r="OSJ38" s="14"/>
      <c r="OSK38" s="14"/>
      <c r="OSL38" s="14"/>
      <c r="OSM38" s="14"/>
      <c r="OSN38" s="14"/>
      <c r="OSO38" s="14"/>
      <c r="OSP38" s="14"/>
      <c r="OSQ38" s="14"/>
      <c r="OSR38" s="14"/>
      <c r="OSS38" s="14"/>
      <c r="OST38" s="14"/>
      <c r="OSU38" s="14"/>
      <c r="OSV38" s="14"/>
      <c r="OSW38" s="14"/>
      <c r="OSX38" s="14"/>
      <c r="OSY38" s="14"/>
      <c r="OSZ38" s="14"/>
      <c r="OTA38" s="14"/>
      <c r="OTB38" s="14"/>
      <c r="OTC38" s="14"/>
      <c r="OTD38" s="14"/>
      <c r="OTE38" s="14"/>
      <c r="OTF38" s="14"/>
      <c r="OTG38" s="14"/>
      <c r="OTH38" s="14"/>
      <c r="OTI38" s="14"/>
      <c r="OTJ38" s="14"/>
      <c r="OTK38" s="14"/>
      <c r="OTL38" s="14"/>
      <c r="OTM38" s="14"/>
      <c r="OTN38" s="14"/>
      <c r="OTO38" s="14"/>
      <c r="OTP38" s="14"/>
      <c r="OTQ38" s="14"/>
      <c r="OTR38" s="14"/>
      <c r="OTS38" s="14"/>
      <c r="OTT38" s="14"/>
      <c r="OTU38" s="14"/>
      <c r="OTV38" s="14"/>
      <c r="OTW38" s="14"/>
      <c r="OTX38" s="14"/>
      <c r="OTY38" s="14"/>
      <c r="OTZ38" s="14"/>
      <c r="OUA38" s="14"/>
      <c r="OUB38" s="14"/>
      <c r="OUC38" s="14"/>
      <c r="OUD38" s="14"/>
      <c r="OUE38" s="14"/>
      <c r="OUF38" s="14"/>
      <c r="OUG38" s="14"/>
      <c r="OUH38" s="14"/>
      <c r="OUI38" s="14"/>
      <c r="OUJ38" s="14"/>
      <c r="OUK38" s="14"/>
      <c r="OUL38" s="14"/>
      <c r="OUM38" s="14"/>
      <c r="OUN38" s="14"/>
      <c r="OUO38" s="14"/>
      <c r="OUP38" s="14"/>
      <c r="OUQ38" s="14"/>
      <c r="OUR38" s="14"/>
      <c r="OUS38" s="14"/>
      <c r="OUT38" s="14"/>
      <c r="OUU38" s="14"/>
      <c r="OUV38" s="14"/>
      <c r="OUW38" s="14"/>
      <c r="OUX38" s="14"/>
      <c r="OUY38" s="14"/>
      <c r="OUZ38" s="14"/>
      <c r="OVA38" s="14"/>
      <c r="OVB38" s="14"/>
      <c r="OVC38" s="14"/>
      <c r="OVD38" s="14"/>
      <c r="OVE38" s="14"/>
      <c r="OVF38" s="14"/>
      <c r="OVG38" s="14"/>
      <c r="OVH38" s="14"/>
      <c r="OVI38" s="14"/>
      <c r="OVJ38" s="14"/>
      <c r="OVK38" s="14"/>
      <c r="OVL38" s="14"/>
      <c r="OVM38" s="14"/>
      <c r="OVN38" s="14"/>
      <c r="OVO38" s="14"/>
      <c r="OVP38" s="14"/>
      <c r="OVQ38" s="14"/>
      <c r="OVR38" s="14"/>
      <c r="OVS38" s="14"/>
      <c r="OVT38" s="14"/>
      <c r="OVU38" s="14"/>
      <c r="OVV38" s="14"/>
      <c r="OVW38" s="14"/>
      <c r="OVX38" s="14"/>
      <c r="OVY38" s="14"/>
      <c r="OVZ38" s="14"/>
      <c r="OWA38" s="14"/>
      <c r="OWB38" s="14"/>
      <c r="OWC38" s="14"/>
      <c r="OWD38" s="14"/>
      <c r="OWE38" s="14"/>
      <c r="OWF38" s="14"/>
      <c r="OWG38" s="14"/>
      <c r="OWH38" s="14"/>
      <c r="OWI38" s="14"/>
      <c r="OWJ38" s="14"/>
      <c r="OWK38" s="14"/>
      <c r="OWL38" s="14"/>
      <c r="OWM38" s="14"/>
      <c r="OWN38" s="14"/>
      <c r="OWO38" s="14"/>
      <c r="OWP38" s="14"/>
      <c r="OWQ38" s="14"/>
      <c r="OWR38" s="14"/>
      <c r="OWS38" s="14"/>
      <c r="OWT38" s="14"/>
      <c r="OWU38" s="14"/>
      <c r="OWV38" s="14"/>
      <c r="OWW38" s="14"/>
      <c r="OWX38" s="14"/>
      <c r="OWY38" s="14"/>
      <c r="OWZ38" s="14"/>
      <c r="OXA38" s="14"/>
      <c r="OXB38" s="14"/>
      <c r="OXC38" s="14"/>
      <c r="OXD38" s="14"/>
      <c r="OXE38" s="14"/>
      <c r="OXF38" s="14"/>
      <c r="OXG38" s="14"/>
      <c r="OXH38" s="14"/>
      <c r="OXI38" s="14"/>
      <c r="OXJ38" s="14"/>
      <c r="OXK38" s="14"/>
      <c r="OXL38" s="14"/>
      <c r="OXM38" s="14"/>
      <c r="OXN38" s="14"/>
      <c r="OXO38" s="14"/>
      <c r="OXP38" s="14"/>
      <c r="OXQ38" s="14"/>
      <c r="OXR38" s="14"/>
      <c r="OXS38" s="14"/>
      <c r="OXT38" s="14"/>
      <c r="OXU38" s="14"/>
      <c r="OXV38" s="14"/>
      <c r="OXW38" s="14"/>
      <c r="OXX38" s="14"/>
      <c r="OXY38" s="14"/>
      <c r="OXZ38" s="14"/>
      <c r="OYA38" s="14"/>
      <c r="OYB38" s="14"/>
      <c r="OYC38" s="14"/>
      <c r="OYD38" s="14"/>
      <c r="OYE38" s="14"/>
      <c r="OYF38" s="14"/>
      <c r="OYG38" s="14"/>
      <c r="OYH38" s="14"/>
      <c r="OYI38" s="14"/>
      <c r="OYJ38" s="14"/>
      <c r="OYK38" s="14"/>
      <c r="OYL38" s="14"/>
      <c r="OYM38" s="14"/>
      <c r="OYN38" s="14"/>
      <c r="OYO38" s="14"/>
      <c r="OYP38" s="14"/>
      <c r="OYQ38" s="14"/>
      <c r="OYR38" s="14"/>
      <c r="OYS38" s="14"/>
      <c r="OYT38" s="14"/>
      <c r="OYU38" s="14"/>
      <c r="OYV38" s="14"/>
      <c r="OYW38" s="14"/>
      <c r="OYX38" s="14"/>
      <c r="OYY38" s="14"/>
      <c r="OYZ38" s="14"/>
      <c r="OZA38" s="14"/>
      <c r="OZB38" s="14"/>
      <c r="OZC38" s="14"/>
      <c r="OZD38" s="14"/>
      <c r="OZE38" s="14"/>
      <c r="OZF38" s="14"/>
      <c r="OZG38" s="14"/>
      <c r="OZH38" s="14"/>
      <c r="OZI38" s="14"/>
      <c r="OZJ38" s="14"/>
      <c r="OZK38" s="14"/>
      <c r="OZL38" s="14"/>
      <c r="OZM38" s="14"/>
      <c r="OZN38" s="14"/>
      <c r="OZO38" s="14"/>
      <c r="OZP38" s="14"/>
      <c r="OZQ38" s="14"/>
      <c r="OZR38" s="14"/>
      <c r="OZS38" s="14"/>
      <c r="OZT38" s="14"/>
      <c r="OZU38" s="14"/>
      <c r="OZV38" s="14"/>
      <c r="OZW38" s="14"/>
      <c r="OZX38" s="14"/>
      <c r="OZY38" s="14"/>
      <c r="OZZ38" s="14"/>
      <c r="PAA38" s="14"/>
      <c r="PAB38" s="14"/>
      <c r="PAC38" s="14"/>
      <c r="PAD38" s="14"/>
      <c r="PAE38" s="14"/>
      <c r="PAF38" s="14"/>
      <c r="PAG38" s="14"/>
      <c r="PAH38" s="14"/>
      <c r="PAI38" s="14"/>
      <c r="PAJ38" s="14"/>
      <c r="PAK38" s="14"/>
      <c r="PAL38" s="14"/>
      <c r="PAM38" s="14"/>
      <c r="PAN38" s="14"/>
      <c r="PAO38" s="14"/>
      <c r="PAP38" s="14"/>
      <c r="PAQ38" s="14"/>
      <c r="PAR38" s="14"/>
      <c r="PAS38" s="14"/>
      <c r="PAT38" s="14"/>
      <c r="PAU38" s="14"/>
      <c r="PAV38" s="14"/>
      <c r="PAW38" s="14"/>
      <c r="PAX38" s="14"/>
      <c r="PAY38" s="14"/>
      <c r="PAZ38" s="14"/>
      <c r="PBA38" s="14"/>
      <c r="PBB38" s="14"/>
      <c r="PBC38" s="14"/>
      <c r="PBD38" s="14"/>
      <c r="PBE38" s="14"/>
      <c r="PBF38" s="14"/>
      <c r="PBG38" s="14"/>
      <c r="PBH38" s="14"/>
      <c r="PBI38" s="14"/>
      <c r="PBJ38" s="14"/>
      <c r="PBK38" s="14"/>
      <c r="PBL38" s="14"/>
      <c r="PBM38" s="14"/>
      <c r="PBN38" s="14"/>
      <c r="PBO38" s="14"/>
      <c r="PBP38" s="14"/>
      <c r="PBQ38" s="14"/>
      <c r="PBR38" s="14"/>
      <c r="PBS38" s="14"/>
      <c r="PBT38" s="14"/>
      <c r="PBU38" s="14"/>
      <c r="PBV38" s="14"/>
      <c r="PBW38" s="14"/>
      <c r="PBX38" s="14"/>
      <c r="PBY38" s="14"/>
      <c r="PBZ38" s="14"/>
      <c r="PCA38" s="14"/>
      <c r="PCB38" s="14"/>
      <c r="PCC38" s="14"/>
      <c r="PCD38" s="14"/>
      <c r="PCE38" s="14"/>
      <c r="PCF38" s="14"/>
      <c r="PCG38" s="14"/>
      <c r="PCH38" s="14"/>
      <c r="PCI38" s="14"/>
      <c r="PCJ38" s="14"/>
      <c r="PCK38" s="14"/>
      <c r="PCL38" s="14"/>
      <c r="PCM38" s="14"/>
      <c r="PCN38" s="14"/>
      <c r="PCO38" s="14"/>
      <c r="PCP38" s="14"/>
      <c r="PCQ38" s="14"/>
      <c r="PCR38" s="14"/>
      <c r="PCS38" s="14"/>
      <c r="PCT38" s="14"/>
      <c r="PCU38" s="14"/>
      <c r="PCV38" s="14"/>
      <c r="PCW38" s="14"/>
      <c r="PCX38" s="14"/>
      <c r="PCY38" s="14"/>
      <c r="PCZ38" s="14"/>
      <c r="PDA38" s="14"/>
      <c r="PDB38" s="14"/>
      <c r="PDC38" s="14"/>
      <c r="PDD38" s="14"/>
      <c r="PDE38" s="14"/>
      <c r="PDF38" s="14"/>
      <c r="PDG38" s="14"/>
      <c r="PDH38" s="14"/>
      <c r="PDI38" s="14"/>
      <c r="PDJ38" s="14"/>
      <c r="PDK38" s="14"/>
      <c r="PDL38" s="14"/>
      <c r="PDM38" s="14"/>
      <c r="PDN38" s="14"/>
      <c r="PDO38" s="14"/>
      <c r="PDP38" s="14"/>
      <c r="PDQ38" s="14"/>
      <c r="PDR38" s="14"/>
      <c r="PDS38" s="14"/>
      <c r="PDT38" s="14"/>
      <c r="PDU38" s="14"/>
      <c r="PDV38" s="14"/>
      <c r="PDW38" s="14"/>
      <c r="PDX38" s="14"/>
      <c r="PDY38" s="14"/>
      <c r="PDZ38" s="14"/>
      <c r="PEA38" s="14"/>
      <c r="PEB38" s="14"/>
      <c r="PEC38" s="14"/>
      <c r="PED38" s="14"/>
      <c r="PEE38" s="14"/>
      <c r="PEF38" s="14"/>
      <c r="PEG38" s="14"/>
      <c r="PEH38" s="14"/>
      <c r="PEI38" s="14"/>
      <c r="PEJ38" s="14"/>
      <c r="PEK38" s="14"/>
      <c r="PEL38" s="14"/>
      <c r="PEM38" s="14"/>
      <c r="PEN38" s="14"/>
      <c r="PEO38" s="14"/>
      <c r="PEP38" s="14"/>
      <c r="PEQ38" s="14"/>
      <c r="PER38" s="14"/>
      <c r="PES38" s="14"/>
      <c r="PET38" s="14"/>
      <c r="PEU38" s="14"/>
      <c r="PEV38" s="14"/>
      <c r="PEW38" s="14"/>
      <c r="PEX38" s="14"/>
      <c r="PEY38" s="14"/>
      <c r="PEZ38" s="14"/>
      <c r="PFA38" s="14"/>
      <c r="PFB38" s="14"/>
      <c r="PFC38" s="14"/>
      <c r="PFD38" s="14"/>
      <c r="PFE38" s="14"/>
      <c r="PFF38" s="14"/>
      <c r="PFG38" s="14"/>
      <c r="PFH38" s="14"/>
      <c r="PFI38" s="14"/>
      <c r="PFJ38" s="14"/>
      <c r="PFK38" s="14"/>
      <c r="PFL38" s="14"/>
      <c r="PFM38" s="14"/>
      <c r="PFN38" s="14"/>
      <c r="PFO38" s="14"/>
      <c r="PFP38" s="14"/>
      <c r="PFQ38" s="14"/>
      <c r="PFR38" s="14"/>
      <c r="PFS38" s="14"/>
      <c r="PFT38" s="14"/>
      <c r="PFU38" s="14"/>
      <c r="PFV38" s="14"/>
      <c r="PFW38" s="14"/>
      <c r="PFX38" s="14"/>
      <c r="PFY38" s="14"/>
      <c r="PFZ38" s="14"/>
      <c r="PGA38" s="14"/>
      <c r="PGB38" s="14"/>
      <c r="PGC38" s="14"/>
      <c r="PGD38" s="14"/>
      <c r="PGE38" s="14"/>
      <c r="PGF38" s="14"/>
      <c r="PGG38" s="14"/>
      <c r="PGH38" s="14"/>
      <c r="PGI38" s="14"/>
      <c r="PGJ38" s="14"/>
      <c r="PGK38" s="14"/>
      <c r="PGL38" s="14"/>
      <c r="PGM38" s="14"/>
      <c r="PGN38" s="14"/>
      <c r="PGO38" s="14"/>
      <c r="PGP38" s="14"/>
      <c r="PGQ38" s="14"/>
      <c r="PGR38" s="14"/>
      <c r="PGS38" s="14"/>
      <c r="PGT38" s="14"/>
      <c r="PGU38" s="14"/>
      <c r="PGV38" s="14"/>
      <c r="PGW38" s="14"/>
      <c r="PGX38" s="14"/>
      <c r="PGY38" s="14"/>
      <c r="PGZ38" s="14"/>
      <c r="PHA38" s="14"/>
      <c r="PHB38" s="14"/>
      <c r="PHC38" s="14"/>
      <c r="PHD38" s="14"/>
      <c r="PHE38" s="14"/>
      <c r="PHF38" s="14"/>
      <c r="PHG38" s="14"/>
      <c r="PHH38" s="14"/>
      <c r="PHI38" s="14"/>
      <c r="PHJ38" s="14"/>
      <c r="PHK38" s="14"/>
      <c r="PHL38" s="14"/>
      <c r="PHM38" s="14"/>
      <c r="PHN38" s="14"/>
      <c r="PHO38" s="14"/>
      <c r="PHP38" s="14"/>
      <c r="PHQ38" s="14"/>
      <c r="PHR38" s="14"/>
      <c r="PHS38" s="14"/>
      <c r="PHT38" s="14"/>
      <c r="PHU38" s="14"/>
      <c r="PHV38" s="14"/>
      <c r="PHW38" s="14"/>
      <c r="PHX38" s="14"/>
      <c r="PHY38" s="14"/>
      <c r="PHZ38" s="14"/>
      <c r="PIA38" s="14"/>
      <c r="PIB38" s="14"/>
      <c r="PIC38" s="14"/>
      <c r="PID38" s="14"/>
      <c r="PIE38" s="14"/>
      <c r="PIF38" s="14"/>
      <c r="PIG38" s="14"/>
      <c r="PIH38" s="14"/>
      <c r="PII38" s="14"/>
      <c r="PIJ38" s="14"/>
      <c r="PIK38" s="14"/>
      <c r="PIL38" s="14"/>
      <c r="PIM38" s="14"/>
      <c r="PIN38" s="14"/>
      <c r="PIO38" s="14"/>
      <c r="PIP38" s="14"/>
      <c r="PIQ38" s="14"/>
      <c r="PIR38" s="14"/>
      <c r="PIS38" s="14"/>
      <c r="PIT38" s="14"/>
      <c r="PIU38" s="14"/>
      <c r="PIV38" s="14"/>
      <c r="PIW38" s="14"/>
      <c r="PIX38" s="14"/>
      <c r="PIY38" s="14"/>
      <c r="PIZ38" s="14"/>
      <c r="PJA38" s="14"/>
      <c r="PJB38" s="14"/>
      <c r="PJC38" s="14"/>
      <c r="PJD38" s="14"/>
      <c r="PJE38" s="14"/>
      <c r="PJF38" s="14"/>
      <c r="PJG38" s="14"/>
      <c r="PJH38" s="14"/>
      <c r="PJI38" s="14"/>
      <c r="PJJ38" s="14"/>
      <c r="PJK38" s="14"/>
      <c r="PJL38" s="14"/>
      <c r="PJM38" s="14"/>
      <c r="PJN38" s="14"/>
      <c r="PJO38" s="14"/>
      <c r="PJP38" s="14"/>
      <c r="PJQ38" s="14"/>
      <c r="PJR38" s="14"/>
      <c r="PJS38" s="14"/>
      <c r="PJT38" s="14"/>
      <c r="PJU38" s="14"/>
      <c r="PJV38" s="14"/>
      <c r="PJW38" s="14"/>
      <c r="PJX38" s="14"/>
      <c r="PJY38" s="14"/>
      <c r="PJZ38" s="14"/>
      <c r="PKA38" s="14"/>
      <c r="PKB38" s="14"/>
      <c r="PKC38" s="14"/>
      <c r="PKD38" s="14"/>
      <c r="PKE38" s="14"/>
      <c r="PKF38" s="14"/>
      <c r="PKG38" s="14"/>
      <c r="PKH38" s="14"/>
      <c r="PKI38" s="14"/>
      <c r="PKJ38" s="14"/>
      <c r="PKK38" s="14"/>
      <c r="PKL38" s="14"/>
      <c r="PKM38" s="14"/>
      <c r="PKN38" s="14"/>
      <c r="PKO38" s="14"/>
      <c r="PKP38" s="14"/>
      <c r="PKQ38" s="14"/>
      <c r="PKR38" s="14"/>
      <c r="PKS38" s="14"/>
      <c r="PKT38" s="14"/>
      <c r="PKU38" s="14"/>
      <c r="PKV38" s="14"/>
      <c r="PKW38" s="14"/>
      <c r="PKX38" s="14"/>
      <c r="PKY38" s="14"/>
      <c r="PKZ38" s="14"/>
      <c r="PLA38" s="14"/>
      <c r="PLB38" s="14"/>
      <c r="PLC38" s="14"/>
      <c r="PLD38" s="14"/>
      <c r="PLE38" s="14"/>
      <c r="PLF38" s="14"/>
      <c r="PLG38" s="14"/>
      <c r="PLH38" s="14"/>
      <c r="PLI38" s="14"/>
      <c r="PLJ38" s="14"/>
      <c r="PLK38" s="14"/>
      <c r="PLL38" s="14"/>
      <c r="PLM38" s="14"/>
      <c r="PLN38" s="14"/>
      <c r="PLO38" s="14"/>
      <c r="PLP38" s="14"/>
      <c r="PLQ38" s="14"/>
      <c r="PLR38" s="14"/>
      <c r="PLS38" s="14"/>
      <c r="PLT38" s="14"/>
      <c r="PLU38" s="14"/>
      <c r="PLV38" s="14"/>
      <c r="PLW38" s="14"/>
      <c r="PLX38" s="14"/>
      <c r="PLY38" s="14"/>
      <c r="PLZ38" s="14"/>
      <c r="PMA38" s="14"/>
      <c r="PMB38" s="14"/>
      <c r="PMC38" s="14"/>
      <c r="PMD38" s="14"/>
      <c r="PME38" s="14"/>
      <c r="PMF38" s="14"/>
      <c r="PMG38" s="14"/>
      <c r="PMH38" s="14"/>
      <c r="PMI38" s="14"/>
      <c r="PMJ38" s="14"/>
      <c r="PMK38" s="14"/>
      <c r="PML38" s="14"/>
      <c r="PMM38" s="14"/>
      <c r="PMN38" s="14"/>
      <c r="PMO38" s="14"/>
      <c r="PMP38" s="14"/>
      <c r="PMQ38" s="14"/>
      <c r="PMR38" s="14"/>
      <c r="PMS38" s="14"/>
      <c r="PMT38" s="14"/>
      <c r="PMU38" s="14"/>
      <c r="PMV38" s="14"/>
      <c r="PMW38" s="14"/>
      <c r="PMX38" s="14"/>
      <c r="PMY38" s="14"/>
      <c r="PMZ38" s="14"/>
      <c r="PNA38" s="14"/>
      <c r="PNB38" s="14"/>
      <c r="PNC38" s="14"/>
      <c r="PND38" s="14"/>
      <c r="PNE38" s="14"/>
      <c r="PNF38" s="14"/>
      <c r="PNG38" s="14"/>
      <c r="PNH38" s="14"/>
      <c r="PNI38" s="14"/>
      <c r="PNJ38" s="14"/>
      <c r="PNK38" s="14"/>
      <c r="PNL38" s="14"/>
      <c r="PNM38" s="14"/>
      <c r="PNN38" s="14"/>
      <c r="PNO38" s="14"/>
      <c r="PNP38" s="14"/>
      <c r="PNQ38" s="14"/>
      <c r="PNR38" s="14"/>
      <c r="PNS38" s="14"/>
      <c r="PNT38" s="14"/>
      <c r="PNU38" s="14"/>
      <c r="PNV38" s="14"/>
      <c r="PNW38" s="14"/>
      <c r="PNX38" s="14"/>
      <c r="PNY38" s="14"/>
      <c r="PNZ38" s="14"/>
      <c r="POA38" s="14"/>
      <c r="POB38" s="14"/>
      <c r="POC38" s="14"/>
      <c r="POD38" s="14"/>
      <c r="POE38" s="14"/>
      <c r="POF38" s="14"/>
      <c r="POG38" s="14"/>
      <c r="POH38" s="14"/>
      <c r="POI38" s="14"/>
      <c r="POJ38" s="14"/>
      <c r="POK38" s="14"/>
      <c r="POL38" s="14"/>
      <c r="POM38" s="14"/>
      <c r="PON38" s="14"/>
      <c r="POO38" s="14"/>
      <c r="POP38" s="14"/>
      <c r="POQ38" s="14"/>
      <c r="POR38" s="14"/>
      <c r="POS38" s="14"/>
      <c r="POT38" s="14"/>
      <c r="POU38" s="14"/>
      <c r="POV38" s="14"/>
      <c r="POW38" s="14"/>
      <c r="POX38" s="14"/>
      <c r="POY38" s="14"/>
      <c r="POZ38" s="14"/>
      <c r="PPA38" s="14"/>
      <c r="PPB38" s="14"/>
      <c r="PPC38" s="14"/>
      <c r="PPD38" s="14"/>
      <c r="PPE38" s="14"/>
      <c r="PPF38" s="14"/>
      <c r="PPG38" s="14"/>
      <c r="PPH38" s="14"/>
      <c r="PPI38" s="14"/>
      <c r="PPJ38" s="14"/>
      <c r="PPK38" s="14"/>
      <c r="PPL38" s="14"/>
      <c r="PPM38" s="14"/>
      <c r="PPN38" s="14"/>
      <c r="PPO38" s="14"/>
      <c r="PPP38" s="14"/>
      <c r="PPQ38" s="14"/>
      <c r="PPR38" s="14"/>
      <c r="PPS38" s="14"/>
      <c r="PPT38" s="14"/>
      <c r="PPU38" s="14"/>
      <c r="PPV38" s="14"/>
      <c r="PPW38" s="14"/>
      <c r="PPX38" s="14"/>
      <c r="PPY38" s="14"/>
      <c r="PPZ38" s="14"/>
      <c r="PQA38" s="14"/>
      <c r="PQB38" s="14"/>
      <c r="PQC38" s="14"/>
      <c r="PQD38" s="14"/>
      <c r="PQE38" s="14"/>
      <c r="PQF38" s="14"/>
      <c r="PQG38" s="14"/>
      <c r="PQH38" s="14"/>
      <c r="PQI38" s="14"/>
      <c r="PQJ38" s="14"/>
      <c r="PQK38" s="14"/>
      <c r="PQL38" s="14"/>
      <c r="PQM38" s="14"/>
      <c r="PQN38" s="14"/>
      <c r="PQO38" s="14"/>
      <c r="PQP38" s="14"/>
      <c r="PQQ38" s="14"/>
      <c r="PQR38" s="14"/>
      <c r="PQS38" s="14"/>
      <c r="PQT38" s="14"/>
      <c r="PQU38" s="14"/>
      <c r="PQV38" s="14"/>
      <c r="PQW38" s="14"/>
      <c r="PQX38" s="14"/>
      <c r="PQY38" s="14"/>
      <c r="PQZ38" s="14"/>
      <c r="PRA38" s="14"/>
      <c r="PRB38" s="14"/>
      <c r="PRC38" s="14"/>
      <c r="PRD38" s="14"/>
      <c r="PRE38" s="14"/>
      <c r="PRF38" s="14"/>
      <c r="PRG38" s="14"/>
      <c r="PRH38" s="14"/>
      <c r="PRI38" s="14"/>
      <c r="PRJ38" s="14"/>
      <c r="PRK38" s="14"/>
      <c r="PRL38" s="14"/>
      <c r="PRM38" s="14"/>
      <c r="PRN38" s="14"/>
      <c r="PRO38" s="14"/>
      <c r="PRP38" s="14"/>
      <c r="PRQ38" s="14"/>
      <c r="PRR38" s="14"/>
      <c r="PRS38" s="14"/>
      <c r="PRT38" s="14"/>
      <c r="PRU38" s="14"/>
      <c r="PRV38" s="14"/>
      <c r="PRW38" s="14"/>
      <c r="PRX38" s="14"/>
      <c r="PRY38" s="14"/>
      <c r="PRZ38" s="14"/>
      <c r="PSA38" s="14"/>
      <c r="PSB38" s="14"/>
      <c r="PSC38" s="14"/>
      <c r="PSD38" s="14"/>
      <c r="PSE38" s="14"/>
      <c r="PSF38" s="14"/>
      <c r="PSG38" s="14"/>
      <c r="PSH38" s="14"/>
      <c r="PSI38" s="14"/>
      <c r="PSJ38" s="14"/>
      <c r="PSK38" s="14"/>
      <c r="PSL38" s="14"/>
      <c r="PSM38" s="14"/>
      <c r="PSN38" s="14"/>
      <c r="PSO38" s="14"/>
      <c r="PSP38" s="14"/>
      <c r="PSQ38" s="14"/>
      <c r="PSR38" s="14"/>
      <c r="PSS38" s="14"/>
      <c r="PST38" s="14"/>
      <c r="PSU38" s="14"/>
      <c r="PSV38" s="14"/>
      <c r="PSW38" s="14"/>
      <c r="PSX38" s="14"/>
      <c r="PSY38" s="14"/>
      <c r="PSZ38" s="14"/>
      <c r="PTA38" s="14"/>
      <c r="PTB38" s="14"/>
      <c r="PTC38" s="14"/>
      <c r="PTD38" s="14"/>
      <c r="PTE38" s="14"/>
      <c r="PTF38" s="14"/>
      <c r="PTG38" s="14"/>
      <c r="PTH38" s="14"/>
      <c r="PTI38" s="14"/>
      <c r="PTJ38" s="14"/>
      <c r="PTK38" s="14"/>
      <c r="PTL38" s="14"/>
      <c r="PTM38" s="14"/>
      <c r="PTN38" s="14"/>
      <c r="PTO38" s="14"/>
      <c r="PTP38" s="14"/>
      <c r="PTQ38" s="14"/>
      <c r="PTR38" s="14"/>
      <c r="PTS38" s="14"/>
      <c r="PTT38" s="14"/>
      <c r="PTU38" s="14"/>
      <c r="PTV38" s="14"/>
      <c r="PTW38" s="14"/>
      <c r="PTX38" s="14"/>
      <c r="PTY38" s="14"/>
      <c r="PTZ38" s="14"/>
      <c r="PUA38" s="14"/>
      <c r="PUB38" s="14"/>
      <c r="PUC38" s="14"/>
      <c r="PUD38" s="14"/>
      <c r="PUE38" s="14"/>
      <c r="PUF38" s="14"/>
      <c r="PUG38" s="14"/>
      <c r="PUH38" s="14"/>
      <c r="PUI38" s="14"/>
      <c r="PUJ38" s="14"/>
      <c r="PUK38" s="14"/>
      <c r="PUL38" s="14"/>
      <c r="PUM38" s="14"/>
      <c r="PUN38" s="14"/>
      <c r="PUO38" s="14"/>
      <c r="PUP38" s="14"/>
      <c r="PUQ38" s="14"/>
      <c r="PUR38" s="14"/>
      <c r="PUS38" s="14"/>
      <c r="PUT38" s="14"/>
      <c r="PUU38" s="14"/>
      <c r="PUV38" s="14"/>
      <c r="PUW38" s="14"/>
      <c r="PUX38" s="14"/>
      <c r="PUY38" s="14"/>
      <c r="PUZ38" s="14"/>
      <c r="PVA38" s="14"/>
      <c r="PVB38" s="14"/>
      <c r="PVC38" s="14"/>
      <c r="PVD38" s="14"/>
      <c r="PVE38" s="14"/>
      <c r="PVF38" s="14"/>
      <c r="PVG38" s="14"/>
      <c r="PVH38" s="14"/>
      <c r="PVI38" s="14"/>
      <c r="PVJ38" s="14"/>
      <c r="PVK38" s="14"/>
      <c r="PVL38" s="14"/>
      <c r="PVM38" s="14"/>
      <c r="PVN38" s="14"/>
      <c r="PVO38" s="14"/>
      <c r="PVP38" s="14"/>
      <c r="PVQ38" s="14"/>
      <c r="PVR38" s="14"/>
      <c r="PVS38" s="14"/>
      <c r="PVT38" s="14"/>
      <c r="PVU38" s="14"/>
      <c r="PVV38" s="14"/>
      <c r="PVW38" s="14"/>
      <c r="PVX38" s="14"/>
      <c r="PVY38" s="14"/>
      <c r="PVZ38" s="14"/>
      <c r="PWA38" s="14"/>
      <c r="PWB38" s="14"/>
      <c r="PWC38" s="14"/>
      <c r="PWD38" s="14"/>
      <c r="PWE38" s="14"/>
      <c r="PWF38" s="14"/>
      <c r="PWG38" s="14"/>
      <c r="PWH38" s="14"/>
      <c r="PWI38" s="14"/>
      <c r="PWJ38" s="14"/>
      <c r="PWK38" s="14"/>
      <c r="PWL38" s="14"/>
      <c r="PWM38" s="14"/>
      <c r="PWN38" s="14"/>
      <c r="PWO38" s="14"/>
      <c r="PWP38" s="14"/>
      <c r="PWQ38" s="14"/>
      <c r="PWR38" s="14"/>
      <c r="PWS38" s="14"/>
      <c r="PWT38" s="14"/>
      <c r="PWU38" s="14"/>
      <c r="PWV38" s="14"/>
      <c r="PWW38" s="14"/>
      <c r="PWX38" s="14"/>
      <c r="PWY38" s="14"/>
      <c r="PWZ38" s="14"/>
      <c r="PXA38" s="14"/>
      <c r="PXB38" s="14"/>
      <c r="PXC38" s="14"/>
      <c r="PXD38" s="14"/>
      <c r="PXE38" s="14"/>
      <c r="PXF38" s="14"/>
      <c r="PXG38" s="14"/>
      <c r="PXH38" s="14"/>
      <c r="PXI38" s="14"/>
      <c r="PXJ38" s="14"/>
      <c r="PXK38" s="14"/>
      <c r="PXL38" s="14"/>
      <c r="PXM38" s="14"/>
      <c r="PXN38" s="14"/>
      <c r="PXO38" s="14"/>
      <c r="PXP38" s="14"/>
      <c r="PXQ38" s="14"/>
      <c r="PXR38" s="14"/>
      <c r="PXS38" s="14"/>
      <c r="PXT38" s="14"/>
      <c r="PXU38" s="14"/>
      <c r="PXV38" s="14"/>
      <c r="PXW38" s="14"/>
      <c r="PXX38" s="14"/>
      <c r="PXY38" s="14"/>
      <c r="PXZ38" s="14"/>
      <c r="PYA38" s="14"/>
      <c r="PYB38" s="14"/>
      <c r="PYC38" s="14"/>
      <c r="PYD38" s="14"/>
      <c r="PYE38" s="14"/>
      <c r="PYF38" s="14"/>
      <c r="PYG38" s="14"/>
      <c r="PYH38" s="14"/>
      <c r="PYI38" s="14"/>
      <c r="PYJ38" s="14"/>
      <c r="PYK38" s="14"/>
      <c r="PYL38" s="14"/>
      <c r="PYM38" s="14"/>
      <c r="PYN38" s="14"/>
      <c r="PYO38" s="14"/>
      <c r="PYP38" s="14"/>
      <c r="PYQ38" s="14"/>
      <c r="PYR38" s="14"/>
      <c r="PYS38" s="14"/>
      <c r="PYT38" s="14"/>
      <c r="PYU38" s="14"/>
      <c r="PYV38" s="14"/>
      <c r="PYW38" s="14"/>
      <c r="PYX38" s="14"/>
      <c r="PYY38" s="14"/>
      <c r="PYZ38" s="14"/>
      <c r="PZA38" s="14"/>
      <c r="PZB38" s="14"/>
      <c r="PZC38" s="14"/>
      <c r="PZD38" s="14"/>
      <c r="PZE38" s="14"/>
      <c r="PZF38" s="14"/>
      <c r="PZG38" s="14"/>
      <c r="PZH38" s="14"/>
      <c r="PZI38" s="14"/>
      <c r="PZJ38" s="14"/>
      <c r="PZK38" s="14"/>
      <c r="PZL38" s="14"/>
      <c r="PZM38" s="14"/>
      <c r="PZN38" s="14"/>
      <c r="PZO38" s="14"/>
      <c r="PZP38" s="14"/>
      <c r="PZQ38" s="14"/>
      <c r="PZR38" s="14"/>
      <c r="PZS38" s="14"/>
      <c r="PZT38" s="14"/>
      <c r="PZU38" s="14"/>
      <c r="PZV38" s="14"/>
      <c r="PZW38" s="14"/>
      <c r="PZX38" s="14"/>
      <c r="PZY38" s="14"/>
      <c r="PZZ38" s="14"/>
      <c r="QAA38" s="14"/>
      <c r="QAB38" s="14"/>
      <c r="QAC38" s="14"/>
      <c r="QAD38" s="14"/>
      <c r="QAE38" s="14"/>
      <c r="QAF38" s="14"/>
      <c r="QAG38" s="14"/>
      <c r="QAH38" s="14"/>
      <c r="QAI38" s="14"/>
      <c r="QAJ38" s="14"/>
      <c r="QAK38" s="14"/>
      <c r="QAL38" s="14"/>
      <c r="QAM38" s="14"/>
      <c r="QAN38" s="14"/>
      <c r="QAO38" s="14"/>
      <c r="QAP38" s="14"/>
      <c r="QAQ38" s="14"/>
      <c r="QAR38" s="14"/>
      <c r="QAS38" s="14"/>
      <c r="QAT38" s="14"/>
      <c r="QAU38" s="14"/>
      <c r="QAV38" s="14"/>
      <c r="QAW38" s="14"/>
      <c r="QAX38" s="14"/>
      <c r="QAY38" s="14"/>
      <c r="QAZ38" s="14"/>
      <c r="QBA38" s="14"/>
      <c r="QBB38" s="14"/>
      <c r="QBC38" s="14"/>
      <c r="QBD38" s="14"/>
      <c r="QBE38" s="14"/>
      <c r="QBF38" s="14"/>
      <c r="QBG38" s="14"/>
      <c r="QBH38" s="14"/>
      <c r="QBI38" s="14"/>
      <c r="QBJ38" s="14"/>
      <c r="QBK38" s="14"/>
      <c r="QBL38" s="14"/>
      <c r="QBM38" s="14"/>
      <c r="QBN38" s="14"/>
      <c r="QBO38" s="14"/>
      <c r="QBP38" s="14"/>
      <c r="QBQ38" s="14"/>
      <c r="QBR38" s="14"/>
      <c r="QBS38" s="14"/>
      <c r="QBT38" s="14"/>
      <c r="QBU38" s="14"/>
      <c r="QBV38" s="14"/>
      <c r="QBW38" s="14"/>
      <c r="QBX38" s="14"/>
      <c r="QBY38" s="14"/>
      <c r="QBZ38" s="14"/>
      <c r="QCA38" s="14"/>
      <c r="QCB38" s="14"/>
      <c r="QCC38" s="14"/>
      <c r="QCD38" s="14"/>
      <c r="QCE38" s="14"/>
      <c r="QCF38" s="14"/>
      <c r="QCG38" s="14"/>
      <c r="QCH38" s="14"/>
      <c r="QCI38" s="14"/>
      <c r="QCJ38" s="14"/>
      <c r="QCK38" s="14"/>
      <c r="QCL38" s="14"/>
      <c r="QCM38" s="14"/>
      <c r="QCN38" s="14"/>
      <c r="QCO38" s="14"/>
      <c r="QCP38" s="14"/>
      <c r="QCQ38" s="14"/>
      <c r="QCR38" s="14"/>
      <c r="QCS38" s="14"/>
      <c r="QCT38" s="14"/>
      <c r="QCU38" s="14"/>
      <c r="QCV38" s="14"/>
      <c r="QCW38" s="14"/>
      <c r="QCX38" s="14"/>
      <c r="QCY38" s="14"/>
      <c r="QCZ38" s="14"/>
      <c r="QDA38" s="14"/>
      <c r="QDB38" s="14"/>
      <c r="QDC38" s="14"/>
      <c r="QDD38" s="14"/>
      <c r="QDE38" s="14"/>
      <c r="QDF38" s="14"/>
      <c r="QDG38" s="14"/>
      <c r="QDH38" s="14"/>
      <c r="QDI38" s="14"/>
      <c r="QDJ38" s="14"/>
      <c r="QDK38" s="14"/>
      <c r="QDL38" s="14"/>
      <c r="QDM38" s="14"/>
      <c r="QDN38" s="14"/>
      <c r="QDO38" s="14"/>
      <c r="QDP38" s="14"/>
      <c r="QDQ38" s="14"/>
      <c r="QDR38" s="14"/>
      <c r="QDS38" s="14"/>
      <c r="QDT38" s="14"/>
      <c r="QDU38" s="14"/>
      <c r="QDV38" s="14"/>
      <c r="QDW38" s="14"/>
      <c r="QDX38" s="14"/>
      <c r="QDY38" s="14"/>
      <c r="QDZ38" s="14"/>
      <c r="QEA38" s="14"/>
      <c r="QEB38" s="14"/>
      <c r="QEC38" s="14"/>
      <c r="QED38" s="14"/>
      <c r="QEE38" s="14"/>
      <c r="QEF38" s="14"/>
      <c r="QEG38" s="14"/>
      <c r="QEH38" s="14"/>
      <c r="QEI38" s="14"/>
      <c r="QEJ38" s="14"/>
      <c r="QEK38" s="14"/>
      <c r="QEL38" s="14"/>
      <c r="QEM38" s="14"/>
      <c r="QEN38" s="14"/>
      <c r="QEO38" s="14"/>
      <c r="QEP38" s="14"/>
      <c r="QEQ38" s="14"/>
      <c r="QER38" s="14"/>
      <c r="QES38" s="14"/>
      <c r="QET38" s="14"/>
      <c r="QEU38" s="14"/>
      <c r="QEV38" s="14"/>
      <c r="QEW38" s="14"/>
      <c r="QEX38" s="14"/>
      <c r="QEY38" s="14"/>
      <c r="QEZ38" s="14"/>
      <c r="QFA38" s="14"/>
      <c r="QFB38" s="14"/>
      <c r="QFC38" s="14"/>
      <c r="QFD38" s="14"/>
      <c r="QFE38" s="14"/>
      <c r="QFF38" s="14"/>
      <c r="QFG38" s="14"/>
      <c r="QFH38" s="14"/>
      <c r="QFI38" s="14"/>
      <c r="QFJ38" s="14"/>
      <c r="QFK38" s="14"/>
      <c r="QFL38" s="14"/>
      <c r="QFM38" s="14"/>
      <c r="QFN38" s="14"/>
      <c r="QFO38" s="14"/>
      <c r="QFP38" s="14"/>
      <c r="QFQ38" s="14"/>
      <c r="QFR38" s="14"/>
      <c r="QFS38" s="14"/>
      <c r="QFT38" s="14"/>
      <c r="QFU38" s="14"/>
      <c r="QFV38" s="14"/>
      <c r="QFW38" s="14"/>
      <c r="QFX38" s="14"/>
      <c r="QFY38" s="14"/>
      <c r="QFZ38" s="14"/>
      <c r="QGA38" s="14"/>
      <c r="QGB38" s="14"/>
      <c r="QGC38" s="14"/>
      <c r="QGD38" s="14"/>
      <c r="QGE38" s="14"/>
      <c r="QGF38" s="14"/>
      <c r="QGG38" s="14"/>
      <c r="QGH38" s="14"/>
      <c r="QGI38" s="14"/>
      <c r="QGJ38" s="14"/>
      <c r="QGK38" s="14"/>
      <c r="QGL38" s="14"/>
      <c r="QGM38" s="14"/>
      <c r="QGN38" s="14"/>
      <c r="QGO38" s="14"/>
      <c r="QGP38" s="14"/>
      <c r="QGQ38" s="14"/>
      <c r="QGR38" s="14"/>
      <c r="QGS38" s="14"/>
      <c r="QGT38" s="14"/>
      <c r="QGU38" s="14"/>
      <c r="QGV38" s="14"/>
      <c r="QGW38" s="14"/>
      <c r="QGX38" s="14"/>
      <c r="QGY38" s="14"/>
      <c r="QGZ38" s="14"/>
      <c r="QHA38" s="14"/>
      <c r="QHB38" s="14"/>
      <c r="QHC38" s="14"/>
      <c r="QHD38" s="14"/>
      <c r="QHE38" s="14"/>
      <c r="QHF38" s="14"/>
      <c r="QHG38" s="14"/>
      <c r="QHH38" s="14"/>
      <c r="QHI38" s="14"/>
      <c r="QHJ38" s="14"/>
      <c r="QHK38" s="14"/>
      <c r="QHL38" s="14"/>
      <c r="QHM38" s="14"/>
      <c r="QHN38" s="14"/>
      <c r="QHO38" s="14"/>
      <c r="QHP38" s="14"/>
      <c r="QHQ38" s="14"/>
      <c r="QHR38" s="14"/>
      <c r="QHS38" s="14"/>
      <c r="QHT38" s="14"/>
      <c r="QHU38" s="14"/>
      <c r="QHV38" s="14"/>
      <c r="QHW38" s="14"/>
      <c r="QHX38" s="14"/>
      <c r="QHY38" s="14"/>
      <c r="QHZ38" s="14"/>
      <c r="QIA38" s="14"/>
      <c r="QIB38" s="14"/>
      <c r="QIC38" s="14"/>
      <c r="QID38" s="14"/>
      <c r="QIE38" s="14"/>
      <c r="QIF38" s="14"/>
      <c r="QIG38" s="14"/>
      <c r="QIH38" s="14"/>
      <c r="QII38" s="14"/>
      <c r="QIJ38" s="14"/>
      <c r="QIK38" s="14"/>
      <c r="QIL38" s="14"/>
      <c r="QIM38" s="14"/>
      <c r="QIN38" s="14"/>
      <c r="QIO38" s="14"/>
      <c r="QIP38" s="14"/>
      <c r="QIQ38" s="14"/>
      <c r="QIR38" s="14"/>
      <c r="QIS38" s="14"/>
      <c r="QIT38" s="14"/>
      <c r="QIU38" s="14"/>
      <c r="QIV38" s="14"/>
      <c r="QIW38" s="14"/>
      <c r="QIX38" s="14"/>
      <c r="QIY38" s="14"/>
      <c r="QIZ38" s="14"/>
      <c r="QJA38" s="14"/>
      <c r="QJB38" s="14"/>
      <c r="QJC38" s="14"/>
      <c r="QJD38" s="14"/>
      <c r="QJE38" s="14"/>
      <c r="QJF38" s="14"/>
      <c r="QJG38" s="14"/>
      <c r="QJH38" s="14"/>
      <c r="QJI38" s="14"/>
      <c r="QJJ38" s="14"/>
      <c r="QJK38" s="14"/>
      <c r="QJL38" s="14"/>
      <c r="QJM38" s="14"/>
      <c r="QJN38" s="14"/>
      <c r="QJO38" s="14"/>
      <c r="QJP38" s="14"/>
      <c r="QJQ38" s="14"/>
      <c r="QJR38" s="14"/>
      <c r="QJS38" s="14"/>
      <c r="QJT38" s="14"/>
      <c r="QJU38" s="14"/>
      <c r="QJV38" s="14"/>
      <c r="QJW38" s="14"/>
      <c r="QJX38" s="14"/>
      <c r="QJY38" s="14"/>
      <c r="QJZ38" s="14"/>
      <c r="QKA38" s="14"/>
      <c r="QKB38" s="14"/>
      <c r="QKC38" s="14"/>
      <c r="QKD38" s="14"/>
      <c r="QKE38" s="14"/>
      <c r="QKF38" s="14"/>
      <c r="QKG38" s="14"/>
      <c r="QKH38" s="14"/>
      <c r="QKI38" s="14"/>
      <c r="QKJ38" s="14"/>
      <c r="QKK38" s="14"/>
      <c r="QKL38" s="14"/>
      <c r="QKM38" s="14"/>
      <c r="QKN38" s="14"/>
      <c r="QKO38" s="14"/>
      <c r="QKP38" s="14"/>
      <c r="QKQ38" s="14"/>
      <c r="QKR38" s="14"/>
      <c r="QKS38" s="14"/>
      <c r="QKT38" s="14"/>
      <c r="QKU38" s="14"/>
      <c r="QKV38" s="14"/>
      <c r="QKW38" s="14"/>
      <c r="QKX38" s="14"/>
      <c r="QKY38" s="14"/>
      <c r="QKZ38" s="14"/>
      <c r="QLA38" s="14"/>
      <c r="QLB38" s="14"/>
      <c r="QLC38" s="14"/>
      <c r="QLD38" s="14"/>
      <c r="QLE38" s="14"/>
      <c r="QLF38" s="14"/>
      <c r="QLG38" s="14"/>
      <c r="QLH38" s="14"/>
      <c r="QLI38" s="14"/>
      <c r="QLJ38" s="14"/>
      <c r="QLK38" s="14"/>
      <c r="QLL38" s="14"/>
      <c r="QLM38" s="14"/>
      <c r="QLN38" s="14"/>
      <c r="QLO38" s="14"/>
      <c r="QLP38" s="14"/>
      <c r="QLQ38" s="14"/>
      <c r="QLR38" s="14"/>
      <c r="QLS38" s="14"/>
      <c r="QLT38" s="14"/>
      <c r="QLU38" s="14"/>
      <c r="QLV38" s="14"/>
      <c r="QLW38" s="14"/>
      <c r="QLX38" s="14"/>
      <c r="QLY38" s="14"/>
      <c r="QLZ38" s="14"/>
      <c r="QMA38" s="14"/>
      <c r="QMB38" s="14"/>
      <c r="QMC38" s="14"/>
      <c r="QMD38" s="14"/>
      <c r="QME38" s="14"/>
      <c r="QMF38" s="14"/>
      <c r="QMG38" s="14"/>
      <c r="QMH38" s="14"/>
      <c r="QMI38" s="14"/>
      <c r="QMJ38" s="14"/>
      <c r="QMK38" s="14"/>
      <c r="QML38" s="14"/>
      <c r="QMM38" s="14"/>
      <c r="QMN38" s="14"/>
      <c r="QMO38" s="14"/>
      <c r="QMP38" s="14"/>
      <c r="QMQ38" s="14"/>
      <c r="QMR38" s="14"/>
      <c r="QMS38" s="14"/>
      <c r="QMT38" s="14"/>
      <c r="QMU38" s="14"/>
      <c r="QMV38" s="14"/>
      <c r="QMW38" s="14"/>
      <c r="QMX38" s="14"/>
      <c r="QMY38" s="14"/>
      <c r="QMZ38" s="14"/>
      <c r="QNA38" s="14"/>
      <c r="QNB38" s="14"/>
      <c r="QNC38" s="14"/>
      <c r="QND38" s="14"/>
      <c r="QNE38" s="14"/>
      <c r="QNF38" s="14"/>
      <c r="QNG38" s="14"/>
      <c r="QNH38" s="14"/>
      <c r="QNI38" s="14"/>
      <c r="QNJ38" s="14"/>
      <c r="QNK38" s="14"/>
      <c r="QNL38" s="14"/>
      <c r="QNM38" s="14"/>
      <c r="QNN38" s="14"/>
      <c r="QNO38" s="14"/>
      <c r="QNP38" s="14"/>
      <c r="QNQ38" s="14"/>
      <c r="QNR38" s="14"/>
      <c r="QNS38" s="14"/>
      <c r="QNT38" s="14"/>
      <c r="QNU38" s="14"/>
      <c r="QNV38" s="14"/>
      <c r="QNW38" s="14"/>
      <c r="QNX38" s="14"/>
      <c r="QNY38" s="14"/>
      <c r="QNZ38" s="14"/>
      <c r="QOA38" s="14"/>
      <c r="QOB38" s="14"/>
      <c r="QOC38" s="14"/>
      <c r="QOD38" s="14"/>
      <c r="QOE38" s="14"/>
      <c r="QOF38" s="14"/>
      <c r="QOG38" s="14"/>
      <c r="QOH38" s="14"/>
      <c r="QOI38" s="14"/>
      <c r="QOJ38" s="14"/>
      <c r="QOK38" s="14"/>
      <c r="QOL38" s="14"/>
      <c r="QOM38" s="14"/>
      <c r="QON38" s="14"/>
      <c r="QOO38" s="14"/>
      <c r="QOP38" s="14"/>
      <c r="QOQ38" s="14"/>
      <c r="QOR38" s="14"/>
      <c r="QOS38" s="14"/>
      <c r="QOT38" s="14"/>
      <c r="QOU38" s="14"/>
      <c r="QOV38" s="14"/>
      <c r="QOW38" s="14"/>
      <c r="QOX38" s="14"/>
      <c r="QOY38" s="14"/>
      <c r="QOZ38" s="14"/>
      <c r="QPA38" s="14"/>
      <c r="QPB38" s="14"/>
      <c r="QPC38" s="14"/>
      <c r="QPD38" s="14"/>
      <c r="QPE38" s="14"/>
      <c r="QPF38" s="14"/>
      <c r="QPG38" s="14"/>
      <c r="QPH38" s="14"/>
      <c r="QPI38" s="14"/>
      <c r="QPJ38" s="14"/>
      <c r="QPK38" s="14"/>
      <c r="QPL38" s="14"/>
      <c r="QPM38" s="14"/>
      <c r="QPN38" s="14"/>
      <c r="QPO38" s="14"/>
      <c r="QPP38" s="14"/>
      <c r="QPQ38" s="14"/>
      <c r="QPR38" s="14"/>
      <c r="QPS38" s="14"/>
      <c r="QPT38" s="14"/>
      <c r="QPU38" s="14"/>
      <c r="QPV38" s="14"/>
      <c r="QPW38" s="14"/>
      <c r="QPX38" s="14"/>
      <c r="QPY38" s="14"/>
      <c r="QPZ38" s="14"/>
      <c r="QQA38" s="14"/>
      <c r="QQB38" s="14"/>
      <c r="QQC38" s="14"/>
      <c r="QQD38" s="14"/>
      <c r="QQE38" s="14"/>
      <c r="QQF38" s="14"/>
      <c r="QQG38" s="14"/>
      <c r="QQH38" s="14"/>
      <c r="QQI38" s="14"/>
      <c r="QQJ38" s="14"/>
      <c r="QQK38" s="14"/>
      <c r="QQL38" s="14"/>
      <c r="QQM38" s="14"/>
      <c r="QQN38" s="14"/>
      <c r="QQO38" s="14"/>
      <c r="QQP38" s="14"/>
      <c r="QQQ38" s="14"/>
      <c r="QQR38" s="14"/>
      <c r="QQS38" s="14"/>
      <c r="QQT38" s="14"/>
      <c r="QQU38" s="14"/>
      <c r="QQV38" s="14"/>
      <c r="QQW38" s="14"/>
      <c r="QQX38" s="14"/>
      <c r="QQY38" s="14"/>
      <c r="QQZ38" s="14"/>
      <c r="QRA38" s="14"/>
      <c r="QRB38" s="14"/>
      <c r="QRC38" s="14"/>
      <c r="QRD38" s="14"/>
      <c r="QRE38" s="14"/>
      <c r="QRF38" s="14"/>
      <c r="QRG38" s="14"/>
      <c r="QRH38" s="14"/>
      <c r="QRI38" s="14"/>
      <c r="QRJ38" s="14"/>
      <c r="QRK38" s="14"/>
      <c r="QRL38" s="14"/>
      <c r="QRM38" s="14"/>
      <c r="QRN38" s="14"/>
      <c r="QRO38" s="14"/>
      <c r="QRP38" s="14"/>
      <c r="QRQ38" s="14"/>
      <c r="QRR38" s="14"/>
      <c r="QRS38" s="14"/>
      <c r="QRT38" s="14"/>
      <c r="QRU38" s="14"/>
      <c r="QRV38" s="14"/>
      <c r="QRW38" s="14"/>
      <c r="QRX38" s="14"/>
      <c r="QRY38" s="14"/>
      <c r="QRZ38" s="14"/>
      <c r="QSA38" s="14"/>
      <c r="QSB38" s="14"/>
      <c r="QSC38" s="14"/>
      <c r="QSD38" s="14"/>
      <c r="QSE38" s="14"/>
      <c r="QSF38" s="14"/>
      <c r="QSG38" s="14"/>
      <c r="QSH38" s="14"/>
      <c r="QSI38" s="14"/>
      <c r="QSJ38" s="14"/>
      <c r="QSK38" s="14"/>
      <c r="QSL38" s="14"/>
      <c r="QSM38" s="14"/>
      <c r="QSN38" s="14"/>
      <c r="QSO38" s="14"/>
      <c r="QSP38" s="14"/>
      <c r="QSQ38" s="14"/>
      <c r="QSR38" s="14"/>
      <c r="QSS38" s="14"/>
      <c r="QST38" s="14"/>
      <c r="QSU38" s="14"/>
      <c r="QSV38" s="14"/>
      <c r="QSW38" s="14"/>
      <c r="QSX38" s="14"/>
      <c r="QSY38" s="14"/>
      <c r="QSZ38" s="14"/>
      <c r="QTA38" s="14"/>
      <c r="QTB38" s="14"/>
      <c r="QTC38" s="14"/>
      <c r="QTD38" s="14"/>
      <c r="QTE38" s="14"/>
      <c r="QTF38" s="14"/>
      <c r="QTG38" s="14"/>
      <c r="QTH38" s="14"/>
      <c r="QTI38" s="14"/>
      <c r="QTJ38" s="14"/>
      <c r="QTK38" s="14"/>
      <c r="QTL38" s="14"/>
      <c r="QTM38" s="14"/>
      <c r="QTN38" s="14"/>
      <c r="QTO38" s="14"/>
      <c r="QTP38" s="14"/>
      <c r="QTQ38" s="14"/>
      <c r="QTR38" s="14"/>
      <c r="QTS38" s="14"/>
      <c r="QTT38" s="14"/>
      <c r="QTU38" s="14"/>
      <c r="QTV38" s="14"/>
      <c r="QTW38" s="14"/>
      <c r="QTX38" s="14"/>
      <c r="QTY38" s="14"/>
      <c r="QTZ38" s="14"/>
      <c r="QUA38" s="14"/>
      <c r="QUB38" s="14"/>
      <c r="QUC38" s="14"/>
      <c r="QUD38" s="14"/>
      <c r="QUE38" s="14"/>
      <c r="QUF38" s="14"/>
      <c r="QUG38" s="14"/>
      <c r="QUH38" s="14"/>
      <c r="QUI38" s="14"/>
      <c r="QUJ38" s="14"/>
      <c r="QUK38" s="14"/>
      <c r="QUL38" s="14"/>
      <c r="QUM38" s="14"/>
      <c r="QUN38" s="14"/>
      <c r="QUO38" s="14"/>
      <c r="QUP38" s="14"/>
      <c r="QUQ38" s="14"/>
      <c r="QUR38" s="14"/>
      <c r="QUS38" s="14"/>
      <c r="QUT38" s="14"/>
      <c r="QUU38" s="14"/>
      <c r="QUV38" s="14"/>
      <c r="QUW38" s="14"/>
      <c r="QUX38" s="14"/>
      <c r="QUY38" s="14"/>
      <c r="QUZ38" s="14"/>
      <c r="QVA38" s="14"/>
      <c r="QVB38" s="14"/>
      <c r="QVC38" s="14"/>
      <c r="QVD38" s="14"/>
      <c r="QVE38" s="14"/>
      <c r="QVF38" s="14"/>
      <c r="QVG38" s="14"/>
      <c r="QVH38" s="14"/>
      <c r="QVI38" s="14"/>
      <c r="QVJ38" s="14"/>
      <c r="QVK38" s="14"/>
      <c r="QVL38" s="14"/>
      <c r="QVM38" s="14"/>
      <c r="QVN38" s="14"/>
      <c r="QVO38" s="14"/>
      <c r="QVP38" s="14"/>
      <c r="QVQ38" s="14"/>
      <c r="QVR38" s="14"/>
      <c r="QVS38" s="14"/>
      <c r="QVT38" s="14"/>
      <c r="QVU38" s="14"/>
      <c r="QVV38" s="14"/>
      <c r="QVW38" s="14"/>
      <c r="QVX38" s="14"/>
      <c r="QVY38" s="14"/>
      <c r="QVZ38" s="14"/>
      <c r="QWA38" s="14"/>
      <c r="QWB38" s="14"/>
      <c r="QWC38" s="14"/>
      <c r="QWD38" s="14"/>
      <c r="QWE38" s="14"/>
      <c r="QWF38" s="14"/>
      <c r="QWG38" s="14"/>
      <c r="QWH38" s="14"/>
      <c r="QWI38" s="14"/>
      <c r="QWJ38" s="14"/>
      <c r="QWK38" s="14"/>
      <c r="QWL38" s="14"/>
      <c r="QWM38" s="14"/>
      <c r="QWN38" s="14"/>
      <c r="QWO38" s="14"/>
      <c r="QWP38" s="14"/>
      <c r="QWQ38" s="14"/>
      <c r="QWR38" s="14"/>
      <c r="QWS38" s="14"/>
      <c r="QWT38" s="14"/>
      <c r="QWU38" s="14"/>
      <c r="QWV38" s="14"/>
      <c r="QWW38" s="14"/>
      <c r="QWX38" s="14"/>
      <c r="QWY38" s="14"/>
      <c r="QWZ38" s="14"/>
      <c r="QXA38" s="14"/>
      <c r="QXB38" s="14"/>
      <c r="QXC38" s="14"/>
      <c r="QXD38" s="14"/>
      <c r="QXE38" s="14"/>
      <c r="QXF38" s="14"/>
      <c r="QXG38" s="14"/>
      <c r="QXH38" s="14"/>
      <c r="QXI38" s="14"/>
      <c r="QXJ38" s="14"/>
      <c r="QXK38" s="14"/>
      <c r="QXL38" s="14"/>
      <c r="QXM38" s="14"/>
      <c r="QXN38" s="14"/>
      <c r="QXO38" s="14"/>
      <c r="QXP38" s="14"/>
      <c r="QXQ38" s="14"/>
      <c r="QXR38" s="14"/>
      <c r="QXS38" s="14"/>
      <c r="QXT38" s="14"/>
      <c r="QXU38" s="14"/>
      <c r="QXV38" s="14"/>
      <c r="QXW38" s="14"/>
      <c r="QXX38" s="14"/>
      <c r="QXY38" s="14"/>
      <c r="QXZ38" s="14"/>
      <c r="QYA38" s="14"/>
      <c r="QYB38" s="14"/>
      <c r="QYC38" s="14"/>
      <c r="QYD38" s="14"/>
      <c r="QYE38" s="14"/>
      <c r="QYF38" s="14"/>
      <c r="QYG38" s="14"/>
      <c r="QYH38" s="14"/>
      <c r="QYI38" s="14"/>
      <c r="QYJ38" s="14"/>
      <c r="QYK38" s="14"/>
      <c r="QYL38" s="14"/>
      <c r="QYM38" s="14"/>
      <c r="QYN38" s="14"/>
      <c r="QYO38" s="14"/>
      <c r="QYP38" s="14"/>
      <c r="QYQ38" s="14"/>
      <c r="QYR38" s="14"/>
      <c r="QYS38" s="14"/>
      <c r="QYT38" s="14"/>
      <c r="QYU38" s="14"/>
      <c r="QYV38" s="14"/>
      <c r="QYW38" s="14"/>
      <c r="QYX38" s="14"/>
      <c r="QYY38" s="14"/>
      <c r="QYZ38" s="14"/>
      <c r="QZA38" s="14"/>
      <c r="QZB38" s="14"/>
      <c r="QZC38" s="14"/>
      <c r="QZD38" s="14"/>
      <c r="QZE38" s="14"/>
      <c r="QZF38" s="14"/>
      <c r="QZG38" s="14"/>
      <c r="QZH38" s="14"/>
      <c r="QZI38" s="14"/>
      <c r="QZJ38" s="14"/>
      <c r="QZK38" s="14"/>
      <c r="QZL38" s="14"/>
      <c r="QZM38" s="14"/>
      <c r="QZN38" s="14"/>
      <c r="QZO38" s="14"/>
      <c r="QZP38" s="14"/>
      <c r="QZQ38" s="14"/>
      <c r="QZR38" s="14"/>
      <c r="QZS38" s="14"/>
      <c r="QZT38" s="14"/>
      <c r="QZU38" s="14"/>
      <c r="QZV38" s="14"/>
      <c r="QZW38" s="14"/>
      <c r="QZX38" s="14"/>
      <c r="QZY38" s="14"/>
      <c r="QZZ38" s="14"/>
      <c r="RAA38" s="14"/>
      <c r="RAB38" s="14"/>
      <c r="RAC38" s="14"/>
      <c r="RAD38" s="14"/>
      <c r="RAE38" s="14"/>
      <c r="RAF38" s="14"/>
      <c r="RAG38" s="14"/>
      <c r="RAH38" s="14"/>
      <c r="RAI38" s="14"/>
      <c r="RAJ38" s="14"/>
      <c r="RAK38" s="14"/>
      <c r="RAL38" s="14"/>
      <c r="RAM38" s="14"/>
      <c r="RAN38" s="14"/>
      <c r="RAO38" s="14"/>
      <c r="RAP38" s="14"/>
      <c r="RAQ38" s="14"/>
      <c r="RAR38" s="14"/>
      <c r="RAS38" s="14"/>
      <c r="RAT38" s="14"/>
      <c r="RAU38" s="14"/>
      <c r="RAV38" s="14"/>
      <c r="RAW38" s="14"/>
      <c r="RAX38" s="14"/>
      <c r="RAY38" s="14"/>
      <c r="RAZ38" s="14"/>
      <c r="RBA38" s="14"/>
      <c r="RBB38" s="14"/>
      <c r="RBC38" s="14"/>
      <c r="RBD38" s="14"/>
      <c r="RBE38" s="14"/>
      <c r="RBF38" s="14"/>
      <c r="RBG38" s="14"/>
      <c r="RBH38" s="14"/>
      <c r="RBI38" s="14"/>
      <c r="RBJ38" s="14"/>
      <c r="RBK38" s="14"/>
      <c r="RBL38" s="14"/>
      <c r="RBM38" s="14"/>
      <c r="RBN38" s="14"/>
      <c r="RBO38" s="14"/>
      <c r="RBP38" s="14"/>
      <c r="RBQ38" s="14"/>
      <c r="RBR38" s="14"/>
      <c r="RBS38" s="14"/>
      <c r="RBT38" s="14"/>
      <c r="RBU38" s="14"/>
      <c r="RBV38" s="14"/>
      <c r="RBW38" s="14"/>
      <c r="RBX38" s="14"/>
      <c r="RBY38" s="14"/>
      <c r="RBZ38" s="14"/>
      <c r="RCA38" s="14"/>
      <c r="RCB38" s="14"/>
      <c r="RCC38" s="14"/>
      <c r="RCD38" s="14"/>
      <c r="RCE38" s="14"/>
      <c r="RCF38" s="14"/>
      <c r="RCG38" s="14"/>
      <c r="RCH38" s="14"/>
      <c r="RCI38" s="14"/>
      <c r="RCJ38" s="14"/>
      <c r="RCK38" s="14"/>
      <c r="RCL38" s="14"/>
      <c r="RCM38" s="14"/>
      <c r="RCN38" s="14"/>
      <c r="RCO38" s="14"/>
      <c r="RCP38" s="14"/>
      <c r="RCQ38" s="14"/>
      <c r="RCR38" s="14"/>
      <c r="RCS38" s="14"/>
      <c r="RCT38" s="14"/>
      <c r="RCU38" s="14"/>
      <c r="RCV38" s="14"/>
      <c r="RCW38" s="14"/>
      <c r="RCX38" s="14"/>
      <c r="RCY38" s="14"/>
      <c r="RCZ38" s="14"/>
      <c r="RDA38" s="14"/>
      <c r="RDB38" s="14"/>
      <c r="RDC38" s="14"/>
      <c r="RDD38" s="14"/>
      <c r="RDE38" s="14"/>
      <c r="RDF38" s="14"/>
      <c r="RDG38" s="14"/>
      <c r="RDH38" s="14"/>
      <c r="RDI38" s="14"/>
      <c r="RDJ38" s="14"/>
      <c r="RDK38" s="14"/>
      <c r="RDL38" s="14"/>
      <c r="RDM38" s="14"/>
      <c r="RDN38" s="14"/>
      <c r="RDO38" s="14"/>
      <c r="RDP38" s="14"/>
      <c r="RDQ38" s="14"/>
      <c r="RDR38" s="14"/>
      <c r="RDS38" s="14"/>
      <c r="RDT38" s="14"/>
      <c r="RDU38" s="14"/>
      <c r="RDV38" s="14"/>
      <c r="RDW38" s="14"/>
      <c r="RDX38" s="14"/>
      <c r="RDY38" s="14"/>
      <c r="RDZ38" s="14"/>
      <c r="REA38" s="14"/>
      <c r="REB38" s="14"/>
      <c r="REC38" s="14"/>
      <c r="RED38" s="14"/>
      <c r="REE38" s="14"/>
      <c r="REF38" s="14"/>
      <c r="REG38" s="14"/>
      <c r="REH38" s="14"/>
      <c r="REI38" s="14"/>
      <c r="REJ38" s="14"/>
      <c r="REK38" s="14"/>
      <c r="REL38" s="14"/>
      <c r="REM38" s="14"/>
      <c r="REN38" s="14"/>
      <c r="REO38" s="14"/>
      <c r="REP38" s="14"/>
      <c r="REQ38" s="14"/>
      <c r="RER38" s="14"/>
      <c r="RES38" s="14"/>
      <c r="RET38" s="14"/>
      <c r="REU38" s="14"/>
      <c r="REV38" s="14"/>
      <c r="REW38" s="14"/>
      <c r="REX38" s="14"/>
      <c r="REY38" s="14"/>
      <c r="REZ38" s="14"/>
      <c r="RFA38" s="14"/>
      <c r="RFB38" s="14"/>
      <c r="RFC38" s="14"/>
      <c r="RFD38" s="14"/>
      <c r="RFE38" s="14"/>
      <c r="RFF38" s="14"/>
      <c r="RFG38" s="14"/>
      <c r="RFH38" s="14"/>
      <c r="RFI38" s="14"/>
      <c r="RFJ38" s="14"/>
      <c r="RFK38" s="14"/>
      <c r="RFL38" s="14"/>
      <c r="RFM38" s="14"/>
      <c r="RFN38" s="14"/>
      <c r="RFO38" s="14"/>
      <c r="RFP38" s="14"/>
      <c r="RFQ38" s="14"/>
      <c r="RFR38" s="14"/>
      <c r="RFS38" s="14"/>
      <c r="RFT38" s="14"/>
      <c r="RFU38" s="14"/>
      <c r="RFV38" s="14"/>
      <c r="RFW38" s="14"/>
      <c r="RFX38" s="14"/>
      <c r="RFY38" s="14"/>
      <c r="RFZ38" s="14"/>
      <c r="RGA38" s="14"/>
      <c r="RGB38" s="14"/>
      <c r="RGC38" s="14"/>
      <c r="RGD38" s="14"/>
      <c r="RGE38" s="14"/>
      <c r="RGF38" s="14"/>
      <c r="RGG38" s="14"/>
      <c r="RGH38" s="14"/>
      <c r="RGI38" s="14"/>
      <c r="RGJ38" s="14"/>
      <c r="RGK38" s="14"/>
      <c r="RGL38" s="14"/>
      <c r="RGM38" s="14"/>
      <c r="RGN38" s="14"/>
      <c r="RGO38" s="14"/>
      <c r="RGP38" s="14"/>
      <c r="RGQ38" s="14"/>
      <c r="RGR38" s="14"/>
      <c r="RGS38" s="14"/>
      <c r="RGT38" s="14"/>
      <c r="RGU38" s="14"/>
      <c r="RGV38" s="14"/>
      <c r="RGW38" s="14"/>
      <c r="RGX38" s="14"/>
      <c r="RGY38" s="14"/>
      <c r="RGZ38" s="14"/>
      <c r="RHA38" s="14"/>
      <c r="RHB38" s="14"/>
      <c r="RHC38" s="14"/>
      <c r="RHD38" s="14"/>
      <c r="RHE38" s="14"/>
      <c r="RHF38" s="14"/>
      <c r="RHG38" s="14"/>
      <c r="RHH38" s="14"/>
      <c r="RHI38" s="14"/>
      <c r="RHJ38" s="14"/>
      <c r="RHK38" s="14"/>
      <c r="RHL38" s="14"/>
      <c r="RHM38" s="14"/>
      <c r="RHN38" s="14"/>
      <c r="RHO38" s="14"/>
      <c r="RHP38" s="14"/>
      <c r="RHQ38" s="14"/>
      <c r="RHR38" s="14"/>
      <c r="RHS38" s="14"/>
      <c r="RHT38" s="14"/>
      <c r="RHU38" s="14"/>
      <c r="RHV38" s="14"/>
      <c r="RHW38" s="14"/>
      <c r="RHX38" s="14"/>
      <c r="RHY38" s="14"/>
      <c r="RHZ38" s="14"/>
      <c r="RIA38" s="14"/>
      <c r="RIB38" s="14"/>
      <c r="RIC38" s="14"/>
      <c r="RID38" s="14"/>
      <c r="RIE38" s="14"/>
      <c r="RIF38" s="14"/>
      <c r="RIG38" s="14"/>
      <c r="RIH38" s="14"/>
      <c r="RII38" s="14"/>
      <c r="RIJ38" s="14"/>
      <c r="RIK38" s="14"/>
      <c r="RIL38" s="14"/>
      <c r="RIM38" s="14"/>
      <c r="RIN38" s="14"/>
      <c r="RIO38" s="14"/>
      <c r="RIP38" s="14"/>
      <c r="RIQ38" s="14"/>
      <c r="RIR38" s="14"/>
      <c r="RIS38" s="14"/>
      <c r="RIT38" s="14"/>
      <c r="RIU38" s="14"/>
      <c r="RIV38" s="14"/>
      <c r="RIW38" s="14"/>
      <c r="RIX38" s="14"/>
      <c r="RIY38" s="14"/>
      <c r="RIZ38" s="14"/>
      <c r="RJA38" s="14"/>
      <c r="RJB38" s="14"/>
      <c r="RJC38" s="14"/>
      <c r="RJD38" s="14"/>
      <c r="RJE38" s="14"/>
      <c r="RJF38" s="14"/>
      <c r="RJG38" s="14"/>
      <c r="RJH38" s="14"/>
      <c r="RJI38" s="14"/>
      <c r="RJJ38" s="14"/>
      <c r="RJK38" s="14"/>
      <c r="RJL38" s="14"/>
      <c r="RJM38" s="14"/>
      <c r="RJN38" s="14"/>
      <c r="RJO38" s="14"/>
      <c r="RJP38" s="14"/>
      <c r="RJQ38" s="14"/>
      <c r="RJR38" s="14"/>
      <c r="RJS38" s="14"/>
      <c r="RJT38" s="14"/>
      <c r="RJU38" s="14"/>
      <c r="RJV38" s="14"/>
      <c r="RJW38" s="14"/>
      <c r="RJX38" s="14"/>
      <c r="RJY38" s="14"/>
      <c r="RJZ38" s="14"/>
      <c r="RKA38" s="14"/>
      <c r="RKB38" s="14"/>
      <c r="RKC38" s="14"/>
      <c r="RKD38" s="14"/>
      <c r="RKE38" s="14"/>
      <c r="RKF38" s="14"/>
      <c r="RKG38" s="14"/>
      <c r="RKH38" s="14"/>
      <c r="RKI38" s="14"/>
      <c r="RKJ38" s="14"/>
      <c r="RKK38" s="14"/>
      <c r="RKL38" s="14"/>
      <c r="RKM38" s="14"/>
      <c r="RKN38" s="14"/>
      <c r="RKO38" s="14"/>
      <c r="RKP38" s="14"/>
      <c r="RKQ38" s="14"/>
      <c r="RKR38" s="14"/>
      <c r="RKS38" s="14"/>
      <c r="RKT38" s="14"/>
      <c r="RKU38" s="14"/>
      <c r="RKV38" s="14"/>
      <c r="RKW38" s="14"/>
      <c r="RKX38" s="14"/>
      <c r="RKY38" s="14"/>
      <c r="RKZ38" s="14"/>
      <c r="RLA38" s="14"/>
      <c r="RLB38" s="14"/>
      <c r="RLC38" s="14"/>
      <c r="RLD38" s="14"/>
      <c r="RLE38" s="14"/>
      <c r="RLF38" s="14"/>
      <c r="RLG38" s="14"/>
      <c r="RLH38" s="14"/>
      <c r="RLI38" s="14"/>
      <c r="RLJ38" s="14"/>
      <c r="RLK38" s="14"/>
      <c r="RLL38" s="14"/>
      <c r="RLM38" s="14"/>
      <c r="RLN38" s="14"/>
      <c r="RLO38" s="14"/>
      <c r="RLP38" s="14"/>
      <c r="RLQ38" s="14"/>
      <c r="RLR38" s="14"/>
      <c r="RLS38" s="14"/>
      <c r="RLT38" s="14"/>
      <c r="RLU38" s="14"/>
      <c r="RLV38" s="14"/>
      <c r="RLW38" s="14"/>
      <c r="RLX38" s="14"/>
      <c r="RLY38" s="14"/>
      <c r="RLZ38" s="14"/>
      <c r="RMA38" s="14"/>
      <c r="RMB38" s="14"/>
      <c r="RMC38" s="14"/>
      <c r="RMD38" s="14"/>
      <c r="RME38" s="14"/>
      <c r="RMF38" s="14"/>
      <c r="RMG38" s="14"/>
      <c r="RMH38" s="14"/>
      <c r="RMI38" s="14"/>
      <c r="RMJ38" s="14"/>
      <c r="RMK38" s="14"/>
      <c r="RML38" s="14"/>
      <c r="RMM38" s="14"/>
      <c r="RMN38" s="14"/>
      <c r="RMO38" s="14"/>
      <c r="RMP38" s="14"/>
      <c r="RMQ38" s="14"/>
      <c r="RMR38" s="14"/>
      <c r="RMS38" s="14"/>
      <c r="RMT38" s="14"/>
      <c r="RMU38" s="14"/>
      <c r="RMV38" s="14"/>
      <c r="RMW38" s="14"/>
      <c r="RMX38" s="14"/>
      <c r="RMY38" s="14"/>
      <c r="RMZ38" s="14"/>
      <c r="RNA38" s="14"/>
      <c r="RNB38" s="14"/>
      <c r="RNC38" s="14"/>
      <c r="RND38" s="14"/>
      <c r="RNE38" s="14"/>
      <c r="RNF38" s="14"/>
      <c r="RNG38" s="14"/>
      <c r="RNH38" s="14"/>
      <c r="RNI38" s="14"/>
      <c r="RNJ38" s="14"/>
      <c r="RNK38" s="14"/>
      <c r="RNL38" s="14"/>
      <c r="RNM38" s="14"/>
      <c r="RNN38" s="14"/>
      <c r="RNO38" s="14"/>
      <c r="RNP38" s="14"/>
      <c r="RNQ38" s="14"/>
      <c r="RNR38" s="14"/>
      <c r="RNS38" s="14"/>
      <c r="RNT38" s="14"/>
      <c r="RNU38" s="14"/>
      <c r="RNV38" s="14"/>
      <c r="RNW38" s="14"/>
      <c r="RNX38" s="14"/>
      <c r="RNY38" s="14"/>
      <c r="RNZ38" s="14"/>
      <c r="ROA38" s="14"/>
      <c r="ROB38" s="14"/>
      <c r="ROC38" s="14"/>
      <c r="ROD38" s="14"/>
      <c r="ROE38" s="14"/>
      <c r="ROF38" s="14"/>
      <c r="ROG38" s="14"/>
      <c r="ROH38" s="14"/>
      <c r="ROI38" s="14"/>
      <c r="ROJ38" s="14"/>
      <c r="ROK38" s="14"/>
      <c r="ROL38" s="14"/>
      <c r="ROM38" s="14"/>
      <c r="RON38" s="14"/>
      <c r="ROO38" s="14"/>
      <c r="ROP38" s="14"/>
      <c r="ROQ38" s="14"/>
      <c r="ROR38" s="14"/>
      <c r="ROS38" s="14"/>
      <c r="ROT38" s="14"/>
      <c r="ROU38" s="14"/>
      <c r="ROV38" s="14"/>
      <c r="ROW38" s="14"/>
      <c r="ROX38" s="14"/>
      <c r="ROY38" s="14"/>
      <c r="ROZ38" s="14"/>
      <c r="RPA38" s="14"/>
      <c r="RPB38" s="14"/>
      <c r="RPC38" s="14"/>
      <c r="RPD38" s="14"/>
      <c r="RPE38" s="14"/>
      <c r="RPF38" s="14"/>
      <c r="RPG38" s="14"/>
      <c r="RPH38" s="14"/>
      <c r="RPI38" s="14"/>
      <c r="RPJ38" s="14"/>
      <c r="RPK38" s="14"/>
      <c r="RPL38" s="14"/>
      <c r="RPM38" s="14"/>
      <c r="RPN38" s="14"/>
      <c r="RPO38" s="14"/>
      <c r="RPP38" s="14"/>
      <c r="RPQ38" s="14"/>
      <c r="RPR38" s="14"/>
      <c r="RPS38" s="14"/>
      <c r="RPT38" s="14"/>
      <c r="RPU38" s="14"/>
      <c r="RPV38" s="14"/>
      <c r="RPW38" s="14"/>
      <c r="RPX38" s="14"/>
      <c r="RPY38" s="14"/>
      <c r="RPZ38" s="14"/>
      <c r="RQA38" s="14"/>
      <c r="RQB38" s="14"/>
      <c r="RQC38" s="14"/>
      <c r="RQD38" s="14"/>
      <c r="RQE38" s="14"/>
      <c r="RQF38" s="14"/>
      <c r="RQG38" s="14"/>
      <c r="RQH38" s="14"/>
      <c r="RQI38" s="14"/>
      <c r="RQJ38" s="14"/>
      <c r="RQK38" s="14"/>
      <c r="RQL38" s="14"/>
      <c r="RQM38" s="14"/>
      <c r="RQN38" s="14"/>
      <c r="RQO38" s="14"/>
      <c r="RQP38" s="14"/>
      <c r="RQQ38" s="14"/>
      <c r="RQR38" s="14"/>
      <c r="RQS38" s="14"/>
      <c r="RQT38" s="14"/>
      <c r="RQU38" s="14"/>
      <c r="RQV38" s="14"/>
      <c r="RQW38" s="14"/>
      <c r="RQX38" s="14"/>
      <c r="RQY38" s="14"/>
      <c r="RQZ38" s="14"/>
      <c r="RRA38" s="14"/>
      <c r="RRB38" s="14"/>
      <c r="RRC38" s="14"/>
      <c r="RRD38" s="14"/>
      <c r="RRE38" s="14"/>
      <c r="RRF38" s="14"/>
      <c r="RRG38" s="14"/>
      <c r="RRH38" s="14"/>
      <c r="RRI38" s="14"/>
      <c r="RRJ38" s="14"/>
      <c r="RRK38" s="14"/>
      <c r="RRL38" s="14"/>
      <c r="RRM38" s="14"/>
      <c r="RRN38" s="14"/>
      <c r="RRO38" s="14"/>
      <c r="RRP38" s="14"/>
      <c r="RRQ38" s="14"/>
      <c r="RRR38" s="14"/>
      <c r="RRS38" s="14"/>
      <c r="RRT38" s="14"/>
      <c r="RRU38" s="14"/>
      <c r="RRV38" s="14"/>
      <c r="RRW38" s="14"/>
      <c r="RRX38" s="14"/>
      <c r="RRY38" s="14"/>
      <c r="RRZ38" s="14"/>
      <c r="RSA38" s="14"/>
      <c r="RSB38" s="14"/>
      <c r="RSC38" s="14"/>
      <c r="RSD38" s="14"/>
      <c r="RSE38" s="14"/>
      <c r="RSF38" s="14"/>
      <c r="RSG38" s="14"/>
      <c r="RSH38" s="14"/>
      <c r="RSI38" s="14"/>
      <c r="RSJ38" s="14"/>
      <c r="RSK38" s="14"/>
      <c r="RSL38" s="14"/>
      <c r="RSM38" s="14"/>
      <c r="RSN38" s="14"/>
      <c r="RSO38" s="14"/>
      <c r="RSP38" s="14"/>
      <c r="RSQ38" s="14"/>
      <c r="RSR38" s="14"/>
      <c r="RSS38" s="14"/>
      <c r="RST38" s="14"/>
      <c r="RSU38" s="14"/>
      <c r="RSV38" s="14"/>
      <c r="RSW38" s="14"/>
      <c r="RSX38" s="14"/>
      <c r="RSY38" s="14"/>
      <c r="RSZ38" s="14"/>
      <c r="RTA38" s="14"/>
      <c r="RTB38" s="14"/>
      <c r="RTC38" s="14"/>
      <c r="RTD38" s="14"/>
      <c r="RTE38" s="14"/>
      <c r="RTF38" s="14"/>
      <c r="RTG38" s="14"/>
      <c r="RTH38" s="14"/>
      <c r="RTI38" s="14"/>
      <c r="RTJ38" s="14"/>
      <c r="RTK38" s="14"/>
      <c r="RTL38" s="14"/>
      <c r="RTM38" s="14"/>
      <c r="RTN38" s="14"/>
      <c r="RTO38" s="14"/>
      <c r="RTP38" s="14"/>
      <c r="RTQ38" s="14"/>
      <c r="RTR38" s="14"/>
      <c r="RTS38" s="14"/>
      <c r="RTT38" s="14"/>
      <c r="RTU38" s="14"/>
      <c r="RTV38" s="14"/>
      <c r="RTW38" s="14"/>
      <c r="RTX38" s="14"/>
      <c r="RTY38" s="14"/>
      <c r="RTZ38" s="14"/>
      <c r="RUA38" s="14"/>
      <c r="RUB38" s="14"/>
      <c r="RUC38" s="14"/>
      <c r="RUD38" s="14"/>
      <c r="RUE38" s="14"/>
      <c r="RUF38" s="14"/>
      <c r="RUG38" s="14"/>
      <c r="RUH38" s="14"/>
      <c r="RUI38" s="14"/>
      <c r="RUJ38" s="14"/>
      <c r="RUK38" s="14"/>
      <c r="RUL38" s="14"/>
      <c r="RUM38" s="14"/>
      <c r="RUN38" s="14"/>
      <c r="RUO38" s="14"/>
      <c r="RUP38" s="14"/>
      <c r="RUQ38" s="14"/>
      <c r="RUR38" s="14"/>
      <c r="RUS38" s="14"/>
      <c r="RUT38" s="14"/>
      <c r="RUU38" s="14"/>
      <c r="RUV38" s="14"/>
      <c r="RUW38" s="14"/>
      <c r="RUX38" s="14"/>
      <c r="RUY38" s="14"/>
      <c r="RUZ38" s="14"/>
      <c r="RVA38" s="14"/>
      <c r="RVB38" s="14"/>
      <c r="RVC38" s="14"/>
      <c r="RVD38" s="14"/>
      <c r="RVE38" s="14"/>
      <c r="RVF38" s="14"/>
      <c r="RVG38" s="14"/>
      <c r="RVH38" s="14"/>
      <c r="RVI38" s="14"/>
      <c r="RVJ38" s="14"/>
      <c r="RVK38" s="14"/>
      <c r="RVL38" s="14"/>
      <c r="RVM38" s="14"/>
      <c r="RVN38" s="14"/>
      <c r="RVO38" s="14"/>
      <c r="RVP38" s="14"/>
      <c r="RVQ38" s="14"/>
      <c r="RVR38" s="14"/>
      <c r="RVS38" s="14"/>
      <c r="RVT38" s="14"/>
      <c r="RVU38" s="14"/>
      <c r="RVV38" s="14"/>
      <c r="RVW38" s="14"/>
      <c r="RVX38" s="14"/>
      <c r="RVY38" s="14"/>
      <c r="RVZ38" s="14"/>
      <c r="RWA38" s="14"/>
      <c r="RWB38" s="14"/>
      <c r="RWC38" s="14"/>
      <c r="RWD38" s="14"/>
      <c r="RWE38" s="14"/>
      <c r="RWF38" s="14"/>
      <c r="RWG38" s="14"/>
      <c r="RWH38" s="14"/>
      <c r="RWI38" s="14"/>
      <c r="RWJ38" s="14"/>
      <c r="RWK38" s="14"/>
      <c r="RWL38" s="14"/>
      <c r="RWM38" s="14"/>
      <c r="RWN38" s="14"/>
      <c r="RWO38" s="14"/>
      <c r="RWP38" s="14"/>
      <c r="RWQ38" s="14"/>
      <c r="RWR38" s="14"/>
      <c r="RWS38" s="14"/>
      <c r="RWT38" s="14"/>
      <c r="RWU38" s="14"/>
      <c r="RWV38" s="14"/>
      <c r="RWW38" s="14"/>
      <c r="RWX38" s="14"/>
      <c r="RWY38" s="14"/>
      <c r="RWZ38" s="14"/>
      <c r="RXA38" s="14"/>
      <c r="RXB38" s="14"/>
      <c r="RXC38" s="14"/>
      <c r="RXD38" s="14"/>
      <c r="RXE38" s="14"/>
      <c r="RXF38" s="14"/>
      <c r="RXG38" s="14"/>
      <c r="RXH38" s="14"/>
      <c r="RXI38" s="14"/>
      <c r="RXJ38" s="14"/>
      <c r="RXK38" s="14"/>
      <c r="RXL38" s="14"/>
      <c r="RXM38" s="14"/>
      <c r="RXN38" s="14"/>
      <c r="RXO38" s="14"/>
      <c r="RXP38" s="14"/>
      <c r="RXQ38" s="14"/>
      <c r="RXR38" s="14"/>
      <c r="RXS38" s="14"/>
      <c r="RXT38" s="14"/>
      <c r="RXU38" s="14"/>
      <c r="RXV38" s="14"/>
      <c r="RXW38" s="14"/>
      <c r="RXX38" s="14"/>
      <c r="RXY38" s="14"/>
      <c r="RXZ38" s="14"/>
      <c r="RYA38" s="14"/>
      <c r="RYB38" s="14"/>
      <c r="RYC38" s="14"/>
      <c r="RYD38" s="14"/>
      <c r="RYE38" s="14"/>
      <c r="RYF38" s="14"/>
      <c r="RYG38" s="14"/>
      <c r="RYH38" s="14"/>
      <c r="RYI38" s="14"/>
      <c r="RYJ38" s="14"/>
      <c r="RYK38" s="14"/>
      <c r="RYL38" s="14"/>
      <c r="RYM38" s="14"/>
      <c r="RYN38" s="14"/>
      <c r="RYO38" s="14"/>
      <c r="RYP38" s="14"/>
      <c r="RYQ38" s="14"/>
      <c r="RYR38" s="14"/>
      <c r="RYS38" s="14"/>
      <c r="RYT38" s="14"/>
      <c r="RYU38" s="14"/>
      <c r="RYV38" s="14"/>
      <c r="RYW38" s="14"/>
      <c r="RYX38" s="14"/>
      <c r="RYY38" s="14"/>
      <c r="RYZ38" s="14"/>
      <c r="RZA38" s="14"/>
      <c r="RZB38" s="14"/>
      <c r="RZC38" s="14"/>
      <c r="RZD38" s="14"/>
      <c r="RZE38" s="14"/>
      <c r="RZF38" s="14"/>
      <c r="RZG38" s="14"/>
      <c r="RZH38" s="14"/>
      <c r="RZI38" s="14"/>
      <c r="RZJ38" s="14"/>
      <c r="RZK38" s="14"/>
      <c r="RZL38" s="14"/>
      <c r="RZM38" s="14"/>
      <c r="RZN38" s="14"/>
      <c r="RZO38" s="14"/>
      <c r="RZP38" s="14"/>
      <c r="RZQ38" s="14"/>
      <c r="RZR38" s="14"/>
      <c r="RZS38" s="14"/>
      <c r="RZT38" s="14"/>
      <c r="RZU38" s="14"/>
      <c r="RZV38" s="14"/>
      <c r="RZW38" s="14"/>
      <c r="RZX38" s="14"/>
      <c r="RZY38" s="14"/>
      <c r="RZZ38" s="14"/>
      <c r="SAA38" s="14"/>
      <c r="SAB38" s="14"/>
      <c r="SAC38" s="14"/>
      <c r="SAD38" s="14"/>
      <c r="SAE38" s="14"/>
      <c r="SAF38" s="14"/>
      <c r="SAG38" s="14"/>
      <c r="SAH38" s="14"/>
      <c r="SAI38" s="14"/>
      <c r="SAJ38" s="14"/>
      <c r="SAK38" s="14"/>
      <c r="SAL38" s="14"/>
      <c r="SAM38" s="14"/>
      <c r="SAN38" s="14"/>
      <c r="SAO38" s="14"/>
      <c r="SAP38" s="14"/>
      <c r="SAQ38" s="14"/>
      <c r="SAR38" s="14"/>
      <c r="SAS38" s="14"/>
      <c r="SAT38" s="14"/>
      <c r="SAU38" s="14"/>
      <c r="SAV38" s="14"/>
      <c r="SAW38" s="14"/>
      <c r="SAX38" s="14"/>
      <c r="SAY38" s="14"/>
      <c r="SAZ38" s="14"/>
      <c r="SBA38" s="14"/>
      <c r="SBB38" s="14"/>
      <c r="SBC38" s="14"/>
      <c r="SBD38" s="14"/>
      <c r="SBE38" s="14"/>
      <c r="SBF38" s="14"/>
      <c r="SBG38" s="14"/>
      <c r="SBH38" s="14"/>
      <c r="SBI38" s="14"/>
      <c r="SBJ38" s="14"/>
      <c r="SBK38" s="14"/>
      <c r="SBL38" s="14"/>
      <c r="SBM38" s="14"/>
      <c r="SBN38" s="14"/>
      <c r="SBO38" s="14"/>
      <c r="SBP38" s="14"/>
      <c r="SBQ38" s="14"/>
      <c r="SBR38" s="14"/>
      <c r="SBS38" s="14"/>
      <c r="SBT38" s="14"/>
      <c r="SBU38" s="14"/>
      <c r="SBV38" s="14"/>
      <c r="SBW38" s="14"/>
      <c r="SBX38" s="14"/>
      <c r="SBY38" s="14"/>
      <c r="SBZ38" s="14"/>
      <c r="SCA38" s="14"/>
      <c r="SCB38" s="14"/>
      <c r="SCC38" s="14"/>
      <c r="SCD38" s="14"/>
      <c r="SCE38" s="14"/>
      <c r="SCF38" s="14"/>
      <c r="SCG38" s="14"/>
      <c r="SCH38" s="14"/>
      <c r="SCI38" s="14"/>
      <c r="SCJ38" s="14"/>
      <c r="SCK38" s="14"/>
      <c r="SCL38" s="14"/>
      <c r="SCM38" s="14"/>
      <c r="SCN38" s="14"/>
      <c r="SCO38" s="14"/>
      <c r="SCP38" s="14"/>
      <c r="SCQ38" s="14"/>
      <c r="SCR38" s="14"/>
      <c r="SCS38" s="14"/>
      <c r="SCT38" s="14"/>
      <c r="SCU38" s="14"/>
      <c r="SCV38" s="14"/>
      <c r="SCW38" s="14"/>
      <c r="SCX38" s="14"/>
      <c r="SCY38" s="14"/>
      <c r="SCZ38" s="14"/>
      <c r="SDA38" s="14"/>
      <c r="SDB38" s="14"/>
      <c r="SDC38" s="14"/>
      <c r="SDD38" s="14"/>
      <c r="SDE38" s="14"/>
      <c r="SDF38" s="14"/>
      <c r="SDG38" s="14"/>
      <c r="SDH38" s="14"/>
      <c r="SDI38" s="14"/>
      <c r="SDJ38" s="14"/>
      <c r="SDK38" s="14"/>
      <c r="SDL38" s="14"/>
      <c r="SDM38" s="14"/>
      <c r="SDN38" s="14"/>
      <c r="SDO38" s="14"/>
      <c r="SDP38" s="14"/>
      <c r="SDQ38" s="14"/>
      <c r="SDR38" s="14"/>
      <c r="SDS38" s="14"/>
      <c r="SDT38" s="14"/>
      <c r="SDU38" s="14"/>
      <c r="SDV38" s="14"/>
      <c r="SDW38" s="14"/>
      <c r="SDX38" s="14"/>
      <c r="SDY38" s="14"/>
      <c r="SDZ38" s="14"/>
      <c r="SEA38" s="14"/>
      <c r="SEB38" s="14"/>
      <c r="SEC38" s="14"/>
      <c r="SED38" s="14"/>
      <c r="SEE38" s="14"/>
      <c r="SEF38" s="14"/>
      <c r="SEG38" s="14"/>
      <c r="SEH38" s="14"/>
      <c r="SEI38" s="14"/>
      <c r="SEJ38" s="14"/>
      <c r="SEK38" s="14"/>
      <c r="SEL38" s="14"/>
      <c r="SEM38" s="14"/>
      <c r="SEN38" s="14"/>
      <c r="SEO38" s="14"/>
      <c r="SEP38" s="14"/>
      <c r="SEQ38" s="14"/>
      <c r="SER38" s="14"/>
      <c r="SES38" s="14"/>
      <c r="SET38" s="14"/>
      <c r="SEU38" s="14"/>
      <c r="SEV38" s="14"/>
      <c r="SEW38" s="14"/>
      <c r="SEX38" s="14"/>
      <c r="SEY38" s="14"/>
      <c r="SEZ38" s="14"/>
      <c r="SFA38" s="14"/>
      <c r="SFB38" s="14"/>
      <c r="SFC38" s="14"/>
      <c r="SFD38" s="14"/>
      <c r="SFE38" s="14"/>
      <c r="SFF38" s="14"/>
      <c r="SFG38" s="14"/>
      <c r="SFH38" s="14"/>
      <c r="SFI38" s="14"/>
      <c r="SFJ38" s="14"/>
      <c r="SFK38" s="14"/>
      <c r="SFL38" s="14"/>
      <c r="SFM38" s="14"/>
      <c r="SFN38" s="14"/>
      <c r="SFO38" s="14"/>
      <c r="SFP38" s="14"/>
      <c r="SFQ38" s="14"/>
      <c r="SFR38" s="14"/>
      <c r="SFS38" s="14"/>
      <c r="SFT38" s="14"/>
      <c r="SFU38" s="14"/>
      <c r="SFV38" s="14"/>
      <c r="SFW38" s="14"/>
      <c r="SFX38" s="14"/>
      <c r="SFY38" s="14"/>
      <c r="SFZ38" s="14"/>
      <c r="SGA38" s="14"/>
      <c r="SGB38" s="14"/>
      <c r="SGC38" s="14"/>
      <c r="SGD38" s="14"/>
      <c r="SGE38" s="14"/>
      <c r="SGF38" s="14"/>
      <c r="SGG38" s="14"/>
      <c r="SGH38" s="14"/>
      <c r="SGI38" s="14"/>
      <c r="SGJ38" s="14"/>
      <c r="SGK38" s="14"/>
      <c r="SGL38" s="14"/>
      <c r="SGM38" s="14"/>
      <c r="SGN38" s="14"/>
      <c r="SGO38" s="14"/>
      <c r="SGP38" s="14"/>
      <c r="SGQ38" s="14"/>
      <c r="SGR38" s="14"/>
      <c r="SGS38" s="14"/>
      <c r="SGT38" s="14"/>
      <c r="SGU38" s="14"/>
      <c r="SGV38" s="14"/>
      <c r="SGW38" s="14"/>
      <c r="SGX38" s="14"/>
      <c r="SGY38" s="14"/>
      <c r="SGZ38" s="14"/>
      <c r="SHA38" s="14"/>
      <c r="SHB38" s="14"/>
      <c r="SHC38" s="14"/>
      <c r="SHD38" s="14"/>
      <c r="SHE38" s="14"/>
      <c r="SHF38" s="14"/>
      <c r="SHG38" s="14"/>
      <c r="SHH38" s="14"/>
      <c r="SHI38" s="14"/>
      <c r="SHJ38" s="14"/>
      <c r="SHK38" s="14"/>
      <c r="SHL38" s="14"/>
      <c r="SHM38" s="14"/>
      <c r="SHN38" s="14"/>
      <c r="SHO38" s="14"/>
      <c r="SHP38" s="14"/>
      <c r="SHQ38" s="14"/>
      <c r="SHR38" s="14"/>
      <c r="SHS38" s="14"/>
      <c r="SHT38" s="14"/>
      <c r="SHU38" s="14"/>
      <c r="SHV38" s="14"/>
      <c r="SHW38" s="14"/>
      <c r="SHX38" s="14"/>
      <c r="SHY38" s="14"/>
      <c r="SHZ38" s="14"/>
      <c r="SIA38" s="14"/>
      <c r="SIB38" s="14"/>
      <c r="SIC38" s="14"/>
      <c r="SID38" s="14"/>
      <c r="SIE38" s="14"/>
      <c r="SIF38" s="14"/>
      <c r="SIG38" s="14"/>
      <c r="SIH38" s="14"/>
      <c r="SII38" s="14"/>
      <c r="SIJ38" s="14"/>
      <c r="SIK38" s="14"/>
      <c r="SIL38" s="14"/>
      <c r="SIM38" s="14"/>
      <c r="SIN38" s="14"/>
      <c r="SIO38" s="14"/>
      <c r="SIP38" s="14"/>
      <c r="SIQ38" s="14"/>
      <c r="SIR38" s="14"/>
      <c r="SIS38" s="14"/>
      <c r="SIT38" s="14"/>
      <c r="SIU38" s="14"/>
      <c r="SIV38" s="14"/>
      <c r="SIW38" s="14"/>
      <c r="SIX38" s="14"/>
      <c r="SIY38" s="14"/>
      <c r="SIZ38" s="14"/>
      <c r="SJA38" s="14"/>
      <c r="SJB38" s="14"/>
      <c r="SJC38" s="14"/>
      <c r="SJD38" s="14"/>
      <c r="SJE38" s="14"/>
      <c r="SJF38" s="14"/>
      <c r="SJG38" s="14"/>
      <c r="SJH38" s="14"/>
      <c r="SJI38" s="14"/>
      <c r="SJJ38" s="14"/>
      <c r="SJK38" s="14"/>
      <c r="SJL38" s="14"/>
      <c r="SJM38" s="14"/>
      <c r="SJN38" s="14"/>
      <c r="SJO38" s="14"/>
      <c r="SJP38" s="14"/>
      <c r="SJQ38" s="14"/>
      <c r="SJR38" s="14"/>
      <c r="SJS38" s="14"/>
      <c r="SJT38" s="14"/>
      <c r="SJU38" s="14"/>
      <c r="SJV38" s="14"/>
      <c r="SJW38" s="14"/>
      <c r="SJX38" s="14"/>
      <c r="SJY38" s="14"/>
      <c r="SJZ38" s="14"/>
      <c r="SKA38" s="14"/>
      <c r="SKB38" s="14"/>
      <c r="SKC38" s="14"/>
      <c r="SKD38" s="14"/>
      <c r="SKE38" s="14"/>
      <c r="SKF38" s="14"/>
      <c r="SKG38" s="14"/>
      <c r="SKH38" s="14"/>
      <c r="SKI38" s="14"/>
      <c r="SKJ38" s="14"/>
      <c r="SKK38" s="14"/>
      <c r="SKL38" s="14"/>
      <c r="SKM38" s="14"/>
      <c r="SKN38" s="14"/>
      <c r="SKO38" s="14"/>
      <c r="SKP38" s="14"/>
      <c r="SKQ38" s="14"/>
      <c r="SKR38" s="14"/>
      <c r="SKS38" s="14"/>
      <c r="SKT38" s="14"/>
      <c r="SKU38" s="14"/>
      <c r="SKV38" s="14"/>
      <c r="SKW38" s="14"/>
      <c r="SKX38" s="14"/>
      <c r="SKY38" s="14"/>
      <c r="SKZ38" s="14"/>
      <c r="SLA38" s="14"/>
      <c r="SLB38" s="14"/>
      <c r="SLC38" s="14"/>
      <c r="SLD38" s="14"/>
      <c r="SLE38" s="14"/>
      <c r="SLF38" s="14"/>
      <c r="SLG38" s="14"/>
      <c r="SLH38" s="14"/>
      <c r="SLI38" s="14"/>
      <c r="SLJ38" s="14"/>
      <c r="SLK38" s="14"/>
      <c r="SLL38" s="14"/>
      <c r="SLM38" s="14"/>
      <c r="SLN38" s="14"/>
      <c r="SLO38" s="14"/>
      <c r="SLP38" s="14"/>
      <c r="SLQ38" s="14"/>
      <c r="SLR38" s="14"/>
      <c r="SLS38" s="14"/>
      <c r="SLT38" s="14"/>
      <c r="SLU38" s="14"/>
      <c r="SLV38" s="14"/>
      <c r="SLW38" s="14"/>
      <c r="SLX38" s="14"/>
      <c r="SLY38" s="14"/>
      <c r="SLZ38" s="14"/>
      <c r="SMA38" s="14"/>
      <c r="SMB38" s="14"/>
      <c r="SMC38" s="14"/>
      <c r="SMD38" s="14"/>
      <c r="SME38" s="14"/>
      <c r="SMF38" s="14"/>
      <c r="SMG38" s="14"/>
      <c r="SMH38" s="14"/>
      <c r="SMI38" s="14"/>
      <c r="SMJ38" s="14"/>
      <c r="SMK38" s="14"/>
      <c r="SML38" s="14"/>
      <c r="SMM38" s="14"/>
      <c r="SMN38" s="14"/>
      <c r="SMO38" s="14"/>
      <c r="SMP38" s="14"/>
      <c r="SMQ38" s="14"/>
      <c r="SMR38" s="14"/>
      <c r="SMS38" s="14"/>
      <c r="SMT38" s="14"/>
      <c r="SMU38" s="14"/>
      <c r="SMV38" s="14"/>
      <c r="SMW38" s="14"/>
      <c r="SMX38" s="14"/>
      <c r="SMY38" s="14"/>
      <c r="SMZ38" s="14"/>
      <c r="SNA38" s="14"/>
      <c r="SNB38" s="14"/>
      <c r="SNC38" s="14"/>
      <c r="SND38" s="14"/>
      <c r="SNE38" s="14"/>
      <c r="SNF38" s="14"/>
      <c r="SNG38" s="14"/>
      <c r="SNH38" s="14"/>
      <c r="SNI38" s="14"/>
      <c r="SNJ38" s="14"/>
      <c r="SNK38" s="14"/>
      <c r="SNL38" s="14"/>
      <c r="SNM38" s="14"/>
      <c r="SNN38" s="14"/>
      <c r="SNO38" s="14"/>
      <c r="SNP38" s="14"/>
      <c r="SNQ38" s="14"/>
      <c r="SNR38" s="14"/>
      <c r="SNS38" s="14"/>
      <c r="SNT38" s="14"/>
      <c r="SNU38" s="14"/>
      <c r="SNV38" s="14"/>
      <c r="SNW38" s="14"/>
      <c r="SNX38" s="14"/>
      <c r="SNY38" s="14"/>
      <c r="SNZ38" s="14"/>
      <c r="SOA38" s="14"/>
      <c r="SOB38" s="14"/>
      <c r="SOC38" s="14"/>
      <c r="SOD38" s="14"/>
      <c r="SOE38" s="14"/>
      <c r="SOF38" s="14"/>
      <c r="SOG38" s="14"/>
      <c r="SOH38" s="14"/>
      <c r="SOI38" s="14"/>
      <c r="SOJ38" s="14"/>
      <c r="SOK38" s="14"/>
      <c r="SOL38" s="14"/>
      <c r="SOM38" s="14"/>
      <c r="SON38" s="14"/>
      <c r="SOO38" s="14"/>
      <c r="SOP38" s="14"/>
      <c r="SOQ38" s="14"/>
      <c r="SOR38" s="14"/>
      <c r="SOS38" s="14"/>
      <c r="SOT38" s="14"/>
      <c r="SOU38" s="14"/>
      <c r="SOV38" s="14"/>
      <c r="SOW38" s="14"/>
      <c r="SOX38" s="14"/>
      <c r="SOY38" s="14"/>
      <c r="SOZ38" s="14"/>
      <c r="SPA38" s="14"/>
      <c r="SPB38" s="14"/>
      <c r="SPC38" s="14"/>
      <c r="SPD38" s="14"/>
      <c r="SPE38" s="14"/>
      <c r="SPF38" s="14"/>
      <c r="SPG38" s="14"/>
      <c r="SPH38" s="14"/>
      <c r="SPI38" s="14"/>
      <c r="SPJ38" s="14"/>
      <c r="SPK38" s="14"/>
      <c r="SPL38" s="14"/>
      <c r="SPM38" s="14"/>
      <c r="SPN38" s="14"/>
      <c r="SPO38" s="14"/>
      <c r="SPP38" s="14"/>
      <c r="SPQ38" s="14"/>
      <c r="SPR38" s="14"/>
      <c r="SPS38" s="14"/>
      <c r="SPT38" s="14"/>
      <c r="SPU38" s="14"/>
      <c r="SPV38" s="14"/>
      <c r="SPW38" s="14"/>
      <c r="SPX38" s="14"/>
      <c r="SPY38" s="14"/>
      <c r="SPZ38" s="14"/>
      <c r="SQA38" s="14"/>
      <c r="SQB38" s="14"/>
      <c r="SQC38" s="14"/>
      <c r="SQD38" s="14"/>
      <c r="SQE38" s="14"/>
      <c r="SQF38" s="14"/>
      <c r="SQG38" s="14"/>
      <c r="SQH38" s="14"/>
      <c r="SQI38" s="14"/>
      <c r="SQJ38" s="14"/>
      <c r="SQK38" s="14"/>
      <c r="SQL38" s="14"/>
      <c r="SQM38" s="14"/>
      <c r="SQN38" s="14"/>
      <c r="SQO38" s="14"/>
      <c r="SQP38" s="14"/>
      <c r="SQQ38" s="14"/>
      <c r="SQR38" s="14"/>
      <c r="SQS38" s="14"/>
      <c r="SQT38" s="14"/>
      <c r="SQU38" s="14"/>
      <c r="SQV38" s="14"/>
      <c r="SQW38" s="14"/>
      <c r="SQX38" s="14"/>
      <c r="SQY38" s="14"/>
      <c r="SQZ38" s="14"/>
      <c r="SRA38" s="14"/>
      <c r="SRB38" s="14"/>
      <c r="SRC38" s="14"/>
      <c r="SRD38" s="14"/>
      <c r="SRE38" s="14"/>
      <c r="SRF38" s="14"/>
      <c r="SRG38" s="14"/>
      <c r="SRH38" s="14"/>
      <c r="SRI38" s="14"/>
      <c r="SRJ38" s="14"/>
      <c r="SRK38" s="14"/>
      <c r="SRL38" s="14"/>
      <c r="SRM38" s="14"/>
      <c r="SRN38" s="14"/>
      <c r="SRO38" s="14"/>
      <c r="SRP38" s="14"/>
      <c r="SRQ38" s="14"/>
      <c r="SRR38" s="14"/>
      <c r="SRS38" s="14"/>
      <c r="SRT38" s="14"/>
      <c r="SRU38" s="14"/>
      <c r="SRV38" s="14"/>
      <c r="SRW38" s="14"/>
      <c r="SRX38" s="14"/>
      <c r="SRY38" s="14"/>
      <c r="SRZ38" s="14"/>
      <c r="SSA38" s="14"/>
      <c r="SSB38" s="14"/>
      <c r="SSC38" s="14"/>
      <c r="SSD38" s="14"/>
      <c r="SSE38" s="14"/>
      <c r="SSF38" s="14"/>
      <c r="SSG38" s="14"/>
      <c r="SSH38" s="14"/>
      <c r="SSI38" s="14"/>
      <c r="SSJ38" s="14"/>
      <c r="SSK38" s="14"/>
      <c r="SSL38" s="14"/>
      <c r="SSM38" s="14"/>
      <c r="SSN38" s="14"/>
      <c r="SSO38" s="14"/>
      <c r="SSP38" s="14"/>
      <c r="SSQ38" s="14"/>
      <c r="SSR38" s="14"/>
      <c r="SSS38" s="14"/>
      <c r="SST38" s="14"/>
      <c r="SSU38" s="14"/>
      <c r="SSV38" s="14"/>
      <c r="SSW38" s="14"/>
      <c r="SSX38" s="14"/>
      <c r="SSY38" s="14"/>
      <c r="SSZ38" s="14"/>
      <c r="STA38" s="14"/>
      <c r="STB38" s="14"/>
      <c r="STC38" s="14"/>
      <c r="STD38" s="14"/>
      <c r="STE38" s="14"/>
      <c r="STF38" s="14"/>
      <c r="STG38" s="14"/>
      <c r="STH38" s="14"/>
      <c r="STI38" s="14"/>
      <c r="STJ38" s="14"/>
      <c r="STK38" s="14"/>
      <c r="STL38" s="14"/>
      <c r="STM38" s="14"/>
      <c r="STN38" s="14"/>
      <c r="STO38" s="14"/>
      <c r="STP38" s="14"/>
      <c r="STQ38" s="14"/>
      <c r="STR38" s="14"/>
      <c r="STS38" s="14"/>
      <c r="STT38" s="14"/>
      <c r="STU38" s="14"/>
      <c r="STV38" s="14"/>
      <c r="STW38" s="14"/>
      <c r="STX38" s="14"/>
      <c r="STY38" s="14"/>
      <c r="STZ38" s="14"/>
      <c r="SUA38" s="14"/>
      <c r="SUB38" s="14"/>
      <c r="SUC38" s="14"/>
      <c r="SUD38" s="14"/>
      <c r="SUE38" s="14"/>
      <c r="SUF38" s="14"/>
      <c r="SUG38" s="14"/>
      <c r="SUH38" s="14"/>
      <c r="SUI38" s="14"/>
      <c r="SUJ38" s="14"/>
      <c r="SUK38" s="14"/>
      <c r="SUL38" s="14"/>
      <c r="SUM38" s="14"/>
      <c r="SUN38" s="14"/>
      <c r="SUO38" s="14"/>
      <c r="SUP38" s="14"/>
      <c r="SUQ38" s="14"/>
      <c r="SUR38" s="14"/>
      <c r="SUS38" s="14"/>
      <c r="SUT38" s="14"/>
      <c r="SUU38" s="14"/>
      <c r="SUV38" s="14"/>
      <c r="SUW38" s="14"/>
      <c r="SUX38" s="14"/>
      <c r="SUY38" s="14"/>
      <c r="SUZ38" s="14"/>
      <c r="SVA38" s="14"/>
      <c r="SVB38" s="14"/>
      <c r="SVC38" s="14"/>
      <c r="SVD38" s="14"/>
      <c r="SVE38" s="14"/>
      <c r="SVF38" s="14"/>
      <c r="SVG38" s="14"/>
      <c r="SVH38" s="14"/>
      <c r="SVI38" s="14"/>
      <c r="SVJ38" s="14"/>
      <c r="SVK38" s="14"/>
      <c r="SVL38" s="14"/>
      <c r="SVM38" s="14"/>
      <c r="SVN38" s="14"/>
      <c r="SVO38" s="14"/>
      <c r="SVP38" s="14"/>
      <c r="SVQ38" s="14"/>
      <c r="SVR38" s="14"/>
      <c r="SVS38" s="14"/>
      <c r="SVT38" s="14"/>
      <c r="SVU38" s="14"/>
      <c r="SVV38" s="14"/>
      <c r="SVW38" s="14"/>
      <c r="SVX38" s="14"/>
      <c r="SVY38" s="14"/>
      <c r="SVZ38" s="14"/>
      <c r="SWA38" s="14"/>
      <c r="SWB38" s="14"/>
      <c r="SWC38" s="14"/>
      <c r="SWD38" s="14"/>
      <c r="SWE38" s="14"/>
      <c r="SWF38" s="14"/>
      <c r="SWG38" s="14"/>
      <c r="SWH38" s="14"/>
      <c r="SWI38" s="14"/>
      <c r="SWJ38" s="14"/>
      <c r="SWK38" s="14"/>
      <c r="SWL38" s="14"/>
      <c r="SWM38" s="14"/>
      <c r="SWN38" s="14"/>
      <c r="SWO38" s="14"/>
      <c r="SWP38" s="14"/>
      <c r="SWQ38" s="14"/>
      <c r="SWR38" s="14"/>
      <c r="SWS38" s="14"/>
      <c r="SWT38" s="14"/>
      <c r="SWU38" s="14"/>
      <c r="SWV38" s="14"/>
      <c r="SWW38" s="14"/>
      <c r="SWX38" s="14"/>
      <c r="SWY38" s="14"/>
      <c r="SWZ38" s="14"/>
      <c r="SXA38" s="14"/>
      <c r="SXB38" s="14"/>
      <c r="SXC38" s="14"/>
      <c r="SXD38" s="14"/>
      <c r="SXE38" s="14"/>
      <c r="SXF38" s="14"/>
      <c r="SXG38" s="14"/>
      <c r="SXH38" s="14"/>
      <c r="SXI38" s="14"/>
      <c r="SXJ38" s="14"/>
      <c r="SXK38" s="14"/>
      <c r="SXL38" s="14"/>
      <c r="SXM38" s="14"/>
      <c r="SXN38" s="14"/>
      <c r="SXO38" s="14"/>
      <c r="SXP38" s="14"/>
      <c r="SXQ38" s="14"/>
      <c r="SXR38" s="14"/>
      <c r="SXS38" s="14"/>
      <c r="SXT38" s="14"/>
      <c r="SXU38" s="14"/>
      <c r="SXV38" s="14"/>
      <c r="SXW38" s="14"/>
      <c r="SXX38" s="14"/>
      <c r="SXY38" s="14"/>
      <c r="SXZ38" s="14"/>
      <c r="SYA38" s="14"/>
      <c r="SYB38" s="14"/>
      <c r="SYC38" s="14"/>
      <c r="SYD38" s="14"/>
      <c r="SYE38" s="14"/>
      <c r="SYF38" s="14"/>
      <c r="SYG38" s="14"/>
      <c r="SYH38" s="14"/>
      <c r="SYI38" s="14"/>
      <c r="SYJ38" s="14"/>
      <c r="SYK38" s="14"/>
      <c r="SYL38" s="14"/>
      <c r="SYM38" s="14"/>
      <c r="SYN38" s="14"/>
      <c r="SYO38" s="14"/>
      <c r="SYP38" s="14"/>
      <c r="SYQ38" s="14"/>
      <c r="SYR38" s="14"/>
      <c r="SYS38" s="14"/>
      <c r="SYT38" s="14"/>
      <c r="SYU38" s="14"/>
      <c r="SYV38" s="14"/>
      <c r="SYW38" s="14"/>
      <c r="SYX38" s="14"/>
      <c r="SYY38" s="14"/>
      <c r="SYZ38" s="14"/>
      <c r="SZA38" s="14"/>
      <c r="SZB38" s="14"/>
      <c r="SZC38" s="14"/>
      <c r="SZD38" s="14"/>
      <c r="SZE38" s="14"/>
      <c r="SZF38" s="14"/>
      <c r="SZG38" s="14"/>
      <c r="SZH38" s="14"/>
      <c r="SZI38" s="14"/>
      <c r="SZJ38" s="14"/>
      <c r="SZK38" s="14"/>
      <c r="SZL38" s="14"/>
      <c r="SZM38" s="14"/>
      <c r="SZN38" s="14"/>
      <c r="SZO38" s="14"/>
      <c r="SZP38" s="14"/>
      <c r="SZQ38" s="14"/>
      <c r="SZR38" s="14"/>
      <c r="SZS38" s="14"/>
      <c r="SZT38" s="14"/>
      <c r="SZU38" s="14"/>
      <c r="SZV38" s="14"/>
      <c r="SZW38" s="14"/>
      <c r="SZX38" s="14"/>
      <c r="SZY38" s="14"/>
      <c r="SZZ38" s="14"/>
      <c r="TAA38" s="14"/>
      <c r="TAB38" s="14"/>
      <c r="TAC38" s="14"/>
      <c r="TAD38" s="14"/>
      <c r="TAE38" s="14"/>
      <c r="TAF38" s="14"/>
      <c r="TAG38" s="14"/>
      <c r="TAH38" s="14"/>
      <c r="TAI38" s="14"/>
      <c r="TAJ38" s="14"/>
      <c r="TAK38" s="14"/>
      <c r="TAL38" s="14"/>
      <c r="TAM38" s="14"/>
      <c r="TAN38" s="14"/>
      <c r="TAO38" s="14"/>
      <c r="TAP38" s="14"/>
      <c r="TAQ38" s="14"/>
      <c r="TAR38" s="14"/>
      <c r="TAS38" s="14"/>
      <c r="TAT38" s="14"/>
      <c r="TAU38" s="14"/>
      <c r="TAV38" s="14"/>
      <c r="TAW38" s="14"/>
      <c r="TAX38" s="14"/>
      <c r="TAY38" s="14"/>
      <c r="TAZ38" s="14"/>
      <c r="TBA38" s="14"/>
      <c r="TBB38" s="14"/>
      <c r="TBC38" s="14"/>
      <c r="TBD38" s="14"/>
      <c r="TBE38" s="14"/>
      <c r="TBF38" s="14"/>
      <c r="TBG38" s="14"/>
      <c r="TBH38" s="14"/>
      <c r="TBI38" s="14"/>
      <c r="TBJ38" s="14"/>
      <c r="TBK38" s="14"/>
      <c r="TBL38" s="14"/>
      <c r="TBM38" s="14"/>
      <c r="TBN38" s="14"/>
      <c r="TBO38" s="14"/>
      <c r="TBP38" s="14"/>
      <c r="TBQ38" s="14"/>
      <c r="TBR38" s="14"/>
      <c r="TBS38" s="14"/>
      <c r="TBT38" s="14"/>
      <c r="TBU38" s="14"/>
      <c r="TBV38" s="14"/>
      <c r="TBW38" s="14"/>
      <c r="TBX38" s="14"/>
      <c r="TBY38" s="14"/>
      <c r="TBZ38" s="14"/>
      <c r="TCA38" s="14"/>
      <c r="TCB38" s="14"/>
      <c r="TCC38" s="14"/>
      <c r="TCD38" s="14"/>
      <c r="TCE38" s="14"/>
      <c r="TCF38" s="14"/>
      <c r="TCG38" s="14"/>
      <c r="TCH38" s="14"/>
      <c r="TCI38" s="14"/>
      <c r="TCJ38" s="14"/>
      <c r="TCK38" s="14"/>
      <c r="TCL38" s="14"/>
      <c r="TCM38" s="14"/>
      <c r="TCN38" s="14"/>
      <c r="TCO38" s="14"/>
      <c r="TCP38" s="14"/>
      <c r="TCQ38" s="14"/>
      <c r="TCR38" s="14"/>
      <c r="TCS38" s="14"/>
      <c r="TCT38" s="14"/>
      <c r="TCU38" s="14"/>
      <c r="TCV38" s="14"/>
      <c r="TCW38" s="14"/>
      <c r="TCX38" s="14"/>
      <c r="TCY38" s="14"/>
      <c r="TCZ38" s="14"/>
      <c r="TDA38" s="14"/>
      <c r="TDB38" s="14"/>
      <c r="TDC38" s="14"/>
      <c r="TDD38" s="14"/>
      <c r="TDE38" s="14"/>
      <c r="TDF38" s="14"/>
      <c r="TDG38" s="14"/>
      <c r="TDH38" s="14"/>
      <c r="TDI38" s="14"/>
      <c r="TDJ38" s="14"/>
      <c r="TDK38" s="14"/>
      <c r="TDL38" s="14"/>
      <c r="TDM38" s="14"/>
      <c r="TDN38" s="14"/>
      <c r="TDO38" s="14"/>
      <c r="TDP38" s="14"/>
      <c r="TDQ38" s="14"/>
      <c r="TDR38" s="14"/>
      <c r="TDS38" s="14"/>
      <c r="TDT38" s="14"/>
      <c r="TDU38" s="14"/>
      <c r="TDV38" s="14"/>
      <c r="TDW38" s="14"/>
      <c r="TDX38" s="14"/>
      <c r="TDY38" s="14"/>
      <c r="TDZ38" s="14"/>
      <c r="TEA38" s="14"/>
      <c r="TEB38" s="14"/>
      <c r="TEC38" s="14"/>
      <c r="TED38" s="14"/>
      <c r="TEE38" s="14"/>
      <c r="TEF38" s="14"/>
      <c r="TEG38" s="14"/>
      <c r="TEH38" s="14"/>
      <c r="TEI38" s="14"/>
      <c r="TEJ38" s="14"/>
      <c r="TEK38" s="14"/>
      <c r="TEL38" s="14"/>
      <c r="TEM38" s="14"/>
      <c r="TEN38" s="14"/>
      <c r="TEO38" s="14"/>
      <c r="TEP38" s="14"/>
      <c r="TEQ38" s="14"/>
      <c r="TER38" s="14"/>
      <c r="TES38" s="14"/>
      <c r="TET38" s="14"/>
      <c r="TEU38" s="14"/>
      <c r="TEV38" s="14"/>
      <c r="TEW38" s="14"/>
      <c r="TEX38" s="14"/>
      <c r="TEY38" s="14"/>
      <c r="TEZ38" s="14"/>
      <c r="TFA38" s="14"/>
      <c r="TFB38" s="14"/>
      <c r="TFC38" s="14"/>
      <c r="TFD38" s="14"/>
      <c r="TFE38" s="14"/>
      <c r="TFF38" s="14"/>
      <c r="TFG38" s="14"/>
      <c r="TFH38" s="14"/>
      <c r="TFI38" s="14"/>
      <c r="TFJ38" s="14"/>
      <c r="TFK38" s="14"/>
      <c r="TFL38" s="14"/>
      <c r="TFM38" s="14"/>
      <c r="TFN38" s="14"/>
      <c r="TFO38" s="14"/>
      <c r="TFP38" s="14"/>
      <c r="TFQ38" s="14"/>
      <c r="TFR38" s="14"/>
      <c r="TFS38" s="14"/>
      <c r="TFT38" s="14"/>
      <c r="TFU38" s="14"/>
      <c r="TFV38" s="14"/>
      <c r="TFW38" s="14"/>
      <c r="TFX38" s="14"/>
      <c r="TFY38" s="14"/>
      <c r="TFZ38" s="14"/>
      <c r="TGA38" s="14"/>
      <c r="TGB38" s="14"/>
      <c r="TGC38" s="14"/>
      <c r="TGD38" s="14"/>
      <c r="TGE38" s="14"/>
      <c r="TGF38" s="14"/>
      <c r="TGG38" s="14"/>
      <c r="TGH38" s="14"/>
      <c r="TGI38" s="14"/>
      <c r="TGJ38" s="14"/>
      <c r="TGK38" s="14"/>
      <c r="TGL38" s="14"/>
      <c r="TGM38" s="14"/>
      <c r="TGN38" s="14"/>
      <c r="TGO38" s="14"/>
      <c r="TGP38" s="14"/>
      <c r="TGQ38" s="14"/>
      <c r="TGR38" s="14"/>
      <c r="TGS38" s="14"/>
      <c r="TGT38" s="14"/>
      <c r="TGU38" s="14"/>
      <c r="TGV38" s="14"/>
      <c r="TGW38" s="14"/>
      <c r="TGX38" s="14"/>
      <c r="TGY38" s="14"/>
      <c r="TGZ38" s="14"/>
      <c r="THA38" s="14"/>
      <c r="THB38" s="14"/>
      <c r="THC38" s="14"/>
      <c r="THD38" s="14"/>
      <c r="THE38" s="14"/>
      <c r="THF38" s="14"/>
      <c r="THG38" s="14"/>
      <c r="THH38" s="14"/>
      <c r="THI38" s="14"/>
      <c r="THJ38" s="14"/>
      <c r="THK38" s="14"/>
      <c r="THL38" s="14"/>
      <c r="THM38" s="14"/>
      <c r="THN38" s="14"/>
      <c r="THO38" s="14"/>
      <c r="THP38" s="14"/>
      <c r="THQ38" s="14"/>
      <c r="THR38" s="14"/>
      <c r="THS38" s="14"/>
      <c r="THT38" s="14"/>
      <c r="THU38" s="14"/>
      <c r="THV38" s="14"/>
      <c r="THW38" s="14"/>
      <c r="THX38" s="14"/>
      <c r="THY38" s="14"/>
      <c r="THZ38" s="14"/>
      <c r="TIA38" s="14"/>
      <c r="TIB38" s="14"/>
      <c r="TIC38" s="14"/>
      <c r="TID38" s="14"/>
      <c r="TIE38" s="14"/>
      <c r="TIF38" s="14"/>
      <c r="TIG38" s="14"/>
      <c r="TIH38" s="14"/>
      <c r="TII38" s="14"/>
      <c r="TIJ38" s="14"/>
      <c r="TIK38" s="14"/>
      <c r="TIL38" s="14"/>
      <c r="TIM38" s="14"/>
      <c r="TIN38" s="14"/>
      <c r="TIO38" s="14"/>
      <c r="TIP38" s="14"/>
      <c r="TIQ38" s="14"/>
      <c r="TIR38" s="14"/>
      <c r="TIS38" s="14"/>
      <c r="TIT38" s="14"/>
      <c r="TIU38" s="14"/>
      <c r="TIV38" s="14"/>
      <c r="TIW38" s="14"/>
      <c r="TIX38" s="14"/>
      <c r="TIY38" s="14"/>
      <c r="TIZ38" s="14"/>
      <c r="TJA38" s="14"/>
      <c r="TJB38" s="14"/>
      <c r="TJC38" s="14"/>
      <c r="TJD38" s="14"/>
      <c r="TJE38" s="14"/>
      <c r="TJF38" s="14"/>
      <c r="TJG38" s="14"/>
      <c r="TJH38" s="14"/>
      <c r="TJI38" s="14"/>
      <c r="TJJ38" s="14"/>
      <c r="TJK38" s="14"/>
      <c r="TJL38" s="14"/>
      <c r="TJM38" s="14"/>
      <c r="TJN38" s="14"/>
      <c r="TJO38" s="14"/>
      <c r="TJP38" s="14"/>
      <c r="TJQ38" s="14"/>
      <c r="TJR38" s="14"/>
      <c r="TJS38" s="14"/>
      <c r="TJT38" s="14"/>
      <c r="TJU38" s="14"/>
      <c r="TJV38" s="14"/>
      <c r="TJW38" s="14"/>
      <c r="TJX38" s="14"/>
      <c r="TJY38" s="14"/>
      <c r="TJZ38" s="14"/>
      <c r="TKA38" s="14"/>
      <c r="TKB38" s="14"/>
      <c r="TKC38" s="14"/>
      <c r="TKD38" s="14"/>
      <c r="TKE38" s="14"/>
      <c r="TKF38" s="14"/>
      <c r="TKG38" s="14"/>
      <c r="TKH38" s="14"/>
      <c r="TKI38" s="14"/>
      <c r="TKJ38" s="14"/>
      <c r="TKK38" s="14"/>
      <c r="TKL38" s="14"/>
      <c r="TKM38" s="14"/>
      <c r="TKN38" s="14"/>
      <c r="TKO38" s="14"/>
      <c r="TKP38" s="14"/>
      <c r="TKQ38" s="14"/>
      <c r="TKR38" s="14"/>
      <c r="TKS38" s="14"/>
      <c r="TKT38" s="14"/>
      <c r="TKU38" s="14"/>
      <c r="TKV38" s="14"/>
      <c r="TKW38" s="14"/>
      <c r="TKX38" s="14"/>
      <c r="TKY38" s="14"/>
      <c r="TKZ38" s="14"/>
      <c r="TLA38" s="14"/>
      <c r="TLB38" s="14"/>
      <c r="TLC38" s="14"/>
      <c r="TLD38" s="14"/>
      <c r="TLE38" s="14"/>
      <c r="TLF38" s="14"/>
      <c r="TLG38" s="14"/>
      <c r="TLH38" s="14"/>
      <c r="TLI38" s="14"/>
      <c r="TLJ38" s="14"/>
      <c r="TLK38" s="14"/>
      <c r="TLL38" s="14"/>
      <c r="TLM38" s="14"/>
      <c r="TLN38" s="14"/>
      <c r="TLO38" s="14"/>
      <c r="TLP38" s="14"/>
      <c r="TLQ38" s="14"/>
      <c r="TLR38" s="14"/>
      <c r="TLS38" s="14"/>
      <c r="TLT38" s="14"/>
      <c r="TLU38" s="14"/>
      <c r="TLV38" s="14"/>
      <c r="TLW38" s="14"/>
      <c r="TLX38" s="14"/>
      <c r="TLY38" s="14"/>
      <c r="TLZ38" s="14"/>
      <c r="TMA38" s="14"/>
      <c r="TMB38" s="14"/>
      <c r="TMC38" s="14"/>
      <c r="TMD38" s="14"/>
      <c r="TME38" s="14"/>
      <c r="TMF38" s="14"/>
      <c r="TMG38" s="14"/>
      <c r="TMH38" s="14"/>
      <c r="TMI38" s="14"/>
      <c r="TMJ38" s="14"/>
      <c r="TMK38" s="14"/>
      <c r="TML38" s="14"/>
      <c r="TMM38" s="14"/>
      <c r="TMN38" s="14"/>
      <c r="TMO38" s="14"/>
      <c r="TMP38" s="14"/>
      <c r="TMQ38" s="14"/>
      <c r="TMR38" s="14"/>
      <c r="TMS38" s="14"/>
      <c r="TMT38" s="14"/>
      <c r="TMU38" s="14"/>
      <c r="TMV38" s="14"/>
      <c r="TMW38" s="14"/>
      <c r="TMX38" s="14"/>
      <c r="TMY38" s="14"/>
      <c r="TMZ38" s="14"/>
      <c r="TNA38" s="14"/>
      <c r="TNB38" s="14"/>
      <c r="TNC38" s="14"/>
      <c r="TND38" s="14"/>
      <c r="TNE38" s="14"/>
      <c r="TNF38" s="14"/>
      <c r="TNG38" s="14"/>
      <c r="TNH38" s="14"/>
      <c r="TNI38" s="14"/>
      <c r="TNJ38" s="14"/>
      <c r="TNK38" s="14"/>
      <c r="TNL38" s="14"/>
      <c r="TNM38" s="14"/>
      <c r="TNN38" s="14"/>
      <c r="TNO38" s="14"/>
      <c r="TNP38" s="14"/>
      <c r="TNQ38" s="14"/>
      <c r="TNR38" s="14"/>
      <c r="TNS38" s="14"/>
      <c r="TNT38" s="14"/>
      <c r="TNU38" s="14"/>
      <c r="TNV38" s="14"/>
      <c r="TNW38" s="14"/>
      <c r="TNX38" s="14"/>
      <c r="TNY38" s="14"/>
      <c r="TNZ38" s="14"/>
      <c r="TOA38" s="14"/>
      <c r="TOB38" s="14"/>
      <c r="TOC38" s="14"/>
      <c r="TOD38" s="14"/>
      <c r="TOE38" s="14"/>
      <c r="TOF38" s="14"/>
      <c r="TOG38" s="14"/>
      <c r="TOH38" s="14"/>
      <c r="TOI38" s="14"/>
      <c r="TOJ38" s="14"/>
      <c r="TOK38" s="14"/>
      <c r="TOL38" s="14"/>
      <c r="TOM38" s="14"/>
      <c r="TON38" s="14"/>
      <c r="TOO38" s="14"/>
      <c r="TOP38" s="14"/>
      <c r="TOQ38" s="14"/>
      <c r="TOR38" s="14"/>
      <c r="TOS38" s="14"/>
      <c r="TOT38" s="14"/>
      <c r="TOU38" s="14"/>
      <c r="TOV38" s="14"/>
      <c r="TOW38" s="14"/>
      <c r="TOX38" s="14"/>
      <c r="TOY38" s="14"/>
      <c r="TOZ38" s="14"/>
      <c r="TPA38" s="14"/>
      <c r="TPB38" s="14"/>
      <c r="TPC38" s="14"/>
      <c r="TPD38" s="14"/>
      <c r="TPE38" s="14"/>
      <c r="TPF38" s="14"/>
      <c r="TPG38" s="14"/>
      <c r="TPH38" s="14"/>
      <c r="TPI38" s="14"/>
      <c r="TPJ38" s="14"/>
      <c r="TPK38" s="14"/>
      <c r="TPL38" s="14"/>
      <c r="TPM38" s="14"/>
      <c r="TPN38" s="14"/>
      <c r="TPO38" s="14"/>
      <c r="TPP38" s="14"/>
      <c r="TPQ38" s="14"/>
      <c r="TPR38" s="14"/>
      <c r="TPS38" s="14"/>
      <c r="TPT38" s="14"/>
      <c r="TPU38" s="14"/>
      <c r="TPV38" s="14"/>
      <c r="TPW38" s="14"/>
      <c r="TPX38" s="14"/>
      <c r="TPY38" s="14"/>
      <c r="TPZ38" s="14"/>
      <c r="TQA38" s="14"/>
      <c r="TQB38" s="14"/>
      <c r="TQC38" s="14"/>
      <c r="TQD38" s="14"/>
      <c r="TQE38" s="14"/>
      <c r="TQF38" s="14"/>
      <c r="TQG38" s="14"/>
      <c r="TQH38" s="14"/>
      <c r="TQI38" s="14"/>
      <c r="TQJ38" s="14"/>
      <c r="TQK38" s="14"/>
      <c r="TQL38" s="14"/>
      <c r="TQM38" s="14"/>
      <c r="TQN38" s="14"/>
      <c r="TQO38" s="14"/>
      <c r="TQP38" s="14"/>
      <c r="TQQ38" s="14"/>
      <c r="TQR38" s="14"/>
      <c r="TQS38" s="14"/>
      <c r="TQT38" s="14"/>
      <c r="TQU38" s="14"/>
      <c r="TQV38" s="14"/>
      <c r="TQW38" s="14"/>
      <c r="TQX38" s="14"/>
      <c r="TQY38" s="14"/>
      <c r="TQZ38" s="14"/>
      <c r="TRA38" s="14"/>
      <c r="TRB38" s="14"/>
      <c r="TRC38" s="14"/>
      <c r="TRD38" s="14"/>
      <c r="TRE38" s="14"/>
      <c r="TRF38" s="14"/>
      <c r="TRG38" s="14"/>
      <c r="TRH38" s="14"/>
      <c r="TRI38" s="14"/>
      <c r="TRJ38" s="14"/>
      <c r="TRK38" s="14"/>
      <c r="TRL38" s="14"/>
      <c r="TRM38" s="14"/>
      <c r="TRN38" s="14"/>
      <c r="TRO38" s="14"/>
      <c r="TRP38" s="14"/>
      <c r="TRQ38" s="14"/>
      <c r="TRR38" s="14"/>
      <c r="TRS38" s="14"/>
      <c r="TRT38" s="14"/>
      <c r="TRU38" s="14"/>
      <c r="TRV38" s="14"/>
      <c r="TRW38" s="14"/>
      <c r="TRX38" s="14"/>
      <c r="TRY38" s="14"/>
      <c r="TRZ38" s="14"/>
      <c r="TSA38" s="14"/>
      <c r="TSB38" s="14"/>
      <c r="TSC38" s="14"/>
      <c r="TSD38" s="14"/>
      <c r="TSE38" s="14"/>
      <c r="TSF38" s="14"/>
      <c r="TSG38" s="14"/>
      <c r="TSH38" s="14"/>
      <c r="TSI38" s="14"/>
      <c r="TSJ38" s="14"/>
      <c r="TSK38" s="14"/>
      <c r="TSL38" s="14"/>
      <c r="TSM38" s="14"/>
      <c r="TSN38" s="14"/>
      <c r="TSO38" s="14"/>
      <c r="TSP38" s="14"/>
      <c r="TSQ38" s="14"/>
      <c r="TSR38" s="14"/>
      <c r="TSS38" s="14"/>
      <c r="TST38" s="14"/>
      <c r="TSU38" s="14"/>
      <c r="TSV38" s="14"/>
      <c r="TSW38" s="14"/>
      <c r="TSX38" s="14"/>
      <c r="TSY38" s="14"/>
      <c r="TSZ38" s="14"/>
      <c r="TTA38" s="14"/>
      <c r="TTB38" s="14"/>
      <c r="TTC38" s="14"/>
      <c r="TTD38" s="14"/>
      <c r="TTE38" s="14"/>
      <c r="TTF38" s="14"/>
      <c r="TTG38" s="14"/>
      <c r="TTH38" s="14"/>
      <c r="TTI38" s="14"/>
      <c r="TTJ38" s="14"/>
      <c r="TTK38" s="14"/>
      <c r="TTL38" s="14"/>
      <c r="TTM38" s="14"/>
      <c r="TTN38" s="14"/>
      <c r="TTO38" s="14"/>
      <c r="TTP38" s="14"/>
      <c r="TTQ38" s="14"/>
      <c r="TTR38" s="14"/>
      <c r="TTS38" s="14"/>
      <c r="TTT38" s="14"/>
      <c r="TTU38" s="14"/>
      <c r="TTV38" s="14"/>
      <c r="TTW38" s="14"/>
      <c r="TTX38" s="14"/>
      <c r="TTY38" s="14"/>
      <c r="TTZ38" s="14"/>
      <c r="TUA38" s="14"/>
      <c r="TUB38" s="14"/>
      <c r="TUC38" s="14"/>
      <c r="TUD38" s="14"/>
      <c r="TUE38" s="14"/>
      <c r="TUF38" s="14"/>
      <c r="TUG38" s="14"/>
      <c r="TUH38" s="14"/>
      <c r="TUI38" s="14"/>
      <c r="TUJ38" s="14"/>
      <c r="TUK38" s="14"/>
      <c r="TUL38" s="14"/>
      <c r="TUM38" s="14"/>
      <c r="TUN38" s="14"/>
      <c r="TUO38" s="14"/>
      <c r="TUP38" s="14"/>
      <c r="TUQ38" s="14"/>
      <c r="TUR38" s="14"/>
      <c r="TUS38" s="14"/>
      <c r="TUT38" s="14"/>
      <c r="TUU38" s="14"/>
      <c r="TUV38" s="14"/>
      <c r="TUW38" s="14"/>
      <c r="TUX38" s="14"/>
      <c r="TUY38" s="14"/>
      <c r="TUZ38" s="14"/>
      <c r="TVA38" s="14"/>
      <c r="TVB38" s="14"/>
      <c r="TVC38" s="14"/>
      <c r="TVD38" s="14"/>
      <c r="TVE38" s="14"/>
      <c r="TVF38" s="14"/>
      <c r="TVG38" s="14"/>
      <c r="TVH38" s="14"/>
      <c r="TVI38" s="14"/>
      <c r="TVJ38" s="14"/>
      <c r="TVK38" s="14"/>
      <c r="TVL38" s="14"/>
      <c r="TVM38" s="14"/>
      <c r="TVN38" s="14"/>
      <c r="TVO38" s="14"/>
      <c r="TVP38" s="14"/>
      <c r="TVQ38" s="14"/>
      <c r="TVR38" s="14"/>
      <c r="TVS38" s="14"/>
      <c r="TVT38" s="14"/>
      <c r="TVU38" s="14"/>
      <c r="TVV38" s="14"/>
      <c r="TVW38" s="14"/>
      <c r="TVX38" s="14"/>
      <c r="TVY38" s="14"/>
      <c r="TVZ38" s="14"/>
      <c r="TWA38" s="14"/>
      <c r="TWB38" s="14"/>
      <c r="TWC38" s="14"/>
      <c r="TWD38" s="14"/>
      <c r="TWE38" s="14"/>
      <c r="TWF38" s="14"/>
      <c r="TWG38" s="14"/>
      <c r="TWH38" s="14"/>
      <c r="TWI38" s="14"/>
      <c r="TWJ38" s="14"/>
      <c r="TWK38" s="14"/>
      <c r="TWL38" s="14"/>
      <c r="TWM38" s="14"/>
      <c r="TWN38" s="14"/>
      <c r="TWO38" s="14"/>
      <c r="TWP38" s="14"/>
      <c r="TWQ38" s="14"/>
      <c r="TWR38" s="14"/>
      <c r="TWS38" s="14"/>
      <c r="TWT38" s="14"/>
      <c r="TWU38" s="14"/>
      <c r="TWV38" s="14"/>
      <c r="TWW38" s="14"/>
      <c r="TWX38" s="14"/>
      <c r="TWY38" s="14"/>
      <c r="TWZ38" s="14"/>
      <c r="TXA38" s="14"/>
      <c r="TXB38" s="14"/>
      <c r="TXC38" s="14"/>
      <c r="TXD38" s="14"/>
      <c r="TXE38" s="14"/>
      <c r="TXF38" s="14"/>
      <c r="TXG38" s="14"/>
      <c r="TXH38" s="14"/>
      <c r="TXI38" s="14"/>
      <c r="TXJ38" s="14"/>
      <c r="TXK38" s="14"/>
      <c r="TXL38" s="14"/>
      <c r="TXM38" s="14"/>
      <c r="TXN38" s="14"/>
      <c r="TXO38" s="14"/>
      <c r="TXP38" s="14"/>
      <c r="TXQ38" s="14"/>
      <c r="TXR38" s="14"/>
      <c r="TXS38" s="14"/>
      <c r="TXT38" s="14"/>
      <c r="TXU38" s="14"/>
      <c r="TXV38" s="14"/>
      <c r="TXW38" s="14"/>
      <c r="TXX38" s="14"/>
      <c r="TXY38" s="14"/>
      <c r="TXZ38" s="14"/>
      <c r="TYA38" s="14"/>
      <c r="TYB38" s="14"/>
      <c r="TYC38" s="14"/>
      <c r="TYD38" s="14"/>
      <c r="TYE38" s="14"/>
      <c r="TYF38" s="14"/>
      <c r="TYG38" s="14"/>
      <c r="TYH38" s="14"/>
      <c r="TYI38" s="14"/>
      <c r="TYJ38" s="14"/>
      <c r="TYK38" s="14"/>
      <c r="TYL38" s="14"/>
      <c r="TYM38" s="14"/>
      <c r="TYN38" s="14"/>
      <c r="TYO38" s="14"/>
      <c r="TYP38" s="14"/>
      <c r="TYQ38" s="14"/>
      <c r="TYR38" s="14"/>
      <c r="TYS38" s="14"/>
      <c r="TYT38" s="14"/>
      <c r="TYU38" s="14"/>
      <c r="TYV38" s="14"/>
      <c r="TYW38" s="14"/>
      <c r="TYX38" s="14"/>
      <c r="TYY38" s="14"/>
      <c r="TYZ38" s="14"/>
      <c r="TZA38" s="14"/>
      <c r="TZB38" s="14"/>
      <c r="TZC38" s="14"/>
      <c r="TZD38" s="14"/>
      <c r="TZE38" s="14"/>
      <c r="TZF38" s="14"/>
      <c r="TZG38" s="14"/>
      <c r="TZH38" s="14"/>
      <c r="TZI38" s="14"/>
      <c r="TZJ38" s="14"/>
      <c r="TZK38" s="14"/>
      <c r="TZL38" s="14"/>
      <c r="TZM38" s="14"/>
      <c r="TZN38" s="14"/>
      <c r="TZO38" s="14"/>
      <c r="TZP38" s="14"/>
      <c r="TZQ38" s="14"/>
      <c r="TZR38" s="14"/>
      <c r="TZS38" s="14"/>
      <c r="TZT38" s="14"/>
      <c r="TZU38" s="14"/>
      <c r="TZV38" s="14"/>
      <c r="TZW38" s="14"/>
      <c r="TZX38" s="14"/>
      <c r="TZY38" s="14"/>
      <c r="TZZ38" s="14"/>
      <c r="UAA38" s="14"/>
      <c r="UAB38" s="14"/>
      <c r="UAC38" s="14"/>
      <c r="UAD38" s="14"/>
      <c r="UAE38" s="14"/>
      <c r="UAF38" s="14"/>
      <c r="UAG38" s="14"/>
      <c r="UAH38" s="14"/>
      <c r="UAI38" s="14"/>
      <c r="UAJ38" s="14"/>
      <c r="UAK38" s="14"/>
      <c r="UAL38" s="14"/>
      <c r="UAM38" s="14"/>
      <c r="UAN38" s="14"/>
      <c r="UAO38" s="14"/>
      <c r="UAP38" s="14"/>
      <c r="UAQ38" s="14"/>
      <c r="UAR38" s="14"/>
      <c r="UAS38" s="14"/>
      <c r="UAT38" s="14"/>
      <c r="UAU38" s="14"/>
      <c r="UAV38" s="14"/>
      <c r="UAW38" s="14"/>
      <c r="UAX38" s="14"/>
      <c r="UAY38" s="14"/>
      <c r="UAZ38" s="14"/>
      <c r="UBA38" s="14"/>
      <c r="UBB38" s="14"/>
      <c r="UBC38" s="14"/>
      <c r="UBD38" s="14"/>
      <c r="UBE38" s="14"/>
      <c r="UBF38" s="14"/>
      <c r="UBG38" s="14"/>
      <c r="UBH38" s="14"/>
      <c r="UBI38" s="14"/>
      <c r="UBJ38" s="14"/>
      <c r="UBK38" s="14"/>
      <c r="UBL38" s="14"/>
      <c r="UBM38" s="14"/>
      <c r="UBN38" s="14"/>
      <c r="UBO38" s="14"/>
      <c r="UBP38" s="14"/>
      <c r="UBQ38" s="14"/>
      <c r="UBR38" s="14"/>
      <c r="UBS38" s="14"/>
      <c r="UBT38" s="14"/>
      <c r="UBU38" s="14"/>
      <c r="UBV38" s="14"/>
      <c r="UBW38" s="14"/>
      <c r="UBX38" s="14"/>
      <c r="UBY38" s="14"/>
      <c r="UBZ38" s="14"/>
      <c r="UCA38" s="14"/>
      <c r="UCB38" s="14"/>
      <c r="UCC38" s="14"/>
      <c r="UCD38" s="14"/>
      <c r="UCE38" s="14"/>
      <c r="UCF38" s="14"/>
      <c r="UCG38" s="14"/>
      <c r="UCH38" s="14"/>
      <c r="UCI38" s="14"/>
      <c r="UCJ38" s="14"/>
      <c r="UCK38" s="14"/>
      <c r="UCL38" s="14"/>
      <c r="UCM38" s="14"/>
      <c r="UCN38" s="14"/>
      <c r="UCO38" s="14"/>
      <c r="UCP38" s="14"/>
      <c r="UCQ38" s="14"/>
      <c r="UCR38" s="14"/>
      <c r="UCS38" s="14"/>
      <c r="UCT38" s="14"/>
      <c r="UCU38" s="14"/>
      <c r="UCV38" s="14"/>
      <c r="UCW38" s="14"/>
      <c r="UCX38" s="14"/>
      <c r="UCY38" s="14"/>
      <c r="UCZ38" s="14"/>
      <c r="UDA38" s="14"/>
      <c r="UDB38" s="14"/>
      <c r="UDC38" s="14"/>
      <c r="UDD38" s="14"/>
      <c r="UDE38" s="14"/>
      <c r="UDF38" s="14"/>
      <c r="UDG38" s="14"/>
      <c r="UDH38" s="14"/>
      <c r="UDI38" s="14"/>
      <c r="UDJ38" s="14"/>
      <c r="UDK38" s="14"/>
      <c r="UDL38" s="14"/>
      <c r="UDM38" s="14"/>
      <c r="UDN38" s="14"/>
      <c r="UDO38" s="14"/>
      <c r="UDP38" s="14"/>
      <c r="UDQ38" s="14"/>
      <c r="UDR38" s="14"/>
      <c r="UDS38" s="14"/>
      <c r="UDT38" s="14"/>
      <c r="UDU38" s="14"/>
      <c r="UDV38" s="14"/>
      <c r="UDW38" s="14"/>
      <c r="UDX38" s="14"/>
      <c r="UDY38" s="14"/>
      <c r="UDZ38" s="14"/>
      <c r="UEA38" s="14"/>
      <c r="UEB38" s="14"/>
      <c r="UEC38" s="14"/>
      <c r="UED38" s="14"/>
      <c r="UEE38" s="14"/>
      <c r="UEF38" s="14"/>
      <c r="UEG38" s="14"/>
      <c r="UEH38" s="14"/>
      <c r="UEI38" s="14"/>
      <c r="UEJ38" s="14"/>
      <c r="UEK38" s="14"/>
      <c r="UEL38" s="14"/>
      <c r="UEM38" s="14"/>
      <c r="UEN38" s="14"/>
      <c r="UEO38" s="14"/>
      <c r="UEP38" s="14"/>
      <c r="UEQ38" s="14"/>
      <c r="UER38" s="14"/>
      <c r="UES38" s="14"/>
      <c r="UET38" s="14"/>
      <c r="UEU38" s="14"/>
      <c r="UEV38" s="14"/>
      <c r="UEW38" s="14"/>
      <c r="UEX38" s="14"/>
      <c r="UEY38" s="14"/>
      <c r="UEZ38" s="14"/>
      <c r="UFA38" s="14"/>
      <c r="UFB38" s="14"/>
      <c r="UFC38" s="14"/>
      <c r="UFD38" s="14"/>
      <c r="UFE38" s="14"/>
      <c r="UFF38" s="14"/>
      <c r="UFG38" s="14"/>
      <c r="UFH38" s="14"/>
      <c r="UFI38" s="14"/>
      <c r="UFJ38" s="14"/>
      <c r="UFK38" s="14"/>
      <c r="UFL38" s="14"/>
      <c r="UFM38" s="14"/>
      <c r="UFN38" s="14"/>
      <c r="UFO38" s="14"/>
      <c r="UFP38" s="14"/>
      <c r="UFQ38" s="14"/>
      <c r="UFR38" s="14"/>
      <c r="UFS38" s="14"/>
      <c r="UFT38" s="14"/>
      <c r="UFU38" s="14"/>
      <c r="UFV38" s="14"/>
      <c r="UFW38" s="14"/>
      <c r="UFX38" s="14"/>
      <c r="UFY38" s="14"/>
      <c r="UFZ38" s="14"/>
      <c r="UGA38" s="14"/>
      <c r="UGB38" s="14"/>
      <c r="UGC38" s="14"/>
      <c r="UGD38" s="14"/>
      <c r="UGE38" s="14"/>
      <c r="UGF38" s="14"/>
      <c r="UGG38" s="14"/>
      <c r="UGH38" s="14"/>
      <c r="UGI38" s="14"/>
      <c r="UGJ38" s="14"/>
      <c r="UGK38" s="14"/>
      <c r="UGL38" s="14"/>
      <c r="UGM38" s="14"/>
      <c r="UGN38" s="14"/>
      <c r="UGO38" s="14"/>
      <c r="UGP38" s="14"/>
      <c r="UGQ38" s="14"/>
      <c r="UGR38" s="14"/>
      <c r="UGS38" s="14"/>
      <c r="UGT38" s="14"/>
      <c r="UGU38" s="14"/>
      <c r="UGV38" s="14"/>
      <c r="UGW38" s="14"/>
      <c r="UGX38" s="14"/>
      <c r="UGY38" s="14"/>
      <c r="UGZ38" s="14"/>
      <c r="UHA38" s="14"/>
      <c r="UHB38" s="14"/>
      <c r="UHC38" s="14"/>
      <c r="UHD38" s="14"/>
      <c r="UHE38" s="14"/>
      <c r="UHF38" s="14"/>
      <c r="UHG38" s="14"/>
      <c r="UHH38" s="14"/>
      <c r="UHI38" s="14"/>
      <c r="UHJ38" s="14"/>
      <c r="UHK38" s="14"/>
      <c r="UHL38" s="14"/>
      <c r="UHM38" s="14"/>
      <c r="UHN38" s="14"/>
      <c r="UHO38" s="14"/>
      <c r="UHP38" s="14"/>
      <c r="UHQ38" s="14"/>
      <c r="UHR38" s="14"/>
      <c r="UHS38" s="14"/>
      <c r="UHT38" s="14"/>
      <c r="UHU38" s="14"/>
      <c r="UHV38" s="14"/>
      <c r="UHW38" s="14"/>
      <c r="UHX38" s="14"/>
      <c r="UHY38" s="14"/>
      <c r="UHZ38" s="14"/>
      <c r="UIA38" s="14"/>
      <c r="UIB38" s="14"/>
      <c r="UIC38" s="14"/>
      <c r="UID38" s="14"/>
      <c r="UIE38" s="14"/>
      <c r="UIF38" s="14"/>
      <c r="UIG38" s="14"/>
      <c r="UIH38" s="14"/>
      <c r="UII38" s="14"/>
      <c r="UIJ38" s="14"/>
      <c r="UIK38" s="14"/>
      <c r="UIL38" s="14"/>
      <c r="UIM38" s="14"/>
      <c r="UIN38" s="14"/>
      <c r="UIO38" s="14"/>
      <c r="UIP38" s="14"/>
      <c r="UIQ38" s="14"/>
      <c r="UIR38" s="14"/>
      <c r="UIS38" s="14"/>
      <c r="UIT38" s="14"/>
      <c r="UIU38" s="14"/>
      <c r="UIV38" s="14"/>
      <c r="UIW38" s="14"/>
      <c r="UIX38" s="14"/>
      <c r="UIY38" s="14"/>
      <c r="UIZ38" s="14"/>
      <c r="UJA38" s="14"/>
      <c r="UJB38" s="14"/>
      <c r="UJC38" s="14"/>
      <c r="UJD38" s="14"/>
      <c r="UJE38" s="14"/>
      <c r="UJF38" s="14"/>
      <c r="UJG38" s="14"/>
      <c r="UJH38" s="14"/>
      <c r="UJI38" s="14"/>
      <c r="UJJ38" s="14"/>
      <c r="UJK38" s="14"/>
      <c r="UJL38" s="14"/>
      <c r="UJM38" s="14"/>
      <c r="UJN38" s="14"/>
      <c r="UJO38" s="14"/>
      <c r="UJP38" s="14"/>
      <c r="UJQ38" s="14"/>
      <c r="UJR38" s="14"/>
      <c r="UJS38" s="14"/>
      <c r="UJT38" s="14"/>
      <c r="UJU38" s="14"/>
      <c r="UJV38" s="14"/>
      <c r="UJW38" s="14"/>
      <c r="UJX38" s="14"/>
      <c r="UJY38" s="14"/>
      <c r="UJZ38" s="14"/>
      <c r="UKA38" s="14"/>
      <c r="UKB38" s="14"/>
      <c r="UKC38" s="14"/>
      <c r="UKD38" s="14"/>
      <c r="UKE38" s="14"/>
      <c r="UKF38" s="14"/>
      <c r="UKG38" s="14"/>
      <c r="UKH38" s="14"/>
      <c r="UKI38" s="14"/>
      <c r="UKJ38" s="14"/>
      <c r="UKK38" s="14"/>
      <c r="UKL38" s="14"/>
      <c r="UKM38" s="14"/>
      <c r="UKN38" s="14"/>
      <c r="UKO38" s="14"/>
      <c r="UKP38" s="14"/>
      <c r="UKQ38" s="14"/>
      <c r="UKR38" s="14"/>
      <c r="UKS38" s="14"/>
      <c r="UKT38" s="14"/>
      <c r="UKU38" s="14"/>
      <c r="UKV38" s="14"/>
      <c r="UKW38" s="14"/>
      <c r="UKX38" s="14"/>
      <c r="UKY38" s="14"/>
      <c r="UKZ38" s="14"/>
      <c r="ULA38" s="14"/>
      <c r="ULB38" s="14"/>
      <c r="ULC38" s="14"/>
      <c r="ULD38" s="14"/>
      <c r="ULE38" s="14"/>
      <c r="ULF38" s="14"/>
      <c r="ULG38" s="14"/>
      <c r="ULH38" s="14"/>
      <c r="ULI38" s="14"/>
      <c r="ULJ38" s="14"/>
      <c r="ULK38" s="14"/>
      <c r="ULL38" s="14"/>
      <c r="ULM38" s="14"/>
      <c r="ULN38" s="14"/>
      <c r="ULO38" s="14"/>
      <c r="ULP38" s="14"/>
      <c r="ULQ38" s="14"/>
      <c r="ULR38" s="14"/>
      <c r="ULS38" s="14"/>
      <c r="ULT38" s="14"/>
      <c r="ULU38" s="14"/>
      <c r="ULV38" s="14"/>
      <c r="ULW38" s="14"/>
      <c r="ULX38" s="14"/>
      <c r="ULY38" s="14"/>
      <c r="ULZ38" s="14"/>
      <c r="UMA38" s="14"/>
      <c r="UMB38" s="14"/>
      <c r="UMC38" s="14"/>
      <c r="UMD38" s="14"/>
      <c r="UME38" s="14"/>
      <c r="UMF38" s="14"/>
      <c r="UMG38" s="14"/>
      <c r="UMH38" s="14"/>
      <c r="UMI38" s="14"/>
      <c r="UMJ38" s="14"/>
      <c r="UMK38" s="14"/>
      <c r="UML38" s="14"/>
      <c r="UMM38" s="14"/>
      <c r="UMN38" s="14"/>
      <c r="UMO38" s="14"/>
      <c r="UMP38" s="14"/>
      <c r="UMQ38" s="14"/>
      <c r="UMR38" s="14"/>
      <c r="UMS38" s="14"/>
      <c r="UMT38" s="14"/>
      <c r="UMU38" s="14"/>
      <c r="UMV38" s="14"/>
      <c r="UMW38" s="14"/>
      <c r="UMX38" s="14"/>
      <c r="UMY38" s="14"/>
      <c r="UMZ38" s="14"/>
      <c r="UNA38" s="14"/>
      <c r="UNB38" s="14"/>
      <c r="UNC38" s="14"/>
      <c r="UND38" s="14"/>
      <c r="UNE38" s="14"/>
      <c r="UNF38" s="14"/>
      <c r="UNG38" s="14"/>
      <c r="UNH38" s="14"/>
      <c r="UNI38" s="14"/>
      <c r="UNJ38" s="14"/>
      <c r="UNK38" s="14"/>
      <c r="UNL38" s="14"/>
      <c r="UNM38" s="14"/>
      <c r="UNN38" s="14"/>
      <c r="UNO38" s="14"/>
      <c r="UNP38" s="14"/>
      <c r="UNQ38" s="14"/>
      <c r="UNR38" s="14"/>
      <c r="UNS38" s="14"/>
      <c r="UNT38" s="14"/>
      <c r="UNU38" s="14"/>
      <c r="UNV38" s="14"/>
      <c r="UNW38" s="14"/>
      <c r="UNX38" s="14"/>
      <c r="UNY38" s="14"/>
      <c r="UNZ38" s="14"/>
      <c r="UOA38" s="14"/>
      <c r="UOB38" s="14"/>
      <c r="UOC38" s="14"/>
      <c r="UOD38" s="14"/>
      <c r="UOE38" s="14"/>
      <c r="UOF38" s="14"/>
      <c r="UOG38" s="14"/>
      <c r="UOH38" s="14"/>
      <c r="UOI38" s="14"/>
      <c r="UOJ38" s="14"/>
      <c r="UOK38" s="14"/>
      <c r="UOL38" s="14"/>
      <c r="UOM38" s="14"/>
      <c r="UON38" s="14"/>
      <c r="UOO38" s="14"/>
      <c r="UOP38" s="14"/>
      <c r="UOQ38" s="14"/>
      <c r="UOR38" s="14"/>
      <c r="UOS38" s="14"/>
      <c r="UOT38" s="14"/>
      <c r="UOU38" s="14"/>
      <c r="UOV38" s="14"/>
      <c r="UOW38" s="14"/>
      <c r="UOX38" s="14"/>
      <c r="UOY38" s="14"/>
      <c r="UOZ38" s="14"/>
      <c r="UPA38" s="14"/>
      <c r="UPB38" s="14"/>
      <c r="UPC38" s="14"/>
      <c r="UPD38" s="14"/>
      <c r="UPE38" s="14"/>
      <c r="UPF38" s="14"/>
      <c r="UPG38" s="14"/>
      <c r="UPH38" s="14"/>
      <c r="UPI38" s="14"/>
      <c r="UPJ38" s="14"/>
      <c r="UPK38" s="14"/>
      <c r="UPL38" s="14"/>
      <c r="UPM38" s="14"/>
      <c r="UPN38" s="14"/>
      <c r="UPO38" s="14"/>
      <c r="UPP38" s="14"/>
      <c r="UPQ38" s="14"/>
      <c r="UPR38" s="14"/>
      <c r="UPS38" s="14"/>
      <c r="UPT38" s="14"/>
      <c r="UPU38" s="14"/>
      <c r="UPV38" s="14"/>
      <c r="UPW38" s="14"/>
      <c r="UPX38" s="14"/>
      <c r="UPY38" s="14"/>
      <c r="UPZ38" s="14"/>
      <c r="UQA38" s="14"/>
      <c r="UQB38" s="14"/>
      <c r="UQC38" s="14"/>
      <c r="UQD38" s="14"/>
      <c r="UQE38" s="14"/>
      <c r="UQF38" s="14"/>
      <c r="UQG38" s="14"/>
      <c r="UQH38" s="14"/>
      <c r="UQI38" s="14"/>
      <c r="UQJ38" s="14"/>
      <c r="UQK38" s="14"/>
      <c r="UQL38" s="14"/>
      <c r="UQM38" s="14"/>
      <c r="UQN38" s="14"/>
      <c r="UQO38" s="14"/>
      <c r="UQP38" s="14"/>
      <c r="UQQ38" s="14"/>
      <c r="UQR38" s="14"/>
      <c r="UQS38" s="14"/>
      <c r="UQT38" s="14"/>
      <c r="UQU38" s="14"/>
      <c r="UQV38" s="14"/>
      <c r="UQW38" s="14"/>
      <c r="UQX38" s="14"/>
      <c r="UQY38" s="14"/>
      <c r="UQZ38" s="14"/>
      <c r="URA38" s="14"/>
      <c r="URB38" s="14"/>
      <c r="URC38" s="14"/>
      <c r="URD38" s="14"/>
      <c r="URE38" s="14"/>
      <c r="URF38" s="14"/>
      <c r="URG38" s="14"/>
      <c r="URH38" s="14"/>
      <c r="URI38" s="14"/>
      <c r="URJ38" s="14"/>
      <c r="URK38" s="14"/>
      <c r="URL38" s="14"/>
      <c r="URM38" s="14"/>
      <c r="URN38" s="14"/>
      <c r="URO38" s="14"/>
      <c r="URP38" s="14"/>
      <c r="URQ38" s="14"/>
      <c r="URR38" s="14"/>
      <c r="URS38" s="14"/>
      <c r="URT38" s="14"/>
      <c r="URU38" s="14"/>
      <c r="URV38" s="14"/>
      <c r="URW38" s="14"/>
      <c r="URX38" s="14"/>
      <c r="URY38" s="14"/>
      <c r="URZ38" s="14"/>
      <c r="USA38" s="14"/>
      <c r="USB38" s="14"/>
      <c r="USC38" s="14"/>
      <c r="USD38" s="14"/>
      <c r="USE38" s="14"/>
      <c r="USF38" s="14"/>
      <c r="USG38" s="14"/>
      <c r="USH38" s="14"/>
      <c r="USI38" s="14"/>
      <c r="USJ38" s="14"/>
      <c r="USK38" s="14"/>
      <c r="USL38" s="14"/>
      <c r="USM38" s="14"/>
      <c r="USN38" s="14"/>
      <c r="USO38" s="14"/>
      <c r="USP38" s="14"/>
      <c r="USQ38" s="14"/>
      <c r="USR38" s="14"/>
      <c r="USS38" s="14"/>
      <c r="UST38" s="14"/>
      <c r="USU38" s="14"/>
      <c r="USV38" s="14"/>
      <c r="USW38" s="14"/>
      <c r="USX38" s="14"/>
      <c r="USY38" s="14"/>
      <c r="USZ38" s="14"/>
      <c r="UTA38" s="14"/>
      <c r="UTB38" s="14"/>
      <c r="UTC38" s="14"/>
      <c r="UTD38" s="14"/>
      <c r="UTE38" s="14"/>
      <c r="UTF38" s="14"/>
      <c r="UTG38" s="14"/>
      <c r="UTH38" s="14"/>
      <c r="UTI38" s="14"/>
      <c r="UTJ38" s="14"/>
      <c r="UTK38" s="14"/>
      <c r="UTL38" s="14"/>
      <c r="UTM38" s="14"/>
      <c r="UTN38" s="14"/>
      <c r="UTO38" s="14"/>
      <c r="UTP38" s="14"/>
      <c r="UTQ38" s="14"/>
      <c r="UTR38" s="14"/>
      <c r="UTS38" s="14"/>
      <c r="UTT38" s="14"/>
      <c r="UTU38" s="14"/>
      <c r="UTV38" s="14"/>
      <c r="UTW38" s="14"/>
      <c r="UTX38" s="14"/>
      <c r="UTY38" s="14"/>
      <c r="UTZ38" s="14"/>
      <c r="UUA38" s="14"/>
      <c r="UUB38" s="14"/>
      <c r="UUC38" s="14"/>
      <c r="UUD38" s="14"/>
      <c r="UUE38" s="14"/>
      <c r="UUF38" s="14"/>
      <c r="UUG38" s="14"/>
      <c r="UUH38" s="14"/>
      <c r="UUI38" s="14"/>
      <c r="UUJ38" s="14"/>
      <c r="UUK38" s="14"/>
      <c r="UUL38" s="14"/>
      <c r="UUM38" s="14"/>
      <c r="UUN38" s="14"/>
      <c r="UUO38" s="14"/>
      <c r="UUP38" s="14"/>
      <c r="UUQ38" s="14"/>
      <c r="UUR38" s="14"/>
      <c r="UUS38" s="14"/>
      <c r="UUT38" s="14"/>
      <c r="UUU38" s="14"/>
      <c r="UUV38" s="14"/>
      <c r="UUW38" s="14"/>
      <c r="UUX38" s="14"/>
      <c r="UUY38" s="14"/>
      <c r="UUZ38" s="14"/>
      <c r="UVA38" s="14"/>
      <c r="UVB38" s="14"/>
      <c r="UVC38" s="14"/>
      <c r="UVD38" s="14"/>
      <c r="UVE38" s="14"/>
      <c r="UVF38" s="14"/>
      <c r="UVG38" s="14"/>
      <c r="UVH38" s="14"/>
      <c r="UVI38" s="14"/>
      <c r="UVJ38" s="14"/>
      <c r="UVK38" s="14"/>
      <c r="UVL38" s="14"/>
      <c r="UVM38" s="14"/>
      <c r="UVN38" s="14"/>
      <c r="UVO38" s="14"/>
      <c r="UVP38" s="14"/>
      <c r="UVQ38" s="14"/>
      <c r="UVR38" s="14"/>
      <c r="UVS38" s="14"/>
      <c r="UVT38" s="14"/>
      <c r="UVU38" s="14"/>
      <c r="UVV38" s="14"/>
      <c r="UVW38" s="14"/>
      <c r="UVX38" s="14"/>
      <c r="UVY38" s="14"/>
      <c r="UVZ38" s="14"/>
      <c r="UWA38" s="14"/>
      <c r="UWB38" s="14"/>
      <c r="UWC38" s="14"/>
      <c r="UWD38" s="14"/>
      <c r="UWE38" s="14"/>
      <c r="UWF38" s="14"/>
      <c r="UWG38" s="14"/>
      <c r="UWH38" s="14"/>
      <c r="UWI38" s="14"/>
      <c r="UWJ38" s="14"/>
      <c r="UWK38" s="14"/>
      <c r="UWL38" s="14"/>
      <c r="UWM38" s="14"/>
      <c r="UWN38" s="14"/>
      <c r="UWO38" s="14"/>
      <c r="UWP38" s="14"/>
      <c r="UWQ38" s="14"/>
      <c r="UWR38" s="14"/>
      <c r="UWS38" s="14"/>
      <c r="UWT38" s="14"/>
      <c r="UWU38" s="14"/>
      <c r="UWV38" s="14"/>
      <c r="UWW38" s="14"/>
      <c r="UWX38" s="14"/>
      <c r="UWY38" s="14"/>
      <c r="UWZ38" s="14"/>
      <c r="UXA38" s="14"/>
      <c r="UXB38" s="14"/>
      <c r="UXC38" s="14"/>
      <c r="UXD38" s="14"/>
      <c r="UXE38" s="14"/>
      <c r="UXF38" s="14"/>
      <c r="UXG38" s="14"/>
      <c r="UXH38" s="14"/>
      <c r="UXI38" s="14"/>
      <c r="UXJ38" s="14"/>
      <c r="UXK38" s="14"/>
      <c r="UXL38" s="14"/>
      <c r="UXM38" s="14"/>
      <c r="UXN38" s="14"/>
      <c r="UXO38" s="14"/>
      <c r="UXP38" s="14"/>
      <c r="UXQ38" s="14"/>
      <c r="UXR38" s="14"/>
      <c r="UXS38" s="14"/>
      <c r="UXT38" s="14"/>
      <c r="UXU38" s="14"/>
      <c r="UXV38" s="14"/>
      <c r="UXW38" s="14"/>
      <c r="UXX38" s="14"/>
      <c r="UXY38" s="14"/>
      <c r="UXZ38" s="14"/>
      <c r="UYA38" s="14"/>
      <c r="UYB38" s="14"/>
      <c r="UYC38" s="14"/>
      <c r="UYD38" s="14"/>
      <c r="UYE38" s="14"/>
      <c r="UYF38" s="14"/>
      <c r="UYG38" s="14"/>
      <c r="UYH38" s="14"/>
      <c r="UYI38" s="14"/>
      <c r="UYJ38" s="14"/>
      <c r="UYK38" s="14"/>
      <c r="UYL38" s="14"/>
      <c r="UYM38" s="14"/>
      <c r="UYN38" s="14"/>
      <c r="UYO38" s="14"/>
      <c r="UYP38" s="14"/>
      <c r="UYQ38" s="14"/>
      <c r="UYR38" s="14"/>
      <c r="UYS38" s="14"/>
      <c r="UYT38" s="14"/>
      <c r="UYU38" s="14"/>
      <c r="UYV38" s="14"/>
      <c r="UYW38" s="14"/>
      <c r="UYX38" s="14"/>
      <c r="UYY38" s="14"/>
      <c r="UYZ38" s="14"/>
      <c r="UZA38" s="14"/>
      <c r="UZB38" s="14"/>
      <c r="UZC38" s="14"/>
      <c r="UZD38" s="14"/>
      <c r="UZE38" s="14"/>
      <c r="UZF38" s="14"/>
      <c r="UZG38" s="14"/>
      <c r="UZH38" s="14"/>
      <c r="UZI38" s="14"/>
      <c r="UZJ38" s="14"/>
      <c r="UZK38" s="14"/>
      <c r="UZL38" s="14"/>
      <c r="UZM38" s="14"/>
      <c r="UZN38" s="14"/>
      <c r="UZO38" s="14"/>
      <c r="UZP38" s="14"/>
      <c r="UZQ38" s="14"/>
      <c r="UZR38" s="14"/>
      <c r="UZS38" s="14"/>
      <c r="UZT38" s="14"/>
      <c r="UZU38" s="14"/>
      <c r="UZV38" s="14"/>
      <c r="UZW38" s="14"/>
      <c r="UZX38" s="14"/>
      <c r="UZY38" s="14"/>
      <c r="UZZ38" s="14"/>
      <c r="VAA38" s="14"/>
      <c r="VAB38" s="14"/>
      <c r="VAC38" s="14"/>
      <c r="VAD38" s="14"/>
      <c r="VAE38" s="14"/>
      <c r="VAF38" s="14"/>
      <c r="VAG38" s="14"/>
      <c r="VAH38" s="14"/>
      <c r="VAI38" s="14"/>
      <c r="VAJ38" s="14"/>
      <c r="VAK38" s="14"/>
      <c r="VAL38" s="14"/>
      <c r="VAM38" s="14"/>
      <c r="VAN38" s="14"/>
      <c r="VAO38" s="14"/>
      <c r="VAP38" s="14"/>
      <c r="VAQ38" s="14"/>
      <c r="VAR38" s="14"/>
      <c r="VAS38" s="14"/>
      <c r="VAT38" s="14"/>
      <c r="VAU38" s="14"/>
      <c r="VAV38" s="14"/>
      <c r="VAW38" s="14"/>
      <c r="VAX38" s="14"/>
      <c r="VAY38" s="14"/>
      <c r="VAZ38" s="14"/>
      <c r="VBA38" s="14"/>
      <c r="VBB38" s="14"/>
      <c r="VBC38" s="14"/>
      <c r="VBD38" s="14"/>
      <c r="VBE38" s="14"/>
      <c r="VBF38" s="14"/>
      <c r="VBG38" s="14"/>
      <c r="VBH38" s="14"/>
      <c r="VBI38" s="14"/>
      <c r="VBJ38" s="14"/>
      <c r="VBK38" s="14"/>
      <c r="VBL38" s="14"/>
      <c r="VBM38" s="14"/>
      <c r="VBN38" s="14"/>
      <c r="VBO38" s="14"/>
      <c r="VBP38" s="14"/>
      <c r="VBQ38" s="14"/>
      <c r="VBR38" s="14"/>
      <c r="VBS38" s="14"/>
      <c r="VBT38" s="14"/>
      <c r="VBU38" s="14"/>
      <c r="VBV38" s="14"/>
      <c r="VBW38" s="14"/>
      <c r="VBX38" s="14"/>
      <c r="VBY38" s="14"/>
      <c r="VBZ38" s="14"/>
      <c r="VCA38" s="14"/>
      <c r="VCB38" s="14"/>
      <c r="VCC38" s="14"/>
      <c r="VCD38" s="14"/>
      <c r="VCE38" s="14"/>
      <c r="VCF38" s="14"/>
      <c r="VCG38" s="14"/>
      <c r="VCH38" s="14"/>
      <c r="VCI38" s="14"/>
      <c r="VCJ38" s="14"/>
      <c r="VCK38" s="14"/>
      <c r="VCL38" s="14"/>
      <c r="VCM38" s="14"/>
      <c r="VCN38" s="14"/>
      <c r="VCO38" s="14"/>
      <c r="VCP38" s="14"/>
      <c r="VCQ38" s="14"/>
      <c r="VCR38" s="14"/>
      <c r="VCS38" s="14"/>
      <c r="VCT38" s="14"/>
      <c r="VCU38" s="14"/>
      <c r="VCV38" s="14"/>
      <c r="VCW38" s="14"/>
      <c r="VCX38" s="14"/>
      <c r="VCY38" s="14"/>
      <c r="VCZ38" s="14"/>
      <c r="VDA38" s="14"/>
      <c r="VDB38" s="14"/>
      <c r="VDC38" s="14"/>
      <c r="VDD38" s="14"/>
      <c r="VDE38" s="14"/>
      <c r="VDF38" s="14"/>
      <c r="VDG38" s="14"/>
      <c r="VDH38" s="14"/>
      <c r="VDI38" s="14"/>
      <c r="VDJ38" s="14"/>
      <c r="VDK38" s="14"/>
      <c r="VDL38" s="14"/>
      <c r="VDM38" s="14"/>
      <c r="VDN38" s="14"/>
      <c r="VDO38" s="14"/>
      <c r="VDP38" s="14"/>
      <c r="VDQ38" s="14"/>
      <c r="VDR38" s="14"/>
      <c r="VDS38" s="14"/>
      <c r="VDT38" s="14"/>
      <c r="VDU38" s="14"/>
      <c r="VDV38" s="14"/>
      <c r="VDW38" s="14"/>
      <c r="VDX38" s="14"/>
      <c r="VDY38" s="14"/>
      <c r="VDZ38" s="14"/>
      <c r="VEA38" s="14"/>
      <c r="VEB38" s="14"/>
      <c r="VEC38" s="14"/>
      <c r="VED38" s="14"/>
      <c r="VEE38" s="14"/>
      <c r="VEF38" s="14"/>
      <c r="VEG38" s="14"/>
      <c r="VEH38" s="14"/>
      <c r="VEI38" s="14"/>
      <c r="VEJ38" s="14"/>
      <c r="VEK38" s="14"/>
      <c r="VEL38" s="14"/>
      <c r="VEM38" s="14"/>
      <c r="VEN38" s="14"/>
      <c r="VEO38" s="14"/>
      <c r="VEP38" s="14"/>
      <c r="VEQ38" s="14"/>
      <c r="VER38" s="14"/>
      <c r="VES38" s="14"/>
      <c r="VET38" s="14"/>
      <c r="VEU38" s="14"/>
      <c r="VEV38" s="14"/>
      <c r="VEW38" s="14"/>
      <c r="VEX38" s="14"/>
      <c r="VEY38" s="14"/>
      <c r="VEZ38" s="14"/>
      <c r="VFA38" s="14"/>
      <c r="VFB38" s="14"/>
      <c r="VFC38" s="14"/>
      <c r="VFD38" s="14"/>
      <c r="VFE38" s="14"/>
      <c r="VFF38" s="14"/>
      <c r="VFG38" s="14"/>
      <c r="VFH38" s="14"/>
      <c r="VFI38" s="14"/>
      <c r="VFJ38" s="14"/>
      <c r="VFK38" s="14"/>
      <c r="VFL38" s="14"/>
      <c r="VFM38" s="14"/>
      <c r="VFN38" s="14"/>
      <c r="VFO38" s="14"/>
      <c r="VFP38" s="14"/>
      <c r="VFQ38" s="14"/>
      <c r="VFR38" s="14"/>
      <c r="VFS38" s="14"/>
      <c r="VFT38" s="14"/>
      <c r="VFU38" s="14"/>
      <c r="VFV38" s="14"/>
      <c r="VFW38" s="14"/>
      <c r="VFX38" s="14"/>
      <c r="VFY38" s="14"/>
      <c r="VFZ38" s="14"/>
      <c r="VGA38" s="14"/>
      <c r="VGB38" s="14"/>
      <c r="VGC38" s="14"/>
      <c r="VGD38" s="14"/>
      <c r="VGE38" s="14"/>
      <c r="VGF38" s="14"/>
      <c r="VGG38" s="14"/>
      <c r="VGH38" s="14"/>
      <c r="VGI38" s="14"/>
      <c r="VGJ38" s="14"/>
      <c r="VGK38" s="14"/>
      <c r="VGL38" s="14"/>
      <c r="VGM38" s="14"/>
      <c r="VGN38" s="14"/>
      <c r="VGO38" s="14"/>
      <c r="VGP38" s="14"/>
      <c r="VGQ38" s="14"/>
      <c r="VGR38" s="14"/>
      <c r="VGS38" s="14"/>
      <c r="VGT38" s="14"/>
      <c r="VGU38" s="14"/>
      <c r="VGV38" s="14"/>
      <c r="VGW38" s="14"/>
      <c r="VGX38" s="14"/>
      <c r="VGY38" s="14"/>
      <c r="VGZ38" s="14"/>
      <c r="VHA38" s="14"/>
      <c r="VHB38" s="14"/>
      <c r="VHC38" s="14"/>
      <c r="VHD38" s="14"/>
      <c r="VHE38" s="14"/>
      <c r="VHF38" s="14"/>
      <c r="VHG38" s="14"/>
      <c r="VHH38" s="14"/>
      <c r="VHI38" s="14"/>
      <c r="VHJ38" s="14"/>
      <c r="VHK38" s="14"/>
      <c r="VHL38" s="14"/>
      <c r="VHM38" s="14"/>
      <c r="VHN38" s="14"/>
      <c r="VHO38" s="14"/>
      <c r="VHP38" s="14"/>
      <c r="VHQ38" s="14"/>
      <c r="VHR38" s="14"/>
      <c r="VHS38" s="14"/>
      <c r="VHT38" s="14"/>
      <c r="VHU38" s="14"/>
      <c r="VHV38" s="14"/>
      <c r="VHW38" s="14"/>
      <c r="VHX38" s="14"/>
      <c r="VHY38" s="14"/>
      <c r="VHZ38" s="14"/>
      <c r="VIA38" s="14"/>
      <c r="VIB38" s="14"/>
      <c r="VIC38" s="14"/>
      <c r="VID38" s="14"/>
      <c r="VIE38" s="14"/>
      <c r="VIF38" s="14"/>
      <c r="VIG38" s="14"/>
      <c r="VIH38" s="14"/>
      <c r="VII38" s="14"/>
      <c r="VIJ38" s="14"/>
      <c r="VIK38" s="14"/>
      <c r="VIL38" s="14"/>
      <c r="VIM38" s="14"/>
      <c r="VIN38" s="14"/>
      <c r="VIO38" s="14"/>
      <c r="VIP38" s="14"/>
      <c r="VIQ38" s="14"/>
      <c r="VIR38" s="14"/>
      <c r="VIS38" s="14"/>
      <c r="VIT38" s="14"/>
      <c r="VIU38" s="14"/>
      <c r="VIV38" s="14"/>
      <c r="VIW38" s="14"/>
      <c r="VIX38" s="14"/>
      <c r="VIY38" s="14"/>
      <c r="VIZ38" s="14"/>
      <c r="VJA38" s="14"/>
      <c r="VJB38" s="14"/>
      <c r="VJC38" s="14"/>
      <c r="VJD38" s="14"/>
      <c r="VJE38" s="14"/>
      <c r="VJF38" s="14"/>
      <c r="VJG38" s="14"/>
      <c r="VJH38" s="14"/>
      <c r="VJI38" s="14"/>
      <c r="VJJ38" s="14"/>
      <c r="VJK38" s="14"/>
      <c r="VJL38" s="14"/>
      <c r="VJM38" s="14"/>
      <c r="VJN38" s="14"/>
      <c r="VJO38" s="14"/>
      <c r="VJP38" s="14"/>
      <c r="VJQ38" s="14"/>
      <c r="VJR38" s="14"/>
      <c r="VJS38" s="14"/>
      <c r="VJT38" s="14"/>
      <c r="VJU38" s="14"/>
      <c r="VJV38" s="14"/>
      <c r="VJW38" s="14"/>
      <c r="VJX38" s="14"/>
      <c r="VJY38" s="14"/>
      <c r="VJZ38" s="14"/>
      <c r="VKA38" s="14"/>
      <c r="VKB38" s="14"/>
      <c r="VKC38" s="14"/>
      <c r="VKD38" s="14"/>
      <c r="VKE38" s="14"/>
      <c r="VKF38" s="14"/>
      <c r="VKG38" s="14"/>
      <c r="VKH38" s="14"/>
      <c r="VKI38" s="14"/>
      <c r="VKJ38" s="14"/>
      <c r="VKK38" s="14"/>
      <c r="VKL38" s="14"/>
      <c r="VKM38" s="14"/>
      <c r="VKN38" s="14"/>
      <c r="VKO38" s="14"/>
      <c r="VKP38" s="14"/>
      <c r="VKQ38" s="14"/>
      <c r="VKR38" s="14"/>
      <c r="VKS38" s="14"/>
      <c r="VKT38" s="14"/>
      <c r="VKU38" s="14"/>
      <c r="VKV38" s="14"/>
      <c r="VKW38" s="14"/>
      <c r="VKX38" s="14"/>
      <c r="VKY38" s="14"/>
      <c r="VKZ38" s="14"/>
      <c r="VLA38" s="14"/>
      <c r="VLB38" s="14"/>
      <c r="VLC38" s="14"/>
      <c r="VLD38" s="14"/>
      <c r="VLE38" s="14"/>
      <c r="VLF38" s="14"/>
      <c r="VLG38" s="14"/>
      <c r="VLH38" s="14"/>
      <c r="VLI38" s="14"/>
      <c r="VLJ38" s="14"/>
      <c r="VLK38" s="14"/>
      <c r="VLL38" s="14"/>
      <c r="VLM38" s="14"/>
      <c r="VLN38" s="14"/>
      <c r="VLO38" s="14"/>
      <c r="VLP38" s="14"/>
      <c r="VLQ38" s="14"/>
      <c r="VLR38" s="14"/>
      <c r="VLS38" s="14"/>
      <c r="VLT38" s="14"/>
      <c r="VLU38" s="14"/>
      <c r="VLV38" s="14"/>
      <c r="VLW38" s="14"/>
      <c r="VLX38" s="14"/>
      <c r="VLY38" s="14"/>
      <c r="VLZ38" s="14"/>
      <c r="VMA38" s="14"/>
      <c r="VMB38" s="14"/>
      <c r="VMC38" s="14"/>
      <c r="VMD38" s="14"/>
      <c r="VME38" s="14"/>
      <c r="VMF38" s="14"/>
      <c r="VMG38" s="14"/>
      <c r="VMH38" s="14"/>
      <c r="VMI38" s="14"/>
      <c r="VMJ38" s="14"/>
      <c r="VMK38" s="14"/>
      <c r="VML38" s="14"/>
      <c r="VMM38" s="14"/>
      <c r="VMN38" s="14"/>
      <c r="VMO38" s="14"/>
      <c r="VMP38" s="14"/>
      <c r="VMQ38" s="14"/>
      <c r="VMR38" s="14"/>
      <c r="VMS38" s="14"/>
      <c r="VMT38" s="14"/>
      <c r="VMU38" s="14"/>
      <c r="VMV38" s="14"/>
      <c r="VMW38" s="14"/>
      <c r="VMX38" s="14"/>
      <c r="VMY38" s="14"/>
      <c r="VMZ38" s="14"/>
      <c r="VNA38" s="14"/>
      <c r="VNB38" s="14"/>
      <c r="VNC38" s="14"/>
      <c r="VND38" s="14"/>
      <c r="VNE38" s="14"/>
      <c r="VNF38" s="14"/>
      <c r="VNG38" s="14"/>
      <c r="VNH38" s="14"/>
      <c r="VNI38" s="14"/>
      <c r="VNJ38" s="14"/>
      <c r="VNK38" s="14"/>
      <c r="VNL38" s="14"/>
      <c r="VNM38" s="14"/>
      <c r="VNN38" s="14"/>
      <c r="VNO38" s="14"/>
      <c r="VNP38" s="14"/>
      <c r="VNQ38" s="14"/>
      <c r="VNR38" s="14"/>
      <c r="VNS38" s="14"/>
      <c r="VNT38" s="14"/>
      <c r="VNU38" s="14"/>
      <c r="VNV38" s="14"/>
      <c r="VNW38" s="14"/>
      <c r="VNX38" s="14"/>
      <c r="VNY38" s="14"/>
      <c r="VNZ38" s="14"/>
      <c r="VOA38" s="14"/>
      <c r="VOB38" s="14"/>
      <c r="VOC38" s="14"/>
      <c r="VOD38" s="14"/>
      <c r="VOE38" s="14"/>
      <c r="VOF38" s="14"/>
      <c r="VOG38" s="14"/>
      <c r="VOH38" s="14"/>
      <c r="VOI38" s="14"/>
      <c r="VOJ38" s="14"/>
      <c r="VOK38" s="14"/>
      <c r="VOL38" s="14"/>
      <c r="VOM38" s="14"/>
      <c r="VON38" s="14"/>
      <c r="VOO38" s="14"/>
      <c r="VOP38" s="14"/>
      <c r="VOQ38" s="14"/>
      <c r="VOR38" s="14"/>
      <c r="VOS38" s="14"/>
      <c r="VOT38" s="14"/>
      <c r="VOU38" s="14"/>
      <c r="VOV38" s="14"/>
      <c r="VOW38" s="14"/>
      <c r="VOX38" s="14"/>
      <c r="VOY38" s="14"/>
      <c r="VOZ38" s="14"/>
      <c r="VPA38" s="14"/>
      <c r="VPB38" s="14"/>
      <c r="VPC38" s="14"/>
      <c r="VPD38" s="14"/>
      <c r="VPE38" s="14"/>
      <c r="VPF38" s="14"/>
      <c r="VPG38" s="14"/>
      <c r="VPH38" s="14"/>
      <c r="VPI38" s="14"/>
      <c r="VPJ38" s="14"/>
      <c r="VPK38" s="14"/>
      <c r="VPL38" s="14"/>
      <c r="VPM38" s="14"/>
      <c r="VPN38" s="14"/>
      <c r="VPO38" s="14"/>
      <c r="VPP38" s="14"/>
      <c r="VPQ38" s="14"/>
      <c r="VPR38" s="14"/>
      <c r="VPS38" s="14"/>
      <c r="VPT38" s="14"/>
      <c r="VPU38" s="14"/>
      <c r="VPV38" s="14"/>
      <c r="VPW38" s="14"/>
      <c r="VPX38" s="14"/>
      <c r="VPY38" s="14"/>
      <c r="VPZ38" s="14"/>
      <c r="VQA38" s="14"/>
      <c r="VQB38" s="14"/>
      <c r="VQC38" s="14"/>
      <c r="VQD38" s="14"/>
      <c r="VQE38" s="14"/>
      <c r="VQF38" s="14"/>
      <c r="VQG38" s="14"/>
      <c r="VQH38" s="14"/>
      <c r="VQI38" s="14"/>
      <c r="VQJ38" s="14"/>
      <c r="VQK38" s="14"/>
      <c r="VQL38" s="14"/>
      <c r="VQM38" s="14"/>
      <c r="VQN38" s="14"/>
      <c r="VQO38" s="14"/>
      <c r="VQP38" s="14"/>
      <c r="VQQ38" s="14"/>
      <c r="VQR38" s="14"/>
      <c r="VQS38" s="14"/>
      <c r="VQT38" s="14"/>
      <c r="VQU38" s="14"/>
      <c r="VQV38" s="14"/>
      <c r="VQW38" s="14"/>
      <c r="VQX38" s="14"/>
      <c r="VQY38" s="14"/>
      <c r="VQZ38" s="14"/>
      <c r="VRA38" s="14"/>
      <c r="VRB38" s="14"/>
      <c r="VRC38" s="14"/>
      <c r="VRD38" s="14"/>
      <c r="VRE38" s="14"/>
      <c r="VRF38" s="14"/>
      <c r="VRG38" s="14"/>
      <c r="VRH38" s="14"/>
      <c r="VRI38" s="14"/>
      <c r="VRJ38" s="14"/>
      <c r="VRK38" s="14"/>
      <c r="VRL38" s="14"/>
      <c r="VRM38" s="14"/>
      <c r="VRN38" s="14"/>
      <c r="VRO38" s="14"/>
      <c r="VRP38" s="14"/>
      <c r="VRQ38" s="14"/>
      <c r="VRR38" s="14"/>
      <c r="VRS38" s="14"/>
      <c r="VRT38" s="14"/>
      <c r="VRU38" s="14"/>
      <c r="VRV38" s="14"/>
      <c r="VRW38" s="14"/>
      <c r="VRX38" s="14"/>
      <c r="VRY38" s="14"/>
      <c r="VRZ38" s="14"/>
      <c r="VSA38" s="14"/>
      <c r="VSB38" s="14"/>
      <c r="VSC38" s="14"/>
      <c r="VSD38" s="14"/>
      <c r="VSE38" s="14"/>
      <c r="VSF38" s="14"/>
      <c r="VSG38" s="14"/>
      <c r="VSH38" s="14"/>
      <c r="VSI38" s="14"/>
      <c r="VSJ38" s="14"/>
      <c r="VSK38" s="14"/>
      <c r="VSL38" s="14"/>
      <c r="VSM38" s="14"/>
      <c r="VSN38" s="14"/>
      <c r="VSO38" s="14"/>
      <c r="VSP38" s="14"/>
      <c r="VSQ38" s="14"/>
      <c r="VSR38" s="14"/>
      <c r="VSS38" s="14"/>
      <c r="VST38" s="14"/>
      <c r="VSU38" s="14"/>
      <c r="VSV38" s="14"/>
      <c r="VSW38" s="14"/>
      <c r="VSX38" s="14"/>
      <c r="VSY38" s="14"/>
      <c r="VSZ38" s="14"/>
      <c r="VTA38" s="14"/>
      <c r="VTB38" s="14"/>
      <c r="VTC38" s="14"/>
      <c r="VTD38" s="14"/>
      <c r="VTE38" s="14"/>
      <c r="VTF38" s="14"/>
      <c r="VTG38" s="14"/>
      <c r="VTH38" s="14"/>
      <c r="VTI38" s="14"/>
      <c r="VTJ38" s="14"/>
      <c r="VTK38" s="14"/>
      <c r="VTL38" s="14"/>
      <c r="VTM38" s="14"/>
      <c r="VTN38" s="14"/>
      <c r="VTO38" s="14"/>
      <c r="VTP38" s="14"/>
      <c r="VTQ38" s="14"/>
      <c r="VTR38" s="14"/>
      <c r="VTS38" s="14"/>
      <c r="VTT38" s="14"/>
      <c r="VTU38" s="14"/>
      <c r="VTV38" s="14"/>
      <c r="VTW38" s="14"/>
      <c r="VTX38" s="14"/>
      <c r="VTY38" s="14"/>
      <c r="VTZ38" s="14"/>
      <c r="VUA38" s="14"/>
      <c r="VUB38" s="14"/>
      <c r="VUC38" s="14"/>
      <c r="VUD38" s="14"/>
      <c r="VUE38" s="14"/>
      <c r="VUF38" s="14"/>
      <c r="VUG38" s="14"/>
      <c r="VUH38" s="14"/>
      <c r="VUI38" s="14"/>
      <c r="VUJ38" s="14"/>
      <c r="VUK38" s="14"/>
      <c r="VUL38" s="14"/>
      <c r="VUM38" s="14"/>
      <c r="VUN38" s="14"/>
      <c r="VUO38" s="14"/>
      <c r="VUP38" s="14"/>
      <c r="VUQ38" s="14"/>
      <c r="VUR38" s="14"/>
      <c r="VUS38" s="14"/>
      <c r="VUT38" s="14"/>
      <c r="VUU38" s="14"/>
      <c r="VUV38" s="14"/>
      <c r="VUW38" s="14"/>
      <c r="VUX38" s="14"/>
      <c r="VUY38" s="14"/>
      <c r="VUZ38" s="14"/>
      <c r="VVA38" s="14"/>
      <c r="VVB38" s="14"/>
      <c r="VVC38" s="14"/>
      <c r="VVD38" s="14"/>
      <c r="VVE38" s="14"/>
      <c r="VVF38" s="14"/>
      <c r="VVG38" s="14"/>
      <c r="VVH38" s="14"/>
      <c r="VVI38" s="14"/>
      <c r="VVJ38" s="14"/>
      <c r="VVK38" s="14"/>
      <c r="VVL38" s="14"/>
      <c r="VVM38" s="14"/>
      <c r="VVN38" s="14"/>
      <c r="VVO38" s="14"/>
      <c r="VVP38" s="14"/>
      <c r="VVQ38" s="14"/>
      <c r="VVR38" s="14"/>
      <c r="VVS38" s="14"/>
      <c r="VVT38" s="14"/>
      <c r="VVU38" s="14"/>
      <c r="VVV38" s="14"/>
      <c r="VVW38" s="14"/>
      <c r="VVX38" s="14"/>
      <c r="VVY38" s="14"/>
      <c r="VVZ38" s="14"/>
      <c r="VWA38" s="14"/>
      <c r="VWB38" s="14"/>
      <c r="VWC38" s="14"/>
      <c r="VWD38" s="14"/>
      <c r="VWE38" s="14"/>
      <c r="VWF38" s="14"/>
      <c r="VWG38" s="14"/>
      <c r="VWH38" s="14"/>
      <c r="VWI38" s="14"/>
      <c r="VWJ38" s="14"/>
      <c r="VWK38" s="14"/>
      <c r="VWL38" s="14"/>
      <c r="VWM38" s="14"/>
      <c r="VWN38" s="14"/>
      <c r="VWO38" s="14"/>
      <c r="VWP38" s="14"/>
      <c r="VWQ38" s="14"/>
      <c r="VWR38" s="14"/>
      <c r="VWS38" s="14"/>
      <c r="VWT38" s="14"/>
      <c r="VWU38" s="14"/>
      <c r="VWV38" s="14"/>
      <c r="VWW38" s="14"/>
      <c r="VWX38" s="14"/>
      <c r="VWY38" s="14"/>
      <c r="VWZ38" s="14"/>
      <c r="VXA38" s="14"/>
      <c r="VXB38" s="14"/>
      <c r="VXC38" s="14"/>
      <c r="VXD38" s="14"/>
      <c r="VXE38" s="14"/>
      <c r="VXF38" s="14"/>
      <c r="VXG38" s="14"/>
      <c r="VXH38" s="14"/>
      <c r="VXI38" s="14"/>
      <c r="VXJ38" s="14"/>
      <c r="VXK38" s="14"/>
      <c r="VXL38" s="14"/>
      <c r="VXM38" s="14"/>
      <c r="VXN38" s="14"/>
      <c r="VXO38" s="14"/>
      <c r="VXP38" s="14"/>
      <c r="VXQ38" s="14"/>
      <c r="VXR38" s="14"/>
      <c r="VXS38" s="14"/>
      <c r="VXT38" s="14"/>
      <c r="VXU38" s="14"/>
      <c r="VXV38" s="14"/>
      <c r="VXW38" s="14"/>
      <c r="VXX38" s="14"/>
      <c r="VXY38" s="14"/>
      <c r="VXZ38" s="14"/>
      <c r="VYA38" s="14"/>
      <c r="VYB38" s="14"/>
      <c r="VYC38" s="14"/>
      <c r="VYD38" s="14"/>
      <c r="VYE38" s="14"/>
      <c r="VYF38" s="14"/>
      <c r="VYG38" s="14"/>
      <c r="VYH38" s="14"/>
      <c r="VYI38" s="14"/>
      <c r="VYJ38" s="14"/>
      <c r="VYK38" s="14"/>
      <c r="VYL38" s="14"/>
      <c r="VYM38" s="14"/>
      <c r="VYN38" s="14"/>
      <c r="VYO38" s="14"/>
      <c r="VYP38" s="14"/>
      <c r="VYQ38" s="14"/>
      <c r="VYR38" s="14"/>
      <c r="VYS38" s="14"/>
      <c r="VYT38" s="14"/>
      <c r="VYU38" s="14"/>
      <c r="VYV38" s="14"/>
      <c r="VYW38" s="14"/>
      <c r="VYX38" s="14"/>
      <c r="VYY38" s="14"/>
      <c r="VYZ38" s="14"/>
      <c r="VZA38" s="14"/>
      <c r="VZB38" s="14"/>
      <c r="VZC38" s="14"/>
      <c r="VZD38" s="14"/>
      <c r="VZE38" s="14"/>
      <c r="VZF38" s="14"/>
      <c r="VZG38" s="14"/>
      <c r="VZH38" s="14"/>
      <c r="VZI38" s="14"/>
      <c r="VZJ38" s="14"/>
      <c r="VZK38" s="14"/>
      <c r="VZL38" s="14"/>
      <c r="VZM38" s="14"/>
      <c r="VZN38" s="14"/>
      <c r="VZO38" s="14"/>
      <c r="VZP38" s="14"/>
      <c r="VZQ38" s="14"/>
      <c r="VZR38" s="14"/>
      <c r="VZS38" s="14"/>
      <c r="VZT38" s="14"/>
      <c r="VZU38" s="14"/>
      <c r="VZV38" s="14"/>
      <c r="VZW38" s="14"/>
      <c r="VZX38" s="14"/>
      <c r="VZY38" s="14"/>
      <c r="VZZ38" s="14"/>
      <c r="WAA38" s="14"/>
      <c r="WAB38" s="14"/>
      <c r="WAC38" s="14"/>
      <c r="WAD38" s="14"/>
      <c r="WAE38" s="14"/>
      <c r="WAF38" s="14"/>
      <c r="WAG38" s="14"/>
      <c r="WAH38" s="14"/>
      <c r="WAI38" s="14"/>
      <c r="WAJ38" s="14"/>
      <c r="WAK38" s="14"/>
      <c r="WAL38" s="14"/>
      <c r="WAM38" s="14"/>
      <c r="WAN38" s="14"/>
      <c r="WAO38" s="14"/>
      <c r="WAP38" s="14"/>
      <c r="WAQ38" s="14"/>
      <c r="WAR38" s="14"/>
      <c r="WAS38" s="14"/>
      <c r="WAT38" s="14"/>
      <c r="WAU38" s="14"/>
      <c r="WAV38" s="14"/>
      <c r="WAW38" s="14"/>
      <c r="WAX38" s="14"/>
      <c r="WAY38" s="14"/>
      <c r="WAZ38" s="14"/>
      <c r="WBA38" s="14"/>
      <c r="WBB38" s="14"/>
      <c r="WBC38" s="14"/>
      <c r="WBD38" s="14"/>
      <c r="WBE38" s="14"/>
      <c r="WBF38" s="14"/>
      <c r="WBG38" s="14"/>
      <c r="WBH38" s="14"/>
      <c r="WBI38" s="14"/>
      <c r="WBJ38" s="14"/>
      <c r="WBK38" s="14"/>
      <c r="WBL38" s="14"/>
      <c r="WBM38" s="14"/>
      <c r="WBN38" s="14"/>
      <c r="WBO38" s="14"/>
      <c r="WBP38" s="14"/>
      <c r="WBQ38" s="14"/>
      <c r="WBR38" s="14"/>
      <c r="WBS38" s="14"/>
      <c r="WBT38" s="14"/>
      <c r="WBU38" s="14"/>
      <c r="WBV38" s="14"/>
      <c r="WBW38" s="14"/>
      <c r="WBX38" s="14"/>
      <c r="WBY38" s="14"/>
      <c r="WBZ38" s="14"/>
      <c r="WCA38" s="14"/>
      <c r="WCB38" s="14"/>
      <c r="WCC38" s="14"/>
      <c r="WCD38" s="14"/>
      <c r="WCE38" s="14"/>
      <c r="WCF38" s="14"/>
      <c r="WCG38" s="14"/>
      <c r="WCH38" s="14"/>
      <c r="WCI38" s="14"/>
      <c r="WCJ38" s="14"/>
      <c r="WCK38" s="14"/>
      <c r="WCL38" s="14"/>
      <c r="WCM38" s="14"/>
      <c r="WCN38" s="14"/>
      <c r="WCO38" s="14"/>
      <c r="WCP38" s="14"/>
      <c r="WCQ38" s="14"/>
      <c r="WCR38" s="14"/>
      <c r="WCS38" s="14"/>
      <c r="WCT38" s="14"/>
      <c r="WCU38" s="14"/>
      <c r="WCV38" s="14"/>
      <c r="WCW38" s="14"/>
      <c r="WCX38" s="14"/>
      <c r="WCY38" s="14"/>
      <c r="WCZ38" s="14"/>
      <c r="WDA38" s="14"/>
      <c r="WDB38" s="14"/>
      <c r="WDC38" s="14"/>
      <c r="WDD38" s="14"/>
      <c r="WDE38" s="14"/>
      <c r="WDF38" s="14"/>
      <c r="WDG38" s="14"/>
      <c r="WDH38" s="14"/>
      <c r="WDI38" s="14"/>
      <c r="WDJ38" s="14"/>
      <c r="WDK38" s="14"/>
      <c r="WDL38" s="14"/>
      <c r="WDM38" s="14"/>
      <c r="WDN38" s="14"/>
      <c r="WDO38" s="14"/>
      <c r="WDP38" s="14"/>
      <c r="WDQ38" s="14"/>
      <c r="WDR38" s="14"/>
      <c r="WDS38" s="14"/>
      <c r="WDT38" s="14"/>
      <c r="WDU38" s="14"/>
      <c r="WDV38" s="14"/>
      <c r="WDW38" s="14"/>
      <c r="WDX38" s="14"/>
      <c r="WDY38" s="14"/>
      <c r="WDZ38" s="14"/>
      <c r="WEA38" s="14"/>
      <c r="WEB38" s="14"/>
      <c r="WEC38" s="14"/>
      <c r="WED38" s="14"/>
      <c r="WEE38" s="14"/>
      <c r="WEF38" s="14"/>
      <c r="WEG38" s="14"/>
      <c r="WEH38" s="14"/>
      <c r="WEI38" s="14"/>
      <c r="WEJ38" s="14"/>
      <c r="WEK38" s="14"/>
      <c r="WEL38" s="14"/>
      <c r="WEM38" s="14"/>
      <c r="WEN38" s="14"/>
      <c r="WEO38" s="14"/>
      <c r="WEP38" s="14"/>
      <c r="WEQ38" s="14"/>
      <c r="WER38" s="14"/>
      <c r="WES38" s="14"/>
      <c r="WET38" s="14"/>
      <c r="WEU38" s="14"/>
      <c r="WEV38" s="14"/>
      <c r="WEW38" s="14"/>
      <c r="WEX38" s="14"/>
      <c r="WEY38" s="14"/>
      <c r="WEZ38" s="14"/>
      <c r="WFA38" s="14"/>
      <c r="WFB38" s="14"/>
      <c r="WFC38" s="14"/>
      <c r="WFD38" s="14"/>
      <c r="WFE38" s="14"/>
      <c r="WFF38" s="14"/>
      <c r="WFG38" s="14"/>
      <c r="WFH38" s="14"/>
      <c r="WFI38" s="14"/>
      <c r="WFJ38" s="14"/>
      <c r="WFK38" s="14"/>
      <c r="WFL38" s="14"/>
      <c r="WFM38" s="14"/>
      <c r="WFN38" s="14"/>
      <c r="WFO38" s="14"/>
      <c r="WFP38" s="14"/>
      <c r="WFQ38" s="14"/>
      <c r="WFR38" s="14"/>
      <c r="WFS38" s="14"/>
      <c r="WFT38" s="14"/>
      <c r="WFU38" s="14"/>
      <c r="WFV38" s="14"/>
      <c r="WFW38" s="14"/>
      <c r="WFX38" s="14"/>
      <c r="WFY38" s="14"/>
      <c r="WFZ38" s="14"/>
      <c r="WGA38" s="14"/>
      <c r="WGB38" s="14"/>
      <c r="WGC38" s="14"/>
      <c r="WGD38" s="14"/>
      <c r="WGE38" s="14"/>
      <c r="WGF38" s="14"/>
      <c r="WGG38" s="14"/>
      <c r="WGH38" s="14"/>
      <c r="WGI38" s="14"/>
      <c r="WGJ38" s="14"/>
      <c r="WGK38" s="14"/>
      <c r="WGL38" s="14"/>
      <c r="WGM38" s="14"/>
      <c r="WGN38" s="14"/>
      <c r="WGO38" s="14"/>
      <c r="WGP38" s="14"/>
      <c r="WGQ38" s="14"/>
      <c r="WGR38" s="14"/>
      <c r="WGS38" s="14"/>
      <c r="WGT38" s="14"/>
      <c r="WGU38" s="14"/>
      <c r="WGV38" s="14"/>
      <c r="WGW38" s="14"/>
      <c r="WGX38" s="14"/>
      <c r="WGY38" s="14"/>
      <c r="WGZ38" s="14"/>
      <c r="WHA38" s="14"/>
      <c r="WHB38" s="14"/>
      <c r="WHC38" s="14"/>
      <c r="WHD38" s="14"/>
      <c r="WHE38" s="14"/>
      <c r="WHF38" s="14"/>
      <c r="WHG38" s="14"/>
      <c r="WHH38" s="14"/>
      <c r="WHI38" s="14"/>
      <c r="WHJ38" s="14"/>
      <c r="WHK38" s="14"/>
      <c r="WHL38" s="14"/>
      <c r="WHM38" s="14"/>
      <c r="WHN38" s="14"/>
      <c r="WHO38" s="14"/>
      <c r="WHP38" s="14"/>
      <c r="WHQ38" s="14"/>
      <c r="WHR38" s="14"/>
      <c r="WHS38" s="14"/>
      <c r="WHT38" s="14"/>
      <c r="WHU38" s="14"/>
      <c r="WHV38" s="14"/>
      <c r="WHW38" s="14"/>
      <c r="WHX38" s="14"/>
      <c r="WHY38" s="14"/>
      <c r="WHZ38" s="14"/>
      <c r="WIA38" s="14"/>
      <c r="WIB38" s="14"/>
      <c r="WIC38" s="14"/>
      <c r="WID38" s="14"/>
      <c r="WIE38" s="14"/>
      <c r="WIF38" s="14"/>
      <c r="WIG38" s="14"/>
      <c r="WIH38" s="14"/>
      <c r="WII38" s="14"/>
      <c r="WIJ38" s="14"/>
      <c r="WIK38" s="14"/>
      <c r="WIL38" s="14"/>
      <c r="WIM38" s="14"/>
      <c r="WIN38" s="14"/>
      <c r="WIO38" s="14"/>
      <c r="WIP38" s="14"/>
      <c r="WIQ38" s="14"/>
      <c r="WIR38" s="14"/>
      <c r="WIS38" s="14"/>
      <c r="WIT38" s="14"/>
      <c r="WIU38" s="14"/>
      <c r="WIV38" s="14"/>
      <c r="WIW38" s="14"/>
      <c r="WIX38" s="14"/>
      <c r="WIY38" s="14"/>
      <c r="WIZ38" s="14"/>
      <c r="WJA38" s="14"/>
      <c r="WJB38" s="14"/>
      <c r="WJC38" s="14"/>
      <c r="WJD38" s="14"/>
      <c r="WJE38" s="14"/>
      <c r="WJF38" s="14"/>
      <c r="WJG38" s="14"/>
      <c r="WJH38" s="14"/>
      <c r="WJI38" s="14"/>
      <c r="WJJ38" s="14"/>
      <c r="WJK38" s="14"/>
      <c r="WJL38" s="14"/>
      <c r="WJM38" s="14"/>
      <c r="WJN38" s="14"/>
      <c r="WJO38" s="14"/>
      <c r="WJP38" s="14"/>
      <c r="WJQ38" s="14"/>
      <c r="WJR38" s="14"/>
      <c r="WJS38" s="14"/>
      <c r="WJT38" s="14"/>
      <c r="WJU38" s="14"/>
      <c r="WJV38" s="14"/>
      <c r="WJW38" s="14"/>
      <c r="WJX38" s="14"/>
      <c r="WJY38" s="14"/>
      <c r="WJZ38" s="14"/>
      <c r="WKA38" s="14"/>
      <c r="WKB38" s="14"/>
      <c r="WKC38" s="14"/>
      <c r="WKD38" s="14"/>
      <c r="WKE38" s="14"/>
      <c r="WKF38" s="14"/>
      <c r="WKG38" s="14"/>
      <c r="WKH38" s="14"/>
      <c r="WKI38" s="14"/>
      <c r="WKJ38" s="14"/>
      <c r="WKK38" s="14"/>
      <c r="WKL38" s="14"/>
      <c r="WKM38" s="14"/>
      <c r="WKN38" s="14"/>
      <c r="WKO38" s="14"/>
      <c r="WKP38" s="14"/>
      <c r="WKQ38" s="14"/>
      <c r="WKR38" s="14"/>
      <c r="WKS38" s="14"/>
      <c r="WKT38" s="14"/>
      <c r="WKU38" s="14"/>
      <c r="WKV38" s="14"/>
      <c r="WKW38" s="14"/>
      <c r="WKX38" s="14"/>
      <c r="WKY38" s="14"/>
      <c r="WKZ38" s="14"/>
      <c r="WLA38" s="14"/>
      <c r="WLB38" s="14"/>
      <c r="WLC38" s="14"/>
      <c r="WLD38" s="14"/>
      <c r="WLE38" s="14"/>
      <c r="WLF38" s="14"/>
      <c r="WLG38" s="14"/>
      <c r="WLH38" s="14"/>
      <c r="WLI38" s="14"/>
      <c r="WLJ38" s="14"/>
      <c r="WLK38" s="14"/>
      <c r="WLL38" s="14"/>
      <c r="WLM38" s="14"/>
      <c r="WLN38" s="14"/>
      <c r="WLO38" s="14"/>
      <c r="WLP38" s="14"/>
      <c r="WLQ38" s="14"/>
      <c r="WLR38" s="14"/>
      <c r="WLS38" s="14"/>
      <c r="WLT38" s="14"/>
      <c r="WLU38" s="14"/>
      <c r="WLV38" s="14"/>
      <c r="WLW38" s="14"/>
      <c r="WLX38" s="14"/>
      <c r="WLY38" s="14"/>
      <c r="WLZ38" s="14"/>
      <c r="WMA38" s="14"/>
      <c r="WMB38" s="14"/>
      <c r="WMC38" s="14"/>
      <c r="WMD38" s="14"/>
      <c r="WME38" s="14"/>
      <c r="WMF38" s="14"/>
      <c r="WMG38" s="14"/>
      <c r="WMH38" s="14"/>
      <c r="WMI38" s="14"/>
      <c r="WMJ38" s="14"/>
      <c r="WMK38" s="14"/>
      <c r="WML38" s="14"/>
      <c r="WMM38" s="14"/>
      <c r="WMN38" s="14"/>
      <c r="WMO38" s="14"/>
      <c r="WMP38" s="14"/>
      <c r="WMQ38" s="14"/>
      <c r="WMR38" s="14"/>
      <c r="WMS38" s="14"/>
      <c r="WMT38" s="14"/>
      <c r="WMU38" s="14"/>
      <c r="WMV38" s="14"/>
      <c r="WMW38" s="14"/>
      <c r="WMX38" s="14"/>
      <c r="WMY38" s="14"/>
      <c r="WMZ38" s="14"/>
      <c r="WNA38" s="14"/>
      <c r="WNB38" s="14"/>
      <c r="WNC38" s="14"/>
      <c r="WND38" s="14"/>
      <c r="WNE38" s="14"/>
      <c r="WNF38" s="14"/>
      <c r="WNG38" s="14"/>
      <c r="WNH38" s="14"/>
      <c r="WNI38" s="14"/>
      <c r="WNJ38" s="14"/>
      <c r="WNK38" s="14"/>
      <c r="WNL38" s="14"/>
      <c r="WNM38" s="14"/>
      <c r="WNN38" s="14"/>
      <c r="WNO38" s="14"/>
      <c r="WNP38" s="14"/>
      <c r="WNQ38" s="14"/>
      <c r="WNR38" s="14"/>
      <c r="WNS38" s="14"/>
      <c r="WNT38" s="14"/>
      <c r="WNU38" s="14"/>
      <c r="WNV38" s="14"/>
      <c r="WNW38" s="14"/>
      <c r="WNX38" s="14"/>
      <c r="WNY38" s="14"/>
      <c r="WNZ38" s="14"/>
      <c r="WOA38" s="14"/>
      <c r="WOB38" s="14"/>
      <c r="WOC38" s="14"/>
      <c r="WOD38" s="14"/>
      <c r="WOE38" s="14"/>
      <c r="WOF38" s="14"/>
      <c r="WOG38" s="14"/>
      <c r="WOH38" s="14"/>
      <c r="WOI38" s="14"/>
      <c r="WOJ38" s="14"/>
      <c r="WOK38" s="14"/>
      <c r="WOL38" s="14"/>
      <c r="WOM38" s="14"/>
      <c r="WON38" s="14"/>
      <c r="WOO38" s="14"/>
      <c r="WOP38" s="14"/>
      <c r="WOQ38" s="14"/>
      <c r="WOR38" s="14"/>
      <c r="WOS38" s="14"/>
      <c r="WOT38" s="14"/>
      <c r="WOU38" s="14"/>
      <c r="WOV38" s="14"/>
      <c r="WOW38" s="14"/>
      <c r="WOX38" s="14"/>
      <c r="WOY38" s="14"/>
      <c r="WOZ38" s="14"/>
      <c r="WPA38" s="14"/>
      <c r="WPB38" s="14"/>
      <c r="WPC38" s="14"/>
      <c r="WPD38" s="14"/>
      <c r="WPE38" s="14"/>
      <c r="WPF38" s="14"/>
      <c r="WPG38" s="14"/>
      <c r="WPH38" s="14"/>
      <c r="WPI38" s="14"/>
      <c r="WPJ38" s="14"/>
      <c r="WPK38" s="14"/>
      <c r="WPL38" s="14"/>
      <c r="WPM38" s="14"/>
      <c r="WPN38" s="14"/>
      <c r="WPO38" s="14"/>
      <c r="WPP38" s="14"/>
      <c r="WPQ38" s="14"/>
      <c r="WPR38" s="14"/>
      <c r="WPS38" s="14"/>
      <c r="WPT38" s="14"/>
      <c r="WPU38" s="14"/>
      <c r="WPV38" s="14"/>
      <c r="WPW38" s="14"/>
      <c r="WPX38" s="14"/>
      <c r="WPY38" s="14"/>
      <c r="WPZ38" s="14"/>
      <c r="WQA38" s="14"/>
      <c r="WQB38" s="14"/>
      <c r="WQC38" s="14"/>
      <c r="WQD38" s="14"/>
      <c r="WQE38" s="14"/>
      <c r="WQF38" s="14"/>
      <c r="WQG38" s="14"/>
      <c r="WQH38" s="14"/>
      <c r="WQI38" s="14"/>
      <c r="WQJ38" s="14"/>
      <c r="WQK38" s="14"/>
      <c r="WQL38" s="14"/>
      <c r="WQM38" s="14"/>
      <c r="WQN38" s="14"/>
      <c r="WQO38" s="14"/>
      <c r="WQP38" s="14"/>
      <c r="WQQ38" s="14"/>
      <c r="WQR38" s="14"/>
      <c r="WQS38" s="14"/>
      <c r="WQT38" s="14"/>
      <c r="WQU38" s="14"/>
      <c r="WQV38" s="14"/>
      <c r="WQW38" s="14"/>
      <c r="WQX38" s="14"/>
      <c r="WQY38" s="14"/>
      <c r="WQZ38" s="14"/>
      <c r="WRA38" s="14"/>
      <c r="WRB38" s="14"/>
      <c r="WRC38" s="14"/>
      <c r="WRD38" s="14"/>
      <c r="WRE38" s="14"/>
      <c r="WRF38" s="14"/>
      <c r="WRG38" s="14"/>
      <c r="WRH38" s="14"/>
      <c r="WRI38" s="14"/>
      <c r="WRJ38" s="14"/>
      <c r="WRK38" s="14"/>
      <c r="WRL38" s="14"/>
      <c r="WRM38" s="14"/>
      <c r="WRN38" s="14"/>
      <c r="WRO38" s="14"/>
      <c r="WRP38" s="14"/>
      <c r="WRQ38" s="14"/>
      <c r="WRR38" s="14"/>
      <c r="WRS38" s="14"/>
      <c r="WRT38" s="14"/>
      <c r="WRU38" s="14"/>
      <c r="WRV38" s="14"/>
      <c r="WRW38" s="14"/>
      <c r="WRX38" s="14"/>
      <c r="WRY38" s="14"/>
      <c r="WRZ38" s="14"/>
      <c r="WSA38" s="14"/>
      <c r="WSB38" s="14"/>
      <c r="WSC38" s="14"/>
      <c r="WSD38" s="14"/>
      <c r="WSE38" s="14"/>
      <c r="WSF38" s="14"/>
      <c r="WSG38" s="14"/>
      <c r="WSH38" s="14"/>
      <c r="WSI38" s="14"/>
      <c r="WSJ38" s="14"/>
      <c r="WSK38" s="14"/>
      <c r="WSL38" s="14"/>
      <c r="WSM38" s="14"/>
      <c r="WSN38" s="14"/>
      <c r="WSO38" s="14"/>
      <c r="WSP38" s="14"/>
      <c r="WSQ38" s="14"/>
      <c r="WSR38" s="14"/>
      <c r="WSS38" s="14"/>
      <c r="WST38" s="14"/>
      <c r="WSU38" s="14"/>
      <c r="WSV38" s="14"/>
      <c r="WSW38" s="14"/>
      <c r="WSX38" s="14"/>
      <c r="WSY38" s="14"/>
      <c r="WSZ38" s="14"/>
      <c r="WTA38" s="14"/>
      <c r="WTB38" s="14"/>
      <c r="WTC38" s="14"/>
      <c r="WTD38" s="14"/>
      <c r="WTE38" s="14"/>
      <c r="WTF38" s="14"/>
      <c r="WTG38" s="14"/>
      <c r="WTH38" s="14"/>
      <c r="WTI38" s="14"/>
      <c r="WTJ38" s="14"/>
      <c r="WTK38" s="14"/>
      <c r="WTL38" s="14"/>
      <c r="WTM38" s="14"/>
      <c r="WTN38" s="14"/>
      <c r="WTO38" s="14"/>
      <c r="WTP38" s="14"/>
      <c r="WTQ38" s="14"/>
      <c r="WTR38" s="14"/>
      <c r="WTS38" s="14"/>
      <c r="WTT38" s="14"/>
      <c r="WTU38" s="14"/>
      <c r="WTV38" s="14"/>
      <c r="WTW38" s="14"/>
      <c r="WTX38" s="14"/>
      <c r="WTY38" s="14"/>
      <c r="WTZ38" s="14"/>
      <c r="WUA38" s="14"/>
      <c r="WUB38" s="14"/>
      <c r="WUC38" s="14"/>
      <c r="WUD38" s="14"/>
      <c r="WUE38" s="14"/>
      <c r="WUF38" s="14"/>
      <c r="WUG38" s="14"/>
      <c r="WUH38" s="14"/>
      <c r="WUI38" s="14"/>
      <c r="WUJ38" s="14"/>
      <c r="WUK38" s="14"/>
      <c r="WUL38" s="14"/>
      <c r="WUM38" s="14"/>
      <c r="WUN38" s="14"/>
      <c r="WUO38" s="14"/>
      <c r="WUP38" s="14"/>
      <c r="WUQ38" s="14"/>
      <c r="WUR38" s="14"/>
      <c r="WUS38" s="14"/>
      <c r="WUT38" s="14"/>
      <c r="WUU38" s="14"/>
      <c r="WUV38" s="14"/>
      <c r="WUW38" s="14"/>
      <c r="WUX38" s="14"/>
      <c r="WUY38" s="14"/>
      <c r="WUZ38" s="14"/>
      <c r="WVA38" s="14"/>
      <c r="WVB38" s="14"/>
      <c r="WVC38" s="14"/>
      <c r="WVD38" s="14"/>
      <c r="WVE38" s="14"/>
      <c r="WVF38" s="14"/>
      <c r="WVG38" s="14"/>
      <c r="WVH38" s="14"/>
      <c r="WVI38" s="14"/>
      <c r="WVJ38" s="14"/>
      <c r="WVK38" s="14"/>
      <c r="WVL38" s="14"/>
      <c r="WVM38" s="14"/>
      <c r="WVN38" s="14"/>
      <c r="WVO38" s="14"/>
      <c r="WVP38" s="14"/>
      <c r="WVQ38" s="14"/>
      <c r="WVR38" s="14"/>
      <c r="WVS38" s="14"/>
      <c r="WVT38" s="14"/>
      <c r="WVU38" s="14"/>
      <c r="WVV38" s="14"/>
      <c r="WVW38" s="14"/>
      <c r="WVX38" s="14"/>
      <c r="WVY38" s="14"/>
      <c r="WVZ38" s="14"/>
      <c r="WWA38" s="14"/>
      <c r="WWB38" s="14"/>
      <c r="WWC38" s="14"/>
      <c r="WWD38" s="14"/>
      <c r="WWE38" s="14"/>
      <c r="WWF38" s="14"/>
      <c r="WWG38" s="14"/>
      <c r="WWH38" s="14"/>
      <c r="WWI38" s="14"/>
      <c r="WWJ38" s="14"/>
      <c r="WWK38" s="14"/>
      <c r="WWL38" s="14"/>
      <c r="WWM38" s="14"/>
      <c r="WWN38" s="14"/>
      <c r="WWO38" s="14"/>
      <c r="WWP38" s="14"/>
      <c r="WWQ38" s="14"/>
      <c r="WWR38" s="14"/>
      <c r="WWS38" s="14"/>
      <c r="WWT38" s="14"/>
      <c r="WWU38" s="14"/>
      <c r="WWV38" s="14"/>
      <c r="WWW38" s="14"/>
      <c r="WWX38" s="14"/>
      <c r="WWY38" s="14"/>
      <c r="WWZ38" s="14"/>
      <c r="WXA38" s="14"/>
      <c r="WXB38" s="14"/>
      <c r="WXC38" s="14"/>
      <c r="WXD38" s="14"/>
      <c r="WXE38" s="14"/>
      <c r="WXF38" s="14"/>
      <c r="WXG38" s="14"/>
      <c r="WXH38" s="14"/>
      <c r="WXI38" s="14"/>
      <c r="WXJ38" s="14"/>
      <c r="WXK38" s="14"/>
      <c r="WXL38" s="14"/>
      <c r="WXM38" s="14"/>
      <c r="WXN38" s="14"/>
      <c r="WXO38" s="14"/>
      <c r="WXP38" s="14"/>
      <c r="WXQ38" s="14"/>
      <c r="WXR38" s="14"/>
      <c r="WXS38" s="14"/>
      <c r="WXT38" s="14"/>
      <c r="WXU38" s="14"/>
      <c r="WXV38" s="14"/>
      <c r="WXW38" s="14"/>
      <c r="WXX38" s="14"/>
      <c r="WXY38" s="14"/>
      <c r="WXZ38" s="14"/>
      <c r="WYA38" s="14"/>
      <c r="WYB38" s="14"/>
      <c r="WYC38" s="14"/>
      <c r="WYD38" s="14"/>
      <c r="WYE38" s="14"/>
      <c r="WYF38" s="14"/>
      <c r="WYG38" s="14"/>
      <c r="WYH38" s="14"/>
      <c r="WYI38" s="14"/>
      <c r="WYJ38" s="14"/>
      <c r="WYK38" s="14"/>
      <c r="WYL38" s="14"/>
      <c r="WYM38" s="14"/>
      <c r="WYN38" s="14"/>
      <c r="WYO38" s="14"/>
      <c r="WYP38" s="14"/>
      <c r="WYQ38" s="14"/>
      <c r="WYR38" s="14"/>
      <c r="WYS38" s="14"/>
      <c r="WYT38" s="14"/>
      <c r="WYU38" s="14"/>
      <c r="WYV38" s="14"/>
      <c r="WYW38" s="14"/>
      <c r="WYX38" s="14"/>
      <c r="WYY38" s="14"/>
      <c r="WYZ38" s="14"/>
      <c r="WZA38" s="14"/>
      <c r="WZB38" s="14"/>
      <c r="WZC38" s="14"/>
      <c r="WZD38" s="14"/>
      <c r="WZE38" s="14"/>
      <c r="WZF38" s="14"/>
      <c r="WZG38" s="14"/>
      <c r="WZH38" s="14"/>
      <c r="WZI38" s="14"/>
      <c r="WZJ38" s="14"/>
      <c r="WZK38" s="14"/>
      <c r="WZL38" s="14"/>
      <c r="WZM38" s="14"/>
      <c r="WZN38" s="14"/>
      <c r="WZO38" s="14"/>
      <c r="WZP38" s="14"/>
      <c r="WZQ38" s="14"/>
      <c r="WZR38" s="14"/>
      <c r="WZS38" s="14"/>
      <c r="WZT38" s="14"/>
      <c r="WZU38" s="14"/>
      <c r="WZV38" s="14"/>
      <c r="WZW38" s="14"/>
      <c r="WZX38" s="14"/>
      <c r="WZY38" s="14"/>
      <c r="WZZ38" s="14"/>
      <c r="XAA38" s="14"/>
      <c r="XAB38" s="14"/>
      <c r="XAC38" s="14"/>
      <c r="XAD38" s="14"/>
      <c r="XAE38" s="14"/>
      <c r="XAF38" s="14"/>
      <c r="XAG38" s="14"/>
      <c r="XAH38" s="14"/>
      <c r="XAI38" s="14"/>
      <c r="XAJ38" s="14"/>
      <c r="XAK38" s="14"/>
      <c r="XAL38" s="14"/>
      <c r="XAM38" s="14"/>
      <c r="XAN38" s="14"/>
      <c r="XAO38" s="14"/>
      <c r="XAP38" s="14"/>
      <c r="XAQ38" s="14"/>
      <c r="XAR38" s="14"/>
      <c r="XAS38" s="14"/>
      <c r="XAT38" s="14"/>
      <c r="XAU38" s="14"/>
      <c r="XAV38" s="14"/>
      <c r="XAW38" s="14"/>
      <c r="XAX38" s="14"/>
      <c r="XAY38" s="14"/>
      <c r="XAZ38" s="14"/>
      <c r="XBA38" s="14"/>
      <c r="XBB38" s="14"/>
      <c r="XBC38" s="14"/>
      <c r="XBD38" s="14"/>
      <c r="XBE38" s="14"/>
      <c r="XBF38" s="14"/>
      <c r="XBG38" s="14"/>
      <c r="XBH38" s="14"/>
      <c r="XBI38" s="14"/>
      <c r="XBJ38" s="14"/>
      <c r="XBK38" s="14"/>
      <c r="XBL38" s="14"/>
      <c r="XBM38" s="14"/>
      <c r="XBN38" s="14"/>
      <c r="XBO38" s="14"/>
      <c r="XBP38" s="14"/>
      <c r="XBQ38" s="14"/>
      <c r="XBR38" s="14"/>
      <c r="XBS38" s="14"/>
      <c r="XBT38" s="14"/>
      <c r="XBU38" s="14"/>
      <c r="XBV38" s="14"/>
      <c r="XBW38" s="14"/>
      <c r="XBX38" s="14"/>
      <c r="XBY38" s="14"/>
      <c r="XBZ38" s="14"/>
      <c r="XCA38" s="14"/>
      <c r="XCB38" s="14"/>
      <c r="XCC38" s="14"/>
      <c r="XCD38" s="14"/>
      <c r="XCE38" s="14"/>
      <c r="XCF38" s="14"/>
      <c r="XCG38" s="14"/>
      <c r="XCH38" s="14"/>
      <c r="XCI38" s="14"/>
      <c r="XCJ38" s="14"/>
      <c r="XCK38" s="14"/>
      <c r="XCL38" s="14"/>
      <c r="XCM38" s="14"/>
      <c r="XCN38" s="14"/>
      <c r="XCO38" s="14"/>
      <c r="XCP38" s="14"/>
      <c r="XCQ38" s="14"/>
      <c r="XCR38" s="14"/>
      <c r="XCS38" s="14"/>
      <c r="XCT38" s="14"/>
      <c r="XCU38" s="14"/>
      <c r="XCV38" s="14"/>
      <c r="XCW38" s="14"/>
      <c r="XCX38" s="14"/>
      <c r="XCY38" s="14"/>
      <c r="XCZ38" s="14"/>
      <c r="XDA38" s="14"/>
      <c r="XDB38" s="14"/>
      <c r="XDC38" s="14"/>
      <c r="XDD38" s="14"/>
      <c r="XDE38" s="14"/>
      <c r="XDF38" s="14"/>
      <c r="XDG38" s="14"/>
      <c r="XDH38" s="14"/>
      <c r="XDI38" s="14"/>
      <c r="XDJ38" s="14"/>
      <c r="XDK38" s="14"/>
      <c r="XDL38" s="14"/>
      <c r="XDM38" s="14"/>
      <c r="XDN38" s="14"/>
      <c r="XDO38" s="14"/>
      <c r="XDP38" s="14"/>
      <c r="XDQ38" s="14"/>
      <c r="XDR38" s="14"/>
      <c r="XDS38" s="14"/>
      <c r="XDT38" s="14"/>
      <c r="XDU38" s="14"/>
      <c r="XDV38" s="14"/>
      <c r="XDW38" s="14"/>
      <c r="XDX38" s="14"/>
      <c r="XDY38" s="14"/>
      <c r="XDZ38" s="14"/>
      <c r="XEA38" s="14"/>
      <c r="XEB38" s="14"/>
      <c r="XEC38" s="14"/>
      <c r="XED38" s="14"/>
      <c r="XEE38" s="14"/>
      <c r="XEF38" s="14"/>
      <c r="XEG38" s="14"/>
      <c r="XEH38" s="14"/>
      <c r="XEI38" s="14"/>
      <c r="XEJ38" s="14"/>
      <c r="XEK38" s="14"/>
      <c r="XEL38" s="14"/>
      <c r="XEM38" s="14"/>
      <c r="XEN38" s="14"/>
      <c r="XEO38" s="14"/>
      <c r="XEP38" s="14"/>
      <c r="XEQ38" s="14"/>
      <c r="XER38" s="14"/>
      <c r="XES38" s="14"/>
      <c r="XET38" s="14"/>
      <c r="XEU38" s="14"/>
      <c r="XEV38" s="14"/>
      <c r="XEW38" s="14"/>
      <c r="XEX38" s="14"/>
      <c r="XEY38" s="14"/>
      <c r="XEZ38" s="14"/>
      <c r="XFA38" s="14"/>
      <c r="XFB38" s="14"/>
      <c r="XFC38" s="14"/>
    </row>
    <row r="39" spans="2:16383" s="14" customFormat="1">
      <c r="B39" s="55" t="s">
        <v>178</v>
      </c>
      <c r="C39" s="34"/>
      <c r="D39" s="36">
        <f>IFERROR(D38/C38-1,"na")</f>
        <v>0.10208198029273086</v>
      </c>
      <c r="E39" s="36">
        <f t="shared" ref="E39:M39" si="3">IFERROR(E38/D38-1,"na")</f>
        <v>8.1376804261798386E-2</v>
      </c>
      <c r="F39" s="36">
        <f>IFERROR(F38/E38-1,"na")</f>
        <v>7.0067240581278778E-2</v>
      </c>
      <c r="G39" s="36">
        <f t="shared" si="3"/>
        <v>6.0280247564689526E-2</v>
      </c>
      <c r="H39" s="36">
        <f t="shared" si="3"/>
        <v>5.3106385770383513E-2</v>
      </c>
      <c r="I39" s="36">
        <f t="shared" si="3"/>
        <v>4.5671296634429925E-2</v>
      </c>
      <c r="J39" s="36">
        <f t="shared" si="3"/>
        <v>4.407305111676707E-2</v>
      </c>
      <c r="K39" s="36">
        <f t="shared" si="3"/>
        <v>4.2537839077425144E-2</v>
      </c>
      <c r="L39" s="36">
        <f t="shared" si="3"/>
        <v>4.1082331789094484E-2</v>
      </c>
      <c r="M39" s="36">
        <f t="shared" si="3"/>
        <v>3.8300000000000001E-2</v>
      </c>
      <c r="O39" s="8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</row>
    <row r="40" spans="2:16383">
      <c r="B40" t="s">
        <v>63</v>
      </c>
      <c r="C40" s="35">
        <f>+INDEX(Model!$A:$AD,MATCH("EBITDA",Model!$A:$A,0),MATCH(DCF!C$36,Model!$3:$3,0))</f>
        <v>1998.9033907000003</v>
      </c>
      <c r="D40" s="35">
        <f>+INDEX(Model!$A:$AD,MATCH("EBITDA",Model!$A:$A,0),MATCH(DCF!D$36,Model!$3:$3,0))</f>
        <v>2225.6026123576335</v>
      </c>
      <c r="E40" s="35">
        <f>+INDEX(Model!$A:$AD,MATCH("EBITDA",Model!$A:$A,0),MATCH(DCF!E$36,Model!$3:$3,0))</f>
        <v>2428.9788244164993</v>
      </c>
      <c r="F40" s="35">
        <f>+INDEX(Model!$A:$AD,MATCH("EBITDA",Model!$A:$A,0),MATCH(DCF!F$36,Model!$3:$3,0))</f>
        <v>2622.9944138855799</v>
      </c>
      <c r="G40" s="35">
        <f>+INDEX(Model!$A:$AD,MATCH("EBITDA",Model!$A:$A,0),MATCH(DCF!G$36,Model!$3:$3,0))</f>
        <v>2806.3690136227151</v>
      </c>
      <c r="H40" s="35">
        <f>+INDEX(Model!$A:$AD,MATCH("EBITDA",Model!$A:$A,0),MATCH(DCF!H$36,Model!$3:$3,0))</f>
        <v>2982.0064353665111</v>
      </c>
      <c r="I40" s="35">
        <f>+INDEX(Model!$A:$AD,MATCH("EBITDA",Model!$A:$A,0),MATCH(DCF!I$36,Model!$3:$3,0))</f>
        <v>3146.0147582847494</v>
      </c>
      <c r="J40" s="35">
        <f>+INDEX(Model!$A:$AD,MATCH("EBITDA",Model!$A:$A,0),MATCH(DCF!J$36,Model!$3:$3,0))</f>
        <v>3313.7113957771712</v>
      </c>
      <c r="K40" s="35">
        <f>+INDEX(Model!$A:$AD,MATCH("EBITDA",Model!$A:$A,0),MATCH(DCF!K$36,Model!$3:$3,0))</f>
        <v>3484.947077195106</v>
      </c>
      <c r="L40" s="35">
        <f>+INDEX(Model!$A:$AD,MATCH("EBITDA",Model!$A:$A,0),MATCH(DCF!L$36,Model!$3:$3,0))</f>
        <v>3659.6382613407613</v>
      </c>
      <c r="M40" s="65">
        <f>+L40*(1+$K$18)</f>
        <v>3799.8024067501124</v>
      </c>
      <c r="O40" s="111">
        <f>+(M40/C40)^(0.1)-1</f>
        <v>6.6342996343485394E-2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  <c r="AMK40" s="14"/>
      <c r="AML40" s="14"/>
      <c r="AMM40" s="14"/>
      <c r="AMN40" s="14"/>
      <c r="AMO40" s="14"/>
      <c r="AMP40" s="14"/>
      <c r="AMQ40" s="14"/>
      <c r="AMR40" s="14"/>
      <c r="AMS40" s="14"/>
      <c r="AMT40" s="14"/>
      <c r="AMU40" s="14"/>
      <c r="AMV40" s="14"/>
      <c r="AMW40" s="14"/>
      <c r="AMX40" s="14"/>
      <c r="AMY40" s="14"/>
      <c r="AMZ40" s="14"/>
      <c r="ANA40" s="14"/>
      <c r="ANB40" s="14"/>
      <c r="ANC40" s="14"/>
      <c r="AND40" s="14"/>
      <c r="ANE40" s="14"/>
      <c r="ANF40" s="14"/>
      <c r="ANG40" s="14"/>
      <c r="ANH40" s="14"/>
      <c r="ANI40" s="14"/>
      <c r="ANJ40" s="14"/>
      <c r="ANK40" s="14"/>
      <c r="ANL40" s="14"/>
      <c r="ANM40" s="14"/>
      <c r="ANN40" s="14"/>
      <c r="ANO40" s="14"/>
      <c r="ANP40" s="14"/>
      <c r="ANQ40" s="14"/>
      <c r="ANR40" s="14"/>
      <c r="ANS40" s="14"/>
      <c r="ANT40" s="14"/>
      <c r="ANU40" s="14"/>
      <c r="ANV40" s="14"/>
      <c r="ANW40" s="14"/>
      <c r="ANX40" s="14"/>
      <c r="ANY40" s="14"/>
      <c r="ANZ40" s="14"/>
      <c r="AOA40" s="14"/>
      <c r="AOB40" s="14"/>
      <c r="AOC40" s="14"/>
      <c r="AOD40" s="14"/>
      <c r="AOE40" s="14"/>
      <c r="AOF40" s="14"/>
      <c r="AOG40" s="14"/>
      <c r="AOH40" s="14"/>
      <c r="AOI40" s="14"/>
      <c r="AOJ40" s="14"/>
      <c r="AOK40" s="14"/>
      <c r="AOL40" s="14"/>
      <c r="AOM40" s="14"/>
      <c r="AON40" s="14"/>
      <c r="AOO40" s="14"/>
      <c r="AOP40" s="14"/>
      <c r="AOQ40" s="14"/>
      <c r="AOR40" s="14"/>
      <c r="AOS40" s="14"/>
      <c r="AOT40" s="14"/>
      <c r="AOU40" s="14"/>
      <c r="AOV40" s="14"/>
      <c r="AOW40" s="14"/>
      <c r="AOX40" s="14"/>
      <c r="AOY40" s="14"/>
      <c r="AOZ40" s="14"/>
      <c r="APA40" s="14"/>
      <c r="APB40" s="14"/>
      <c r="APC40" s="14"/>
      <c r="APD40" s="14"/>
      <c r="APE40" s="14"/>
      <c r="APF40" s="14"/>
      <c r="APG40" s="14"/>
      <c r="APH40" s="14"/>
      <c r="API40" s="14"/>
      <c r="APJ40" s="14"/>
      <c r="APK40" s="14"/>
      <c r="APL40" s="14"/>
      <c r="APM40" s="14"/>
      <c r="APN40" s="14"/>
      <c r="APO40" s="14"/>
      <c r="APP40" s="14"/>
      <c r="APQ40" s="14"/>
      <c r="APR40" s="14"/>
      <c r="APS40" s="14"/>
      <c r="APT40" s="14"/>
      <c r="APU40" s="14"/>
      <c r="APV40" s="14"/>
      <c r="APW40" s="14"/>
      <c r="APX40" s="14"/>
      <c r="APY40" s="14"/>
      <c r="APZ40" s="14"/>
      <c r="AQA40" s="14"/>
      <c r="AQB40" s="14"/>
      <c r="AQC40" s="14"/>
      <c r="AQD40" s="14"/>
      <c r="AQE40" s="14"/>
      <c r="AQF40" s="14"/>
      <c r="AQG40" s="14"/>
      <c r="AQH40" s="14"/>
      <c r="AQI40" s="14"/>
      <c r="AQJ40" s="14"/>
      <c r="AQK40" s="14"/>
      <c r="AQL40" s="14"/>
      <c r="AQM40" s="14"/>
      <c r="AQN40" s="14"/>
      <c r="AQO40" s="14"/>
      <c r="AQP40" s="14"/>
      <c r="AQQ40" s="14"/>
      <c r="AQR40" s="14"/>
      <c r="AQS40" s="14"/>
      <c r="AQT40" s="14"/>
      <c r="AQU40" s="14"/>
      <c r="AQV40" s="14"/>
      <c r="AQW40" s="14"/>
      <c r="AQX40" s="14"/>
      <c r="AQY40" s="14"/>
      <c r="AQZ40" s="14"/>
      <c r="ARA40" s="14"/>
      <c r="ARB40" s="14"/>
      <c r="ARC40" s="14"/>
      <c r="ARD40" s="14"/>
      <c r="ARE40" s="14"/>
      <c r="ARF40" s="14"/>
      <c r="ARG40" s="14"/>
      <c r="ARH40" s="14"/>
      <c r="ARI40" s="14"/>
      <c r="ARJ40" s="14"/>
      <c r="ARK40" s="14"/>
      <c r="ARL40" s="14"/>
      <c r="ARM40" s="14"/>
      <c r="ARN40" s="14"/>
      <c r="ARO40" s="14"/>
      <c r="ARP40" s="14"/>
      <c r="ARQ40" s="14"/>
      <c r="ARR40" s="14"/>
      <c r="ARS40" s="14"/>
      <c r="ART40" s="14"/>
      <c r="ARU40" s="14"/>
      <c r="ARV40" s="14"/>
      <c r="ARW40" s="14"/>
      <c r="ARX40" s="14"/>
      <c r="ARY40" s="14"/>
      <c r="ARZ40" s="14"/>
      <c r="ASA40" s="14"/>
      <c r="ASB40" s="14"/>
      <c r="ASC40" s="14"/>
      <c r="ASD40" s="14"/>
      <c r="ASE40" s="14"/>
      <c r="ASF40" s="14"/>
      <c r="ASG40" s="14"/>
      <c r="ASH40" s="14"/>
      <c r="ASI40" s="14"/>
      <c r="ASJ40" s="14"/>
      <c r="ASK40" s="14"/>
      <c r="ASL40" s="14"/>
      <c r="ASM40" s="14"/>
      <c r="ASN40" s="14"/>
      <c r="ASO40" s="14"/>
      <c r="ASP40" s="14"/>
      <c r="ASQ40" s="14"/>
      <c r="ASR40" s="14"/>
      <c r="ASS40" s="14"/>
      <c r="AST40" s="14"/>
      <c r="ASU40" s="14"/>
      <c r="ASV40" s="14"/>
      <c r="ASW40" s="14"/>
      <c r="ASX40" s="14"/>
      <c r="ASY40" s="14"/>
      <c r="ASZ40" s="14"/>
      <c r="ATA40" s="14"/>
      <c r="ATB40" s="14"/>
      <c r="ATC40" s="14"/>
      <c r="ATD40" s="14"/>
      <c r="ATE40" s="14"/>
      <c r="ATF40" s="14"/>
      <c r="ATG40" s="14"/>
      <c r="ATH40" s="14"/>
      <c r="ATI40" s="14"/>
      <c r="ATJ40" s="14"/>
      <c r="ATK40" s="14"/>
      <c r="ATL40" s="14"/>
      <c r="ATM40" s="14"/>
      <c r="ATN40" s="14"/>
      <c r="ATO40" s="14"/>
      <c r="ATP40" s="14"/>
      <c r="ATQ40" s="14"/>
      <c r="ATR40" s="14"/>
      <c r="ATS40" s="14"/>
      <c r="ATT40" s="14"/>
      <c r="ATU40" s="14"/>
      <c r="ATV40" s="14"/>
      <c r="ATW40" s="14"/>
      <c r="ATX40" s="14"/>
      <c r="ATY40" s="14"/>
      <c r="ATZ40" s="14"/>
      <c r="AUA40" s="14"/>
      <c r="AUB40" s="14"/>
      <c r="AUC40" s="14"/>
      <c r="AUD40" s="14"/>
      <c r="AUE40" s="14"/>
      <c r="AUF40" s="14"/>
      <c r="AUG40" s="14"/>
      <c r="AUH40" s="14"/>
      <c r="AUI40" s="14"/>
      <c r="AUJ40" s="14"/>
      <c r="AUK40" s="14"/>
      <c r="AUL40" s="14"/>
      <c r="AUM40" s="14"/>
      <c r="AUN40" s="14"/>
      <c r="AUO40" s="14"/>
      <c r="AUP40" s="14"/>
      <c r="AUQ40" s="14"/>
      <c r="AUR40" s="14"/>
      <c r="AUS40" s="14"/>
      <c r="AUT40" s="14"/>
      <c r="AUU40" s="14"/>
      <c r="AUV40" s="14"/>
      <c r="AUW40" s="14"/>
      <c r="AUX40" s="14"/>
      <c r="AUY40" s="14"/>
      <c r="AUZ40" s="14"/>
      <c r="AVA40" s="14"/>
      <c r="AVB40" s="14"/>
      <c r="AVC40" s="14"/>
      <c r="AVD40" s="14"/>
      <c r="AVE40" s="14"/>
      <c r="AVF40" s="14"/>
      <c r="AVG40" s="14"/>
      <c r="AVH40" s="14"/>
      <c r="AVI40" s="14"/>
      <c r="AVJ40" s="14"/>
      <c r="AVK40" s="14"/>
      <c r="AVL40" s="14"/>
      <c r="AVM40" s="14"/>
      <c r="AVN40" s="14"/>
      <c r="AVO40" s="14"/>
      <c r="AVP40" s="14"/>
      <c r="AVQ40" s="14"/>
      <c r="AVR40" s="14"/>
      <c r="AVS40" s="14"/>
      <c r="AVT40" s="14"/>
      <c r="AVU40" s="14"/>
      <c r="AVV40" s="14"/>
      <c r="AVW40" s="14"/>
      <c r="AVX40" s="14"/>
      <c r="AVY40" s="14"/>
      <c r="AVZ40" s="14"/>
      <c r="AWA40" s="14"/>
      <c r="AWB40" s="14"/>
      <c r="AWC40" s="14"/>
      <c r="AWD40" s="14"/>
      <c r="AWE40" s="14"/>
      <c r="AWF40" s="14"/>
      <c r="AWG40" s="14"/>
      <c r="AWH40" s="14"/>
      <c r="AWI40" s="14"/>
      <c r="AWJ40" s="14"/>
      <c r="AWK40" s="14"/>
      <c r="AWL40" s="14"/>
      <c r="AWM40" s="14"/>
      <c r="AWN40" s="14"/>
      <c r="AWO40" s="14"/>
      <c r="AWP40" s="14"/>
      <c r="AWQ40" s="14"/>
      <c r="AWR40" s="14"/>
      <c r="AWS40" s="14"/>
      <c r="AWT40" s="14"/>
      <c r="AWU40" s="14"/>
      <c r="AWV40" s="14"/>
      <c r="AWW40" s="14"/>
      <c r="AWX40" s="14"/>
      <c r="AWY40" s="14"/>
      <c r="AWZ40" s="14"/>
      <c r="AXA40" s="14"/>
      <c r="AXB40" s="14"/>
      <c r="AXC40" s="14"/>
      <c r="AXD40" s="14"/>
      <c r="AXE40" s="14"/>
      <c r="AXF40" s="14"/>
      <c r="AXG40" s="14"/>
      <c r="AXH40" s="14"/>
      <c r="AXI40" s="14"/>
      <c r="AXJ40" s="14"/>
      <c r="AXK40" s="14"/>
      <c r="AXL40" s="14"/>
      <c r="AXM40" s="14"/>
      <c r="AXN40" s="14"/>
      <c r="AXO40" s="14"/>
      <c r="AXP40" s="14"/>
      <c r="AXQ40" s="14"/>
      <c r="AXR40" s="14"/>
      <c r="AXS40" s="14"/>
      <c r="AXT40" s="14"/>
      <c r="AXU40" s="14"/>
      <c r="AXV40" s="14"/>
      <c r="AXW40" s="14"/>
      <c r="AXX40" s="14"/>
      <c r="AXY40" s="14"/>
      <c r="AXZ40" s="14"/>
      <c r="AYA40" s="14"/>
      <c r="AYB40" s="14"/>
      <c r="AYC40" s="14"/>
      <c r="AYD40" s="14"/>
      <c r="AYE40" s="14"/>
      <c r="AYF40" s="14"/>
      <c r="AYG40" s="14"/>
      <c r="AYH40" s="14"/>
      <c r="AYI40" s="14"/>
      <c r="AYJ40" s="14"/>
      <c r="AYK40" s="14"/>
      <c r="AYL40" s="14"/>
      <c r="AYM40" s="14"/>
      <c r="AYN40" s="14"/>
      <c r="AYO40" s="14"/>
      <c r="AYP40" s="14"/>
      <c r="AYQ40" s="14"/>
      <c r="AYR40" s="14"/>
      <c r="AYS40" s="14"/>
      <c r="AYT40" s="14"/>
      <c r="AYU40" s="14"/>
      <c r="AYV40" s="14"/>
      <c r="AYW40" s="14"/>
      <c r="AYX40" s="14"/>
      <c r="AYY40" s="14"/>
      <c r="AYZ40" s="14"/>
      <c r="AZA40" s="14"/>
      <c r="AZB40" s="14"/>
      <c r="AZC40" s="14"/>
      <c r="AZD40" s="14"/>
      <c r="AZE40" s="14"/>
      <c r="AZF40" s="14"/>
      <c r="AZG40" s="14"/>
      <c r="AZH40" s="14"/>
      <c r="AZI40" s="14"/>
      <c r="AZJ40" s="14"/>
      <c r="AZK40" s="14"/>
      <c r="AZL40" s="14"/>
      <c r="AZM40" s="14"/>
      <c r="AZN40" s="14"/>
      <c r="AZO40" s="14"/>
      <c r="AZP40" s="14"/>
      <c r="AZQ40" s="14"/>
      <c r="AZR40" s="14"/>
      <c r="AZS40" s="14"/>
      <c r="AZT40" s="14"/>
      <c r="AZU40" s="14"/>
      <c r="AZV40" s="14"/>
      <c r="AZW40" s="14"/>
      <c r="AZX40" s="14"/>
      <c r="AZY40" s="14"/>
      <c r="AZZ40" s="14"/>
      <c r="BAA40" s="14"/>
      <c r="BAB40" s="14"/>
      <c r="BAC40" s="14"/>
      <c r="BAD40" s="14"/>
      <c r="BAE40" s="14"/>
      <c r="BAF40" s="14"/>
      <c r="BAG40" s="14"/>
      <c r="BAH40" s="14"/>
      <c r="BAI40" s="14"/>
      <c r="BAJ40" s="14"/>
      <c r="BAK40" s="14"/>
      <c r="BAL40" s="14"/>
      <c r="BAM40" s="14"/>
      <c r="BAN40" s="14"/>
      <c r="BAO40" s="14"/>
      <c r="BAP40" s="14"/>
      <c r="BAQ40" s="14"/>
      <c r="BAR40" s="14"/>
      <c r="BAS40" s="14"/>
      <c r="BAT40" s="14"/>
      <c r="BAU40" s="14"/>
      <c r="BAV40" s="14"/>
      <c r="BAW40" s="14"/>
      <c r="BAX40" s="14"/>
      <c r="BAY40" s="14"/>
      <c r="BAZ40" s="14"/>
      <c r="BBA40" s="14"/>
      <c r="BBB40" s="14"/>
      <c r="BBC40" s="14"/>
      <c r="BBD40" s="14"/>
      <c r="BBE40" s="14"/>
      <c r="BBF40" s="14"/>
      <c r="BBG40" s="14"/>
      <c r="BBH40" s="14"/>
      <c r="BBI40" s="14"/>
      <c r="BBJ40" s="14"/>
      <c r="BBK40" s="14"/>
      <c r="BBL40" s="14"/>
      <c r="BBM40" s="14"/>
      <c r="BBN40" s="14"/>
      <c r="BBO40" s="14"/>
      <c r="BBP40" s="14"/>
      <c r="BBQ40" s="14"/>
      <c r="BBR40" s="14"/>
      <c r="BBS40" s="14"/>
      <c r="BBT40" s="14"/>
      <c r="BBU40" s="14"/>
      <c r="BBV40" s="14"/>
      <c r="BBW40" s="14"/>
      <c r="BBX40" s="14"/>
      <c r="BBY40" s="14"/>
      <c r="BBZ40" s="14"/>
      <c r="BCA40" s="14"/>
      <c r="BCB40" s="14"/>
      <c r="BCC40" s="14"/>
      <c r="BCD40" s="14"/>
      <c r="BCE40" s="14"/>
      <c r="BCF40" s="14"/>
      <c r="BCG40" s="14"/>
      <c r="BCH40" s="14"/>
      <c r="BCI40" s="14"/>
      <c r="BCJ40" s="14"/>
      <c r="BCK40" s="14"/>
      <c r="BCL40" s="14"/>
      <c r="BCM40" s="14"/>
      <c r="BCN40" s="14"/>
      <c r="BCO40" s="14"/>
      <c r="BCP40" s="14"/>
      <c r="BCQ40" s="14"/>
      <c r="BCR40" s="14"/>
      <c r="BCS40" s="14"/>
      <c r="BCT40" s="14"/>
      <c r="BCU40" s="14"/>
      <c r="BCV40" s="14"/>
      <c r="BCW40" s="14"/>
      <c r="BCX40" s="14"/>
      <c r="BCY40" s="14"/>
      <c r="BCZ40" s="14"/>
      <c r="BDA40" s="14"/>
      <c r="BDB40" s="14"/>
      <c r="BDC40" s="14"/>
      <c r="BDD40" s="14"/>
      <c r="BDE40" s="14"/>
      <c r="BDF40" s="14"/>
      <c r="BDG40" s="14"/>
      <c r="BDH40" s="14"/>
      <c r="BDI40" s="14"/>
      <c r="BDJ40" s="14"/>
      <c r="BDK40" s="14"/>
      <c r="BDL40" s="14"/>
      <c r="BDM40" s="14"/>
      <c r="BDN40" s="14"/>
      <c r="BDO40" s="14"/>
      <c r="BDP40" s="14"/>
      <c r="BDQ40" s="14"/>
      <c r="BDR40" s="14"/>
      <c r="BDS40" s="14"/>
      <c r="BDT40" s="14"/>
      <c r="BDU40" s="14"/>
      <c r="BDV40" s="14"/>
      <c r="BDW40" s="14"/>
      <c r="BDX40" s="14"/>
      <c r="BDY40" s="14"/>
      <c r="BDZ40" s="14"/>
      <c r="BEA40" s="14"/>
      <c r="BEB40" s="14"/>
      <c r="BEC40" s="14"/>
      <c r="BED40" s="14"/>
      <c r="BEE40" s="14"/>
      <c r="BEF40" s="14"/>
      <c r="BEG40" s="14"/>
      <c r="BEH40" s="14"/>
      <c r="BEI40" s="14"/>
      <c r="BEJ40" s="14"/>
      <c r="BEK40" s="14"/>
      <c r="BEL40" s="14"/>
      <c r="BEM40" s="14"/>
      <c r="BEN40" s="14"/>
      <c r="BEO40" s="14"/>
      <c r="BEP40" s="14"/>
      <c r="BEQ40" s="14"/>
      <c r="BER40" s="14"/>
      <c r="BES40" s="14"/>
      <c r="BET40" s="14"/>
      <c r="BEU40" s="14"/>
      <c r="BEV40" s="14"/>
      <c r="BEW40" s="14"/>
      <c r="BEX40" s="14"/>
      <c r="BEY40" s="14"/>
      <c r="BEZ40" s="14"/>
      <c r="BFA40" s="14"/>
      <c r="BFB40" s="14"/>
      <c r="BFC40" s="14"/>
      <c r="BFD40" s="14"/>
      <c r="BFE40" s="14"/>
      <c r="BFF40" s="14"/>
      <c r="BFG40" s="14"/>
      <c r="BFH40" s="14"/>
      <c r="BFI40" s="14"/>
      <c r="BFJ40" s="14"/>
      <c r="BFK40" s="14"/>
      <c r="BFL40" s="14"/>
      <c r="BFM40" s="14"/>
      <c r="BFN40" s="14"/>
      <c r="BFO40" s="14"/>
      <c r="BFP40" s="14"/>
      <c r="BFQ40" s="14"/>
      <c r="BFR40" s="14"/>
      <c r="BFS40" s="14"/>
      <c r="BFT40" s="14"/>
      <c r="BFU40" s="14"/>
      <c r="BFV40" s="14"/>
      <c r="BFW40" s="14"/>
      <c r="BFX40" s="14"/>
      <c r="BFY40" s="14"/>
      <c r="BFZ40" s="14"/>
      <c r="BGA40" s="14"/>
      <c r="BGB40" s="14"/>
      <c r="BGC40" s="14"/>
      <c r="BGD40" s="14"/>
      <c r="BGE40" s="14"/>
      <c r="BGF40" s="14"/>
      <c r="BGG40" s="14"/>
      <c r="BGH40" s="14"/>
      <c r="BGI40" s="14"/>
      <c r="BGJ40" s="14"/>
      <c r="BGK40" s="14"/>
      <c r="BGL40" s="14"/>
      <c r="BGM40" s="14"/>
      <c r="BGN40" s="14"/>
      <c r="BGO40" s="14"/>
      <c r="BGP40" s="14"/>
      <c r="BGQ40" s="14"/>
      <c r="BGR40" s="14"/>
      <c r="BGS40" s="14"/>
      <c r="BGT40" s="14"/>
      <c r="BGU40" s="14"/>
      <c r="BGV40" s="14"/>
      <c r="BGW40" s="14"/>
      <c r="BGX40" s="14"/>
      <c r="BGY40" s="14"/>
      <c r="BGZ40" s="14"/>
      <c r="BHA40" s="14"/>
      <c r="BHB40" s="14"/>
      <c r="BHC40" s="14"/>
      <c r="BHD40" s="14"/>
      <c r="BHE40" s="14"/>
      <c r="BHF40" s="14"/>
      <c r="BHG40" s="14"/>
      <c r="BHH40" s="14"/>
      <c r="BHI40" s="14"/>
      <c r="BHJ40" s="14"/>
      <c r="BHK40" s="14"/>
      <c r="BHL40" s="14"/>
      <c r="BHM40" s="14"/>
      <c r="BHN40" s="14"/>
      <c r="BHO40" s="14"/>
      <c r="BHP40" s="14"/>
      <c r="BHQ40" s="14"/>
      <c r="BHR40" s="14"/>
      <c r="BHS40" s="14"/>
      <c r="BHT40" s="14"/>
      <c r="BHU40" s="14"/>
      <c r="BHV40" s="14"/>
      <c r="BHW40" s="14"/>
      <c r="BHX40" s="14"/>
      <c r="BHY40" s="14"/>
      <c r="BHZ40" s="14"/>
      <c r="BIA40" s="14"/>
      <c r="BIB40" s="14"/>
      <c r="BIC40" s="14"/>
      <c r="BID40" s="14"/>
      <c r="BIE40" s="14"/>
      <c r="BIF40" s="14"/>
      <c r="BIG40" s="14"/>
      <c r="BIH40" s="14"/>
      <c r="BII40" s="14"/>
      <c r="BIJ40" s="14"/>
      <c r="BIK40" s="14"/>
      <c r="BIL40" s="14"/>
      <c r="BIM40" s="14"/>
      <c r="BIN40" s="14"/>
      <c r="BIO40" s="14"/>
      <c r="BIP40" s="14"/>
      <c r="BIQ40" s="14"/>
      <c r="BIR40" s="14"/>
      <c r="BIS40" s="14"/>
      <c r="BIT40" s="14"/>
      <c r="BIU40" s="14"/>
      <c r="BIV40" s="14"/>
      <c r="BIW40" s="14"/>
      <c r="BIX40" s="14"/>
      <c r="BIY40" s="14"/>
      <c r="BIZ40" s="14"/>
      <c r="BJA40" s="14"/>
      <c r="BJB40" s="14"/>
      <c r="BJC40" s="14"/>
      <c r="BJD40" s="14"/>
      <c r="BJE40" s="14"/>
      <c r="BJF40" s="14"/>
      <c r="BJG40" s="14"/>
      <c r="BJH40" s="14"/>
      <c r="BJI40" s="14"/>
      <c r="BJJ40" s="14"/>
      <c r="BJK40" s="14"/>
      <c r="BJL40" s="14"/>
      <c r="BJM40" s="14"/>
      <c r="BJN40" s="14"/>
      <c r="BJO40" s="14"/>
      <c r="BJP40" s="14"/>
      <c r="BJQ40" s="14"/>
      <c r="BJR40" s="14"/>
      <c r="BJS40" s="14"/>
      <c r="BJT40" s="14"/>
      <c r="BJU40" s="14"/>
      <c r="BJV40" s="14"/>
      <c r="BJW40" s="14"/>
      <c r="BJX40" s="14"/>
      <c r="BJY40" s="14"/>
      <c r="BJZ40" s="14"/>
      <c r="BKA40" s="14"/>
      <c r="BKB40" s="14"/>
      <c r="BKC40" s="14"/>
      <c r="BKD40" s="14"/>
      <c r="BKE40" s="14"/>
      <c r="BKF40" s="14"/>
      <c r="BKG40" s="14"/>
      <c r="BKH40" s="14"/>
      <c r="BKI40" s="14"/>
      <c r="BKJ40" s="14"/>
      <c r="BKK40" s="14"/>
      <c r="BKL40" s="14"/>
      <c r="BKM40" s="14"/>
      <c r="BKN40" s="14"/>
      <c r="BKO40" s="14"/>
      <c r="BKP40" s="14"/>
      <c r="BKQ40" s="14"/>
      <c r="BKR40" s="14"/>
      <c r="BKS40" s="14"/>
      <c r="BKT40" s="14"/>
      <c r="BKU40" s="14"/>
      <c r="BKV40" s="14"/>
      <c r="BKW40" s="14"/>
      <c r="BKX40" s="14"/>
      <c r="BKY40" s="14"/>
      <c r="BKZ40" s="14"/>
      <c r="BLA40" s="14"/>
      <c r="BLB40" s="14"/>
      <c r="BLC40" s="14"/>
      <c r="BLD40" s="14"/>
      <c r="BLE40" s="14"/>
      <c r="BLF40" s="14"/>
      <c r="BLG40" s="14"/>
      <c r="BLH40" s="14"/>
      <c r="BLI40" s="14"/>
      <c r="BLJ40" s="14"/>
      <c r="BLK40" s="14"/>
      <c r="BLL40" s="14"/>
      <c r="BLM40" s="14"/>
      <c r="BLN40" s="14"/>
      <c r="BLO40" s="14"/>
      <c r="BLP40" s="14"/>
      <c r="BLQ40" s="14"/>
      <c r="BLR40" s="14"/>
      <c r="BLS40" s="14"/>
      <c r="BLT40" s="14"/>
      <c r="BLU40" s="14"/>
      <c r="BLV40" s="14"/>
      <c r="BLW40" s="14"/>
      <c r="BLX40" s="14"/>
      <c r="BLY40" s="14"/>
      <c r="BLZ40" s="14"/>
      <c r="BMA40" s="14"/>
      <c r="BMB40" s="14"/>
      <c r="BMC40" s="14"/>
      <c r="BMD40" s="14"/>
      <c r="BME40" s="14"/>
      <c r="BMF40" s="14"/>
      <c r="BMG40" s="14"/>
      <c r="BMH40" s="14"/>
      <c r="BMI40" s="14"/>
      <c r="BMJ40" s="14"/>
      <c r="BMK40" s="14"/>
      <c r="BML40" s="14"/>
      <c r="BMM40" s="14"/>
      <c r="BMN40" s="14"/>
      <c r="BMO40" s="14"/>
      <c r="BMP40" s="14"/>
      <c r="BMQ40" s="14"/>
      <c r="BMR40" s="14"/>
      <c r="BMS40" s="14"/>
      <c r="BMT40" s="14"/>
      <c r="BMU40" s="14"/>
      <c r="BMV40" s="14"/>
      <c r="BMW40" s="14"/>
      <c r="BMX40" s="14"/>
      <c r="BMY40" s="14"/>
      <c r="BMZ40" s="14"/>
      <c r="BNA40" s="14"/>
      <c r="BNB40" s="14"/>
      <c r="BNC40" s="14"/>
      <c r="BND40" s="14"/>
      <c r="BNE40" s="14"/>
      <c r="BNF40" s="14"/>
      <c r="BNG40" s="14"/>
      <c r="BNH40" s="14"/>
      <c r="BNI40" s="14"/>
      <c r="BNJ40" s="14"/>
      <c r="BNK40" s="14"/>
      <c r="BNL40" s="14"/>
      <c r="BNM40" s="14"/>
      <c r="BNN40" s="14"/>
      <c r="BNO40" s="14"/>
      <c r="BNP40" s="14"/>
      <c r="BNQ40" s="14"/>
      <c r="BNR40" s="14"/>
      <c r="BNS40" s="14"/>
      <c r="BNT40" s="14"/>
      <c r="BNU40" s="14"/>
      <c r="BNV40" s="14"/>
      <c r="BNW40" s="14"/>
      <c r="BNX40" s="14"/>
      <c r="BNY40" s="14"/>
      <c r="BNZ40" s="14"/>
      <c r="BOA40" s="14"/>
      <c r="BOB40" s="14"/>
      <c r="BOC40" s="14"/>
      <c r="BOD40" s="14"/>
      <c r="BOE40" s="14"/>
      <c r="BOF40" s="14"/>
      <c r="BOG40" s="14"/>
      <c r="BOH40" s="14"/>
      <c r="BOI40" s="14"/>
      <c r="BOJ40" s="14"/>
      <c r="BOK40" s="14"/>
      <c r="BOL40" s="14"/>
      <c r="BOM40" s="14"/>
      <c r="BON40" s="14"/>
      <c r="BOO40" s="14"/>
      <c r="BOP40" s="14"/>
      <c r="BOQ40" s="14"/>
      <c r="BOR40" s="14"/>
      <c r="BOS40" s="14"/>
      <c r="BOT40" s="14"/>
      <c r="BOU40" s="14"/>
      <c r="BOV40" s="14"/>
      <c r="BOW40" s="14"/>
      <c r="BOX40" s="14"/>
      <c r="BOY40" s="14"/>
      <c r="BOZ40" s="14"/>
      <c r="BPA40" s="14"/>
      <c r="BPB40" s="14"/>
      <c r="BPC40" s="14"/>
      <c r="BPD40" s="14"/>
      <c r="BPE40" s="14"/>
      <c r="BPF40" s="14"/>
      <c r="BPG40" s="14"/>
      <c r="BPH40" s="14"/>
      <c r="BPI40" s="14"/>
      <c r="BPJ40" s="14"/>
      <c r="BPK40" s="14"/>
      <c r="BPL40" s="14"/>
      <c r="BPM40" s="14"/>
      <c r="BPN40" s="14"/>
      <c r="BPO40" s="14"/>
      <c r="BPP40" s="14"/>
      <c r="BPQ40" s="14"/>
      <c r="BPR40" s="14"/>
      <c r="BPS40" s="14"/>
      <c r="BPT40" s="14"/>
      <c r="BPU40" s="14"/>
      <c r="BPV40" s="14"/>
      <c r="BPW40" s="14"/>
      <c r="BPX40" s="14"/>
      <c r="BPY40" s="14"/>
      <c r="BPZ40" s="14"/>
      <c r="BQA40" s="14"/>
      <c r="BQB40" s="14"/>
      <c r="BQC40" s="14"/>
      <c r="BQD40" s="14"/>
      <c r="BQE40" s="14"/>
      <c r="BQF40" s="14"/>
      <c r="BQG40" s="14"/>
      <c r="BQH40" s="14"/>
      <c r="BQI40" s="14"/>
      <c r="BQJ40" s="14"/>
      <c r="BQK40" s="14"/>
      <c r="BQL40" s="14"/>
      <c r="BQM40" s="14"/>
      <c r="BQN40" s="14"/>
      <c r="BQO40" s="14"/>
      <c r="BQP40" s="14"/>
      <c r="BQQ40" s="14"/>
      <c r="BQR40" s="14"/>
      <c r="BQS40" s="14"/>
      <c r="BQT40" s="14"/>
      <c r="BQU40" s="14"/>
      <c r="BQV40" s="14"/>
      <c r="BQW40" s="14"/>
      <c r="BQX40" s="14"/>
      <c r="BQY40" s="14"/>
      <c r="BQZ40" s="14"/>
      <c r="BRA40" s="14"/>
      <c r="BRB40" s="14"/>
      <c r="BRC40" s="14"/>
      <c r="BRD40" s="14"/>
      <c r="BRE40" s="14"/>
      <c r="BRF40" s="14"/>
      <c r="BRG40" s="14"/>
      <c r="BRH40" s="14"/>
      <c r="BRI40" s="14"/>
      <c r="BRJ40" s="14"/>
      <c r="BRK40" s="14"/>
      <c r="BRL40" s="14"/>
      <c r="BRM40" s="14"/>
      <c r="BRN40" s="14"/>
      <c r="BRO40" s="14"/>
      <c r="BRP40" s="14"/>
      <c r="BRQ40" s="14"/>
      <c r="BRR40" s="14"/>
      <c r="BRS40" s="14"/>
      <c r="BRT40" s="14"/>
      <c r="BRU40" s="14"/>
      <c r="BRV40" s="14"/>
      <c r="BRW40" s="14"/>
      <c r="BRX40" s="14"/>
      <c r="BRY40" s="14"/>
      <c r="BRZ40" s="14"/>
      <c r="BSA40" s="14"/>
      <c r="BSB40" s="14"/>
      <c r="BSC40" s="14"/>
      <c r="BSD40" s="14"/>
      <c r="BSE40" s="14"/>
      <c r="BSF40" s="14"/>
      <c r="BSG40" s="14"/>
      <c r="BSH40" s="14"/>
      <c r="BSI40" s="14"/>
      <c r="BSJ40" s="14"/>
      <c r="BSK40" s="14"/>
      <c r="BSL40" s="14"/>
      <c r="BSM40" s="14"/>
      <c r="BSN40" s="14"/>
      <c r="BSO40" s="14"/>
      <c r="BSP40" s="14"/>
      <c r="BSQ40" s="14"/>
      <c r="BSR40" s="14"/>
      <c r="BSS40" s="14"/>
      <c r="BST40" s="14"/>
      <c r="BSU40" s="14"/>
      <c r="BSV40" s="14"/>
      <c r="BSW40" s="14"/>
      <c r="BSX40" s="14"/>
      <c r="BSY40" s="14"/>
      <c r="BSZ40" s="14"/>
      <c r="BTA40" s="14"/>
      <c r="BTB40" s="14"/>
      <c r="BTC40" s="14"/>
      <c r="BTD40" s="14"/>
      <c r="BTE40" s="14"/>
      <c r="BTF40" s="14"/>
      <c r="BTG40" s="14"/>
      <c r="BTH40" s="14"/>
      <c r="BTI40" s="14"/>
      <c r="BTJ40" s="14"/>
      <c r="BTK40" s="14"/>
      <c r="BTL40" s="14"/>
      <c r="BTM40" s="14"/>
      <c r="BTN40" s="14"/>
      <c r="BTO40" s="14"/>
      <c r="BTP40" s="14"/>
      <c r="BTQ40" s="14"/>
      <c r="BTR40" s="14"/>
      <c r="BTS40" s="14"/>
      <c r="BTT40" s="14"/>
      <c r="BTU40" s="14"/>
      <c r="BTV40" s="14"/>
      <c r="BTW40" s="14"/>
      <c r="BTX40" s="14"/>
      <c r="BTY40" s="14"/>
      <c r="BTZ40" s="14"/>
      <c r="BUA40" s="14"/>
      <c r="BUB40" s="14"/>
      <c r="BUC40" s="14"/>
      <c r="BUD40" s="14"/>
      <c r="BUE40" s="14"/>
      <c r="BUF40" s="14"/>
      <c r="BUG40" s="14"/>
      <c r="BUH40" s="14"/>
      <c r="BUI40" s="14"/>
      <c r="BUJ40" s="14"/>
      <c r="BUK40" s="14"/>
      <c r="BUL40" s="14"/>
      <c r="BUM40" s="14"/>
      <c r="BUN40" s="14"/>
      <c r="BUO40" s="14"/>
      <c r="BUP40" s="14"/>
      <c r="BUQ40" s="14"/>
      <c r="BUR40" s="14"/>
      <c r="BUS40" s="14"/>
      <c r="BUT40" s="14"/>
      <c r="BUU40" s="14"/>
      <c r="BUV40" s="14"/>
      <c r="BUW40" s="14"/>
      <c r="BUX40" s="14"/>
      <c r="BUY40" s="14"/>
      <c r="BUZ40" s="14"/>
      <c r="BVA40" s="14"/>
      <c r="BVB40" s="14"/>
      <c r="BVC40" s="14"/>
      <c r="BVD40" s="14"/>
      <c r="BVE40" s="14"/>
      <c r="BVF40" s="14"/>
      <c r="BVG40" s="14"/>
      <c r="BVH40" s="14"/>
      <c r="BVI40" s="14"/>
      <c r="BVJ40" s="14"/>
      <c r="BVK40" s="14"/>
      <c r="BVL40" s="14"/>
      <c r="BVM40" s="14"/>
      <c r="BVN40" s="14"/>
      <c r="BVO40" s="14"/>
      <c r="BVP40" s="14"/>
      <c r="BVQ40" s="14"/>
      <c r="BVR40" s="14"/>
      <c r="BVS40" s="14"/>
      <c r="BVT40" s="14"/>
      <c r="BVU40" s="14"/>
      <c r="BVV40" s="14"/>
      <c r="BVW40" s="14"/>
      <c r="BVX40" s="14"/>
      <c r="BVY40" s="14"/>
      <c r="BVZ40" s="14"/>
      <c r="BWA40" s="14"/>
      <c r="BWB40" s="14"/>
      <c r="BWC40" s="14"/>
      <c r="BWD40" s="14"/>
      <c r="BWE40" s="14"/>
      <c r="BWF40" s="14"/>
      <c r="BWG40" s="14"/>
      <c r="BWH40" s="14"/>
      <c r="BWI40" s="14"/>
      <c r="BWJ40" s="14"/>
      <c r="BWK40" s="14"/>
      <c r="BWL40" s="14"/>
      <c r="BWM40" s="14"/>
      <c r="BWN40" s="14"/>
      <c r="BWO40" s="14"/>
      <c r="BWP40" s="14"/>
      <c r="BWQ40" s="14"/>
      <c r="BWR40" s="14"/>
      <c r="BWS40" s="14"/>
      <c r="BWT40" s="14"/>
      <c r="BWU40" s="14"/>
      <c r="BWV40" s="14"/>
      <c r="BWW40" s="14"/>
      <c r="BWX40" s="14"/>
      <c r="BWY40" s="14"/>
      <c r="BWZ40" s="14"/>
      <c r="BXA40" s="14"/>
      <c r="BXB40" s="14"/>
      <c r="BXC40" s="14"/>
      <c r="BXD40" s="14"/>
      <c r="BXE40" s="14"/>
      <c r="BXF40" s="14"/>
      <c r="BXG40" s="14"/>
      <c r="BXH40" s="14"/>
      <c r="BXI40" s="14"/>
      <c r="BXJ40" s="14"/>
      <c r="BXK40" s="14"/>
      <c r="BXL40" s="14"/>
      <c r="BXM40" s="14"/>
      <c r="BXN40" s="14"/>
      <c r="BXO40" s="14"/>
      <c r="BXP40" s="14"/>
      <c r="BXQ40" s="14"/>
      <c r="BXR40" s="14"/>
      <c r="BXS40" s="14"/>
      <c r="BXT40" s="14"/>
      <c r="BXU40" s="14"/>
      <c r="BXV40" s="14"/>
      <c r="BXW40" s="14"/>
      <c r="BXX40" s="14"/>
      <c r="BXY40" s="14"/>
      <c r="BXZ40" s="14"/>
      <c r="BYA40" s="14"/>
      <c r="BYB40" s="14"/>
      <c r="BYC40" s="14"/>
      <c r="BYD40" s="14"/>
      <c r="BYE40" s="14"/>
      <c r="BYF40" s="14"/>
      <c r="BYG40" s="14"/>
      <c r="BYH40" s="14"/>
      <c r="BYI40" s="14"/>
      <c r="BYJ40" s="14"/>
      <c r="BYK40" s="14"/>
      <c r="BYL40" s="14"/>
      <c r="BYM40" s="14"/>
      <c r="BYN40" s="14"/>
      <c r="BYO40" s="14"/>
      <c r="BYP40" s="14"/>
      <c r="BYQ40" s="14"/>
      <c r="BYR40" s="14"/>
      <c r="BYS40" s="14"/>
      <c r="BYT40" s="14"/>
      <c r="BYU40" s="14"/>
      <c r="BYV40" s="14"/>
      <c r="BYW40" s="14"/>
      <c r="BYX40" s="14"/>
      <c r="BYY40" s="14"/>
      <c r="BYZ40" s="14"/>
      <c r="BZA40" s="14"/>
      <c r="BZB40" s="14"/>
      <c r="BZC40" s="14"/>
      <c r="BZD40" s="14"/>
      <c r="BZE40" s="14"/>
      <c r="BZF40" s="14"/>
      <c r="BZG40" s="14"/>
      <c r="BZH40" s="14"/>
      <c r="BZI40" s="14"/>
      <c r="BZJ40" s="14"/>
      <c r="BZK40" s="14"/>
      <c r="BZL40" s="14"/>
      <c r="BZM40" s="14"/>
      <c r="BZN40" s="14"/>
      <c r="BZO40" s="14"/>
      <c r="BZP40" s="14"/>
      <c r="BZQ40" s="14"/>
      <c r="BZR40" s="14"/>
      <c r="BZS40" s="14"/>
      <c r="BZT40" s="14"/>
      <c r="BZU40" s="14"/>
      <c r="BZV40" s="14"/>
      <c r="BZW40" s="14"/>
      <c r="BZX40" s="14"/>
      <c r="BZY40" s="14"/>
      <c r="BZZ40" s="14"/>
      <c r="CAA40" s="14"/>
      <c r="CAB40" s="14"/>
      <c r="CAC40" s="14"/>
      <c r="CAD40" s="14"/>
      <c r="CAE40" s="14"/>
      <c r="CAF40" s="14"/>
      <c r="CAG40" s="14"/>
      <c r="CAH40" s="14"/>
      <c r="CAI40" s="14"/>
      <c r="CAJ40" s="14"/>
      <c r="CAK40" s="14"/>
      <c r="CAL40" s="14"/>
      <c r="CAM40" s="14"/>
      <c r="CAN40" s="14"/>
      <c r="CAO40" s="14"/>
      <c r="CAP40" s="14"/>
      <c r="CAQ40" s="14"/>
      <c r="CAR40" s="14"/>
      <c r="CAS40" s="14"/>
      <c r="CAT40" s="14"/>
      <c r="CAU40" s="14"/>
      <c r="CAV40" s="14"/>
      <c r="CAW40" s="14"/>
      <c r="CAX40" s="14"/>
      <c r="CAY40" s="14"/>
      <c r="CAZ40" s="14"/>
      <c r="CBA40" s="14"/>
      <c r="CBB40" s="14"/>
      <c r="CBC40" s="14"/>
      <c r="CBD40" s="14"/>
      <c r="CBE40" s="14"/>
      <c r="CBF40" s="14"/>
      <c r="CBG40" s="14"/>
      <c r="CBH40" s="14"/>
      <c r="CBI40" s="14"/>
      <c r="CBJ40" s="14"/>
      <c r="CBK40" s="14"/>
      <c r="CBL40" s="14"/>
      <c r="CBM40" s="14"/>
      <c r="CBN40" s="14"/>
      <c r="CBO40" s="14"/>
      <c r="CBP40" s="14"/>
      <c r="CBQ40" s="14"/>
      <c r="CBR40" s="14"/>
      <c r="CBS40" s="14"/>
      <c r="CBT40" s="14"/>
      <c r="CBU40" s="14"/>
      <c r="CBV40" s="14"/>
      <c r="CBW40" s="14"/>
      <c r="CBX40" s="14"/>
      <c r="CBY40" s="14"/>
      <c r="CBZ40" s="14"/>
      <c r="CCA40" s="14"/>
      <c r="CCB40" s="14"/>
      <c r="CCC40" s="14"/>
      <c r="CCD40" s="14"/>
      <c r="CCE40" s="14"/>
      <c r="CCF40" s="14"/>
      <c r="CCG40" s="14"/>
      <c r="CCH40" s="14"/>
      <c r="CCI40" s="14"/>
      <c r="CCJ40" s="14"/>
      <c r="CCK40" s="14"/>
      <c r="CCL40" s="14"/>
      <c r="CCM40" s="14"/>
      <c r="CCN40" s="14"/>
      <c r="CCO40" s="14"/>
      <c r="CCP40" s="14"/>
      <c r="CCQ40" s="14"/>
      <c r="CCR40" s="14"/>
      <c r="CCS40" s="14"/>
      <c r="CCT40" s="14"/>
      <c r="CCU40" s="14"/>
      <c r="CCV40" s="14"/>
      <c r="CCW40" s="14"/>
      <c r="CCX40" s="14"/>
      <c r="CCY40" s="14"/>
      <c r="CCZ40" s="14"/>
      <c r="CDA40" s="14"/>
      <c r="CDB40" s="14"/>
      <c r="CDC40" s="14"/>
      <c r="CDD40" s="14"/>
      <c r="CDE40" s="14"/>
      <c r="CDF40" s="14"/>
      <c r="CDG40" s="14"/>
      <c r="CDH40" s="14"/>
      <c r="CDI40" s="14"/>
      <c r="CDJ40" s="14"/>
      <c r="CDK40" s="14"/>
      <c r="CDL40" s="14"/>
      <c r="CDM40" s="14"/>
      <c r="CDN40" s="14"/>
      <c r="CDO40" s="14"/>
      <c r="CDP40" s="14"/>
      <c r="CDQ40" s="14"/>
      <c r="CDR40" s="14"/>
      <c r="CDS40" s="14"/>
      <c r="CDT40" s="14"/>
      <c r="CDU40" s="14"/>
      <c r="CDV40" s="14"/>
      <c r="CDW40" s="14"/>
      <c r="CDX40" s="14"/>
      <c r="CDY40" s="14"/>
      <c r="CDZ40" s="14"/>
      <c r="CEA40" s="14"/>
      <c r="CEB40" s="14"/>
      <c r="CEC40" s="14"/>
      <c r="CED40" s="14"/>
      <c r="CEE40" s="14"/>
      <c r="CEF40" s="14"/>
      <c r="CEG40" s="14"/>
      <c r="CEH40" s="14"/>
      <c r="CEI40" s="14"/>
      <c r="CEJ40" s="14"/>
      <c r="CEK40" s="14"/>
      <c r="CEL40" s="14"/>
      <c r="CEM40" s="14"/>
      <c r="CEN40" s="14"/>
      <c r="CEO40" s="14"/>
      <c r="CEP40" s="14"/>
      <c r="CEQ40" s="14"/>
      <c r="CER40" s="14"/>
      <c r="CES40" s="14"/>
      <c r="CET40" s="14"/>
      <c r="CEU40" s="14"/>
      <c r="CEV40" s="14"/>
      <c r="CEW40" s="14"/>
      <c r="CEX40" s="14"/>
      <c r="CEY40" s="14"/>
      <c r="CEZ40" s="14"/>
      <c r="CFA40" s="14"/>
      <c r="CFB40" s="14"/>
      <c r="CFC40" s="14"/>
      <c r="CFD40" s="14"/>
      <c r="CFE40" s="14"/>
      <c r="CFF40" s="14"/>
      <c r="CFG40" s="14"/>
      <c r="CFH40" s="14"/>
      <c r="CFI40" s="14"/>
      <c r="CFJ40" s="14"/>
      <c r="CFK40" s="14"/>
      <c r="CFL40" s="14"/>
      <c r="CFM40" s="14"/>
      <c r="CFN40" s="14"/>
      <c r="CFO40" s="14"/>
      <c r="CFP40" s="14"/>
      <c r="CFQ40" s="14"/>
      <c r="CFR40" s="14"/>
      <c r="CFS40" s="14"/>
      <c r="CFT40" s="14"/>
      <c r="CFU40" s="14"/>
      <c r="CFV40" s="14"/>
      <c r="CFW40" s="14"/>
      <c r="CFX40" s="14"/>
      <c r="CFY40" s="14"/>
      <c r="CFZ40" s="14"/>
      <c r="CGA40" s="14"/>
      <c r="CGB40" s="14"/>
      <c r="CGC40" s="14"/>
      <c r="CGD40" s="14"/>
      <c r="CGE40" s="14"/>
      <c r="CGF40" s="14"/>
      <c r="CGG40" s="14"/>
      <c r="CGH40" s="14"/>
      <c r="CGI40" s="14"/>
      <c r="CGJ40" s="14"/>
      <c r="CGK40" s="14"/>
      <c r="CGL40" s="14"/>
      <c r="CGM40" s="14"/>
      <c r="CGN40" s="14"/>
      <c r="CGO40" s="14"/>
      <c r="CGP40" s="14"/>
      <c r="CGQ40" s="14"/>
      <c r="CGR40" s="14"/>
      <c r="CGS40" s="14"/>
      <c r="CGT40" s="14"/>
      <c r="CGU40" s="14"/>
      <c r="CGV40" s="14"/>
      <c r="CGW40" s="14"/>
      <c r="CGX40" s="14"/>
      <c r="CGY40" s="14"/>
      <c r="CGZ40" s="14"/>
      <c r="CHA40" s="14"/>
      <c r="CHB40" s="14"/>
      <c r="CHC40" s="14"/>
      <c r="CHD40" s="14"/>
      <c r="CHE40" s="14"/>
      <c r="CHF40" s="14"/>
      <c r="CHG40" s="14"/>
      <c r="CHH40" s="14"/>
      <c r="CHI40" s="14"/>
      <c r="CHJ40" s="14"/>
      <c r="CHK40" s="14"/>
      <c r="CHL40" s="14"/>
      <c r="CHM40" s="14"/>
      <c r="CHN40" s="14"/>
      <c r="CHO40" s="14"/>
      <c r="CHP40" s="14"/>
      <c r="CHQ40" s="14"/>
      <c r="CHR40" s="14"/>
      <c r="CHS40" s="14"/>
      <c r="CHT40" s="14"/>
      <c r="CHU40" s="14"/>
      <c r="CHV40" s="14"/>
      <c r="CHW40" s="14"/>
      <c r="CHX40" s="14"/>
      <c r="CHY40" s="14"/>
      <c r="CHZ40" s="14"/>
      <c r="CIA40" s="14"/>
      <c r="CIB40" s="14"/>
      <c r="CIC40" s="14"/>
      <c r="CID40" s="14"/>
      <c r="CIE40" s="14"/>
      <c r="CIF40" s="14"/>
      <c r="CIG40" s="14"/>
      <c r="CIH40" s="14"/>
      <c r="CII40" s="14"/>
      <c r="CIJ40" s="14"/>
      <c r="CIK40" s="14"/>
      <c r="CIL40" s="14"/>
      <c r="CIM40" s="14"/>
      <c r="CIN40" s="14"/>
      <c r="CIO40" s="14"/>
      <c r="CIP40" s="14"/>
      <c r="CIQ40" s="14"/>
      <c r="CIR40" s="14"/>
      <c r="CIS40" s="14"/>
      <c r="CIT40" s="14"/>
      <c r="CIU40" s="14"/>
      <c r="CIV40" s="14"/>
      <c r="CIW40" s="14"/>
      <c r="CIX40" s="14"/>
      <c r="CIY40" s="14"/>
      <c r="CIZ40" s="14"/>
      <c r="CJA40" s="14"/>
      <c r="CJB40" s="14"/>
      <c r="CJC40" s="14"/>
      <c r="CJD40" s="14"/>
      <c r="CJE40" s="14"/>
      <c r="CJF40" s="14"/>
      <c r="CJG40" s="14"/>
      <c r="CJH40" s="14"/>
      <c r="CJI40" s="14"/>
      <c r="CJJ40" s="14"/>
      <c r="CJK40" s="14"/>
      <c r="CJL40" s="14"/>
      <c r="CJM40" s="14"/>
      <c r="CJN40" s="14"/>
      <c r="CJO40" s="14"/>
      <c r="CJP40" s="14"/>
      <c r="CJQ40" s="14"/>
      <c r="CJR40" s="14"/>
      <c r="CJS40" s="14"/>
      <c r="CJT40" s="14"/>
      <c r="CJU40" s="14"/>
      <c r="CJV40" s="14"/>
      <c r="CJW40" s="14"/>
      <c r="CJX40" s="14"/>
      <c r="CJY40" s="14"/>
      <c r="CJZ40" s="14"/>
      <c r="CKA40" s="14"/>
      <c r="CKB40" s="14"/>
      <c r="CKC40" s="14"/>
      <c r="CKD40" s="14"/>
      <c r="CKE40" s="14"/>
      <c r="CKF40" s="14"/>
      <c r="CKG40" s="14"/>
      <c r="CKH40" s="14"/>
      <c r="CKI40" s="14"/>
      <c r="CKJ40" s="14"/>
      <c r="CKK40" s="14"/>
      <c r="CKL40" s="14"/>
      <c r="CKM40" s="14"/>
      <c r="CKN40" s="14"/>
      <c r="CKO40" s="14"/>
      <c r="CKP40" s="14"/>
      <c r="CKQ40" s="14"/>
      <c r="CKR40" s="14"/>
      <c r="CKS40" s="14"/>
      <c r="CKT40" s="14"/>
      <c r="CKU40" s="14"/>
      <c r="CKV40" s="14"/>
      <c r="CKW40" s="14"/>
      <c r="CKX40" s="14"/>
      <c r="CKY40" s="14"/>
      <c r="CKZ40" s="14"/>
      <c r="CLA40" s="14"/>
      <c r="CLB40" s="14"/>
      <c r="CLC40" s="14"/>
      <c r="CLD40" s="14"/>
      <c r="CLE40" s="14"/>
      <c r="CLF40" s="14"/>
      <c r="CLG40" s="14"/>
      <c r="CLH40" s="14"/>
      <c r="CLI40" s="14"/>
      <c r="CLJ40" s="14"/>
      <c r="CLK40" s="14"/>
      <c r="CLL40" s="14"/>
      <c r="CLM40" s="14"/>
      <c r="CLN40" s="14"/>
      <c r="CLO40" s="14"/>
      <c r="CLP40" s="14"/>
      <c r="CLQ40" s="14"/>
      <c r="CLR40" s="14"/>
      <c r="CLS40" s="14"/>
      <c r="CLT40" s="14"/>
      <c r="CLU40" s="14"/>
      <c r="CLV40" s="14"/>
      <c r="CLW40" s="14"/>
      <c r="CLX40" s="14"/>
      <c r="CLY40" s="14"/>
      <c r="CLZ40" s="14"/>
      <c r="CMA40" s="14"/>
      <c r="CMB40" s="14"/>
      <c r="CMC40" s="14"/>
      <c r="CMD40" s="14"/>
      <c r="CME40" s="14"/>
      <c r="CMF40" s="14"/>
      <c r="CMG40" s="14"/>
      <c r="CMH40" s="14"/>
      <c r="CMI40" s="14"/>
      <c r="CMJ40" s="14"/>
      <c r="CMK40" s="14"/>
      <c r="CML40" s="14"/>
      <c r="CMM40" s="14"/>
      <c r="CMN40" s="14"/>
      <c r="CMO40" s="14"/>
      <c r="CMP40" s="14"/>
      <c r="CMQ40" s="14"/>
      <c r="CMR40" s="14"/>
      <c r="CMS40" s="14"/>
      <c r="CMT40" s="14"/>
      <c r="CMU40" s="14"/>
      <c r="CMV40" s="14"/>
      <c r="CMW40" s="14"/>
      <c r="CMX40" s="14"/>
      <c r="CMY40" s="14"/>
      <c r="CMZ40" s="14"/>
      <c r="CNA40" s="14"/>
      <c r="CNB40" s="14"/>
      <c r="CNC40" s="14"/>
      <c r="CND40" s="14"/>
      <c r="CNE40" s="14"/>
      <c r="CNF40" s="14"/>
      <c r="CNG40" s="14"/>
      <c r="CNH40" s="14"/>
      <c r="CNI40" s="14"/>
      <c r="CNJ40" s="14"/>
      <c r="CNK40" s="14"/>
      <c r="CNL40" s="14"/>
      <c r="CNM40" s="14"/>
      <c r="CNN40" s="14"/>
      <c r="CNO40" s="14"/>
      <c r="CNP40" s="14"/>
      <c r="CNQ40" s="14"/>
      <c r="CNR40" s="14"/>
      <c r="CNS40" s="14"/>
      <c r="CNT40" s="14"/>
      <c r="CNU40" s="14"/>
      <c r="CNV40" s="14"/>
      <c r="CNW40" s="14"/>
      <c r="CNX40" s="14"/>
      <c r="CNY40" s="14"/>
      <c r="CNZ40" s="14"/>
      <c r="COA40" s="14"/>
      <c r="COB40" s="14"/>
      <c r="COC40" s="14"/>
      <c r="COD40" s="14"/>
      <c r="COE40" s="14"/>
      <c r="COF40" s="14"/>
      <c r="COG40" s="14"/>
      <c r="COH40" s="14"/>
      <c r="COI40" s="14"/>
      <c r="COJ40" s="14"/>
      <c r="COK40" s="14"/>
      <c r="COL40" s="14"/>
      <c r="COM40" s="14"/>
      <c r="CON40" s="14"/>
      <c r="COO40" s="14"/>
      <c r="COP40" s="14"/>
      <c r="COQ40" s="14"/>
      <c r="COR40" s="14"/>
      <c r="COS40" s="14"/>
      <c r="COT40" s="14"/>
      <c r="COU40" s="14"/>
      <c r="COV40" s="14"/>
      <c r="COW40" s="14"/>
      <c r="COX40" s="14"/>
      <c r="COY40" s="14"/>
      <c r="COZ40" s="14"/>
      <c r="CPA40" s="14"/>
      <c r="CPB40" s="14"/>
      <c r="CPC40" s="14"/>
      <c r="CPD40" s="14"/>
      <c r="CPE40" s="14"/>
      <c r="CPF40" s="14"/>
      <c r="CPG40" s="14"/>
      <c r="CPH40" s="14"/>
      <c r="CPI40" s="14"/>
      <c r="CPJ40" s="14"/>
      <c r="CPK40" s="14"/>
      <c r="CPL40" s="14"/>
      <c r="CPM40" s="14"/>
      <c r="CPN40" s="14"/>
      <c r="CPO40" s="14"/>
      <c r="CPP40" s="14"/>
      <c r="CPQ40" s="14"/>
      <c r="CPR40" s="14"/>
      <c r="CPS40" s="14"/>
      <c r="CPT40" s="14"/>
      <c r="CPU40" s="14"/>
      <c r="CPV40" s="14"/>
      <c r="CPW40" s="14"/>
      <c r="CPX40" s="14"/>
      <c r="CPY40" s="14"/>
      <c r="CPZ40" s="14"/>
      <c r="CQA40" s="14"/>
      <c r="CQB40" s="14"/>
      <c r="CQC40" s="14"/>
      <c r="CQD40" s="14"/>
      <c r="CQE40" s="14"/>
      <c r="CQF40" s="14"/>
      <c r="CQG40" s="14"/>
      <c r="CQH40" s="14"/>
      <c r="CQI40" s="14"/>
      <c r="CQJ40" s="14"/>
      <c r="CQK40" s="14"/>
      <c r="CQL40" s="14"/>
      <c r="CQM40" s="14"/>
      <c r="CQN40" s="14"/>
      <c r="CQO40" s="14"/>
      <c r="CQP40" s="14"/>
      <c r="CQQ40" s="14"/>
      <c r="CQR40" s="14"/>
      <c r="CQS40" s="14"/>
      <c r="CQT40" s="14"/>
      <c r="CQU40" s="14"/>
      <c r="CQV40" s="14"/>
      <c r="CQW40" s="14"/>
      <c r="CQX40" s="14"/>
      <c r="CQY40" s="14"/>
      <c r="CQZ40" s="14"/>
      <c r="CRA40" s="14"/>
      <c r="CRB40" s="14"/>
      <c r="CRC40" s="14"/>
      <c r="CRD40" s="14"/>
      <c r="CRE40" s="14"/>
      <c r="CRF40" s="14"/>
      <c r="CRG40" s="14"/>
      <c r="CRH40" s="14"/>
      <c r="CRI40" s="14"/>
      <c r="CRJ40" s="14"/>
      <c r="CRK40" s="14"/>
      <c r="CRL40" s="14"/>
      <c r="CRM40" s="14"/>
      <c r="CRN40" s="14"/>
      <c r="CRO40" s="14"/>
      <c r="CRP40" s="14"/>
      <c r="CRQ40" s="14"/>
      <c r="CRR40" s="14"/>
      <c r="CRS40" s="14"/>
      <c r="CRT40" s="14"/>
      <c r="CRU40" s="14"/>
      <c r="CRV40" s="14"/>
      <c r="CRW40" s="14"/>
      <c r="CRX40" s="14"/>
      <c r="CRY40" s="14"/>
      <c r="CRZ40" s="14"/>
      <c r="CSA40" s="14"/>
      <c r="CSB40" s="14"/>
      <c r="CSC40" s="14"/>
      <c r="CSD40" s="14"/>
      <c r="CSE40" s="14"/>
      <c r="CSF40" s="14"/>
      <c r="CSG40" s="14"/>
      <c r="CSH40" s="14"/>
      <c r="CSI40" s="14"/>
      <c r="CSJ40" s="14"/>
      <c r="CSK40" s="14"/>
      <c r="CSL40" s="14"/>
      <c r="CSM40" s="14"/>
      <c r="CSN40" s="14"/>
      <c r="CSO40" s="14"/>
      <c r="CSP40" s="14"/>
      <c r="CSQ40" s="14"/>
      <c r="CSR40" s="14"/>
      <c r="CSS40" s="14"/>
      <c r="CST40" s="14"/>
      <c r="CSU40" s="14"/>
      <c r="CSV40" s="14"/>
      <c r="CSW40" s="14"/>
      <c r="CSX40" s="14"/>
      <c r="CSY40" s="14"/>
      <c r="CSZ40" s="14"/>
      <c r="CTA40" s="14"/>
      <c r="CTB40" s="14"/>
      <c r="CTC40" s="14"/>
      <c r="CTD40" s="14"/>
      <c r="CTE40" s="14"/>
      <c r="CTF40" s="14"/>
      <c r="CTG40" s="14"/>
      <c r="CTH40" s="14"/>
      <c r="CTI40" s="14"/>
      <c r="CTJ40" s="14"/>
      <c r="CTK40" s="14"/>
      <c r="CTL40" s="14"/>
      <c r="CTM40" s="14"/>
      <c r="CTN40" s="14"/>
      <c r="CTO40" s="14"/>
      <c r="CTP40" s="14"/>
      <c r="CTQ40" s="14"/>
      <c r="CTR40" s="14"/>
      <c r="CTS40" s="14"/>
      <c r="CTT40" s="14"/>
      <c r="CTU40" s="14"/>
      <c r="CTV40" s="14"/>
      <c r="CTW40" s="14"/>
      <c r="CTX40" s="14"/>
      <c r="CTY40" s="14"/>
      <c r="CTZ40" s="14"/>
      <c r="CUA40" s="14"/>
      <c r="CUB40" s="14"/>
      <c r="CUC40" s="14"/>
      <c r="CUD40" s="14"/>
      <c r="CUE40" s="14"/>
      <c r="CUF40" s="14"/>
      <c r="CUG40" s="14"/>
      <c r="CUH40" s="14"/>
      <c r="CUI40" s="14"/>
      <c r="CUJ40" s="14"/>
      <c r="CUK40" s="14"/>
      <c r="CUL40" s="14"/>
      <c r="CUM40" s="14"/>
      <c r="CUN40" s="14"/>
      <c r="CUO40" s="14"/>
      <c r="CUP40" s="14"/>
      <c r="CUQ40" s="14"/>
      <c r="CUR40" s="14"/>
      <c r="CUS40" s="14"/>
      <c r="CUT40" s="14"/>
      <c r="CUU40" s="14"/>
      <c r="CUV40" s="14"/>
      <c r="CUW40" s="14"/>
      <c r="CUX40" s="14"/>
      <c r="CUY40" s="14"/>
      <c r="CUZ40" s="14"/>
      <c r="CVA40" s="14"/>
      <c r="CVB40" s="14"/>
      <c r="CVC40" s="14"/>
      <c r="CVD40" s="14"/>
      <c r="CVE40" s="14"/>
      <c r="CVF40" s="14"/>
      <c r="CVG40" s="14"/>
      <c r="CVH40" s="14"/>
      <c r="CVI40" s="14"/>
      <c r="CVJ40" s="14"/>
      <c r="CVK40" s="14"/>
      <c r="CVL40" s="14"/>
      <c r="CVM40" s="14"/>
      <c r="CVN40" s="14"/>
      <c r="CVO40" s="14"/>
      <c r="CVP40" s="14"/>
      <c r="CVQ40" s="14"/>
      <c r="CVR40" s="14"/>
      <c r="CVS40" s="14"/>
      <c r="CVT40" s="14"/>
      <c r="CVU40" s="14"/>
      <c r="CVV40" s="14"/>
      <c r="CVW40" s="14"/>
      <c r="CVX40" s="14"/>
      <c r="CVY40" s="14"/>
      <c r="CVZ40" s="14"/>
      <c r="CWA40" s="14"/>
      <c r="CWB40" s="14"/>
      <c r="CWC40" s="14"/>
      <c r="CWD40" s="14"/>
      <c r="CWE40" s="14"/>
      <c r="CWF40" s="14"/>
      <c r="CWG40" s="14"/>
      <c r="CWH40" s="14"/>
      <c r="CWI40" s="14"/>
      <c r="CWJ40" s="14"/>
      <c r="CWK40" s="14"/>
      <c r="CWL40" s="14"/>
      <c r="CWM40" s="14"/>
      <c r="CWN40" s="14"/>
      <c r="CWO40" s="14"/>
      <c r="CWP40" s="14"/>
      <c r="CWQ40" s="14"/>
      <c r="CWR40" s="14"/>
      <c r="CWS40" s="14"/>
      <c r="CWT40" s="14"/>
      <c r="CWU40" s="14"/>
      <c r="CWV40" s="14"/>
      <c r="CWW40" s="14"/>
      <c r="CWX40" s="14"/>
      <c r="CWY40" s="14"/>
      <c r="CWZ40" s="14"/>
      <c r="CXA40" s="14"/>
      <c r="CXB40" s="14"/>
      <c r="CXC40" s="14"/>
      <c r="CXD40" s="14"/>
      <c r="CXE40" s="14"/>
      <c r="CXF40" s="14"/>
      <c r="CXG40" s="14"/>
      <c r="CXH40" s="14"/>
      <c r="CXI40" s="14"/>
      <c r="CXJ40" s="14"/>
      <c r="CXK40" s="14"/>
      <c r="CXL40" s="14"/>
      <c r="CXM40" s="14"/>
      <c r="CXN40" s="14"/>
      <c r="CXO40" s="14"/>
      <c r="CXP40" s="14"/>
      <c r="CXQ40" s="14"/>
      <c r="CXR40" s="14"/>
      <c r="CXS40" s="14"/>
      <c r="CXT40" s="14"/>
      <c r="CXU40" s="14"/>
      <c r="CXV40" s="14"/>
      <c r="CXW40" s="14"/>
      <c r="CXX40" s="14"/>
      <c r="CXY40" s="14"/>
      <c r="CXZ40" s="14"/>
      <c r="CYA40" s="14"/>
      <c r="CYB40" s="14"/>
      <c r="CYC40" s="14"/>
      <c r="CYD40" s="14"/>
      <c r="CYE40" s="14"/>
      <c r="CYF40" s="14"/>
      <c r="CYG40" s="14"/>
      <c r="CYH40" s="14"/>
      <c r="CYI40" s="14"/>
      <c r="CYJ40" s="14"/>
      <c r="CYK40" s="14"/>
      <c r="CYL40" s="14"/>
      <c r="CYM40" s="14"/>
      <c r="CYN40" s="14"/>
      <c r="CYO40" s="14"/>
      <c r="CYP40" s="14"/>
      <c r="CYQ40" s="14"/>
      <c r="CYR40" s="14"/>
      <c r="CYS40" s="14"/>
      <c r="CYT40" s="14"/>
      <c r="CYU40" s="14"/>
      <c r="CYV40" s="14"/>
      <c r="CYW40" s="14"/>
      <c r="CYX40" s="14"/>
      <c r="CYY40" s="14"/>
      <c r="CYZ40" s="14"/>
      <c r="CZA40" s="14"/>
      <c r="CZB40" s="14"/>
      <c r="CZC40" s="14"/>
      <c r="CZD40" s="14"/>
      <c r="CZE40" s="14"/>
      <c r="CZF40" s="14"/>
      <c r="CZG40" s="14"/>
      <c r="CZH40" s="14"/>
      <c r="CZI40" s="14"/>
      <c r="CZJ40" s="14"/>
      <c r="CZK40" s="14"/>
      <c r="CZL40" s="14"/>
      <c r="CZM40" s="14"/>
      <c r="CZN40" s="14"/>
      <c r="CZO40" s="14"/>
      <c r="CZP40" s="14"/>
      <c r="CZQ40" s="14"/>
      <c r="CZR40" s="14"/>
      <c r="CZS40" s="14"/>
      <c r="CZT40" s="14"/>
      <c r="CZU40" s="14"/>
      <c r="CZV40" s="14"/>
      <c r="CZW40" s="14"/>
      <c r="CZX40" s="14"/>
      <c r="CZY40" s="14"/>
      <c r="CZZ40" s="14"/>
      <c r="DAA40" s="14"/>
      <c r="DAB40" s="14"/>
      <c r="DAC40" s="14"/>
      <c r="DAD40" s="14"/>
      <c r="DAE40" s="14"/>
      <c r="DAF40" s="14"/>
      <c r="DAG40" s="14"/>
      <c r="DAH40" s="14"/>
      <c r="DAI40" s="14"/>
      <c r="DAJ40" s="14"/>
      <c r="DAK40" s="14"/>
      <c r="DAL40" s="14"/>
      <c r="DAM40" s="14"/>
      <c r="DAN40" s="14"/>
      <c r="DAO40" s="14"/>
      <c r="DAP40" s="14"/>
      <c r="DAQ40" s="14"/>
      <c r="DAR40" s="14"/>
      <c r="DAS40" s="14"/>
      <c r="DAT40" s="14"/>
      <c r="DAU40" s="14"/>
      <c r="DAV40" s="14"/>
      <c r="DAW40" s="14"/>
      <c r="DAX40" s="14"/>
      <c r="DAY40" s="14"/>
      <c r="DAZ40" s="14"/>
      <c r="DBA40" s="14"/>
      <c r="DBB40" s="14"/>
      <c r="DBC40" s="14"/>
      <c r="DBD40" s="14"/>
      <c r="DBE40" s="14"/>
      <c r="DBF40" s="14"/>
      <c r="DBG40" s="14"/>
      <c r="DBH40" s="14"/>
      <c r="DBI40" s="14"/>
      <c r="DBJ40" s="14"/>
      <c r="DBK40" s="14"/>
      <c r="DBL40" s="14"/>
      <c r="DBM40" s="14"/>
      <c r="DBN40" s="14"/>
      <c r="DBO40" s="14"/>
      <c r="DBP40" s="14"/>
      <c r="DBQ40" s="14"/>
      <c r="DBR40" s="14"/>
      <c r="DBS40" s="14"/>
      <c r="DBT40" s="14"/>
      <c r="DBU40" s="14"/>
      <c r="DBV40" s="14"/>
      <c r="DBW40" s="14"/>
      <c r="DBX40" s="14"/>
      <c r="DBY40" s="14"/>
      <c r="DBZ40" s="14"/>
      <c r="DCA40" s="14"/>
      <c r="DCB40" s="14"/>
      <c r="DCC40" s="14"/>
      <c r="DCD40" s="14"/>
      <c r="DCE40" s="14"/>
      <c r="DCF40" s="14"/>
      <c r="DCG40" s="14"/>
      <c r="DCH40" s="14"/>
      <c r="DCI40" s="14"/>
      <c r="DCJ40" s="14"/>
      <c r="DCK40" s="14"/>
      <c r="DCL40" s="14"/>
      <c r="DCM40" s="14"/>
      <c r="DCN40" s="14"/>
      <c r="DCO40" s="14"/>
      <c r="DCP40" s="14"/>
      <c r="DCQ40" s="14"/>
      <c r="DCR40" s="14"/>
      <c r="DCS40" s="14"/>
      <c r="DCT40" s="14"/>
      <c r="DCU40" s="14"/>
      <c r="DCV40" s="14"/>
      <c r="DCW40" s="14"/>
      <c r="DCX40" s="14"/>
      <c r="DCY40" s="14"/>
      <c r="DCZ40" s="14"/>
      <c r="DDA40" s="14"/>
      <c r="DDB40" s="14"/>
      <c r="DDC40" s="14"/>
      <c r="DDD40" s="14"/>
      <c r="DDE40" s="14"/>
      <c r="DDF40" s="14"/>
      <c r="DDG40" s="14"/>
      <c r="DDH40" s="14"/>
      <c r="DDI40" s="14"/>
      <c r="DDJ40" s="14"/>
      <c r="DDK40" s="14"/>
      <c r="DDL40" s="14"/>
      <c r="DDM40" s="14"/>
      <c r="DDN40" s="14"/>
      <c r="DDO40" s="14"/>
      <c r="DDP40" s="14"/>
      <c r="DDQ40" s="14"/>
      <c r="DDR40" s="14"/>
      <c r="DDS40" s="14"/>
      <c r="DDT40" s="14"/>
      <c r="DDU40" s="14"/>
      <c r="DDV40" s="14"/>
      <c r="DDW40" s="14"/>
      <c r="DDX40" s="14"/>
      <c r="DDY40" s="14"/>
      <c r="DDZ40" s="14"/>
      <c r="DEA40" s="14"/>
      <c r="DEB40" s="14"/>
      <c r="DEC40" s="14"/>
      <c r="DED40" s="14"/>
      <c r="DEE40" s="14"/>
      <c r="DEF40" s="14"/>
      <c r="DEG40" s="14"/>
      <c r="DEH40" s="14"/>
      <c r="DEI40" s="14"/>
      <c r="DEJ40" s="14"/>
      <c r="DEK40" s="14"/>
      <c r="DEL40" s="14"/>
      <c r="DEM40" s="14"/>
      <c r="DEN40" s="14"/>
      <c r="DEO40" s="14"/>
      <c r="DEP40" s="14"/>
      <c r="DEQ40" s="14"/>
      <c r="DER40" s="14"/>
      <c r="DES40" s="14"/>
      <c r="DET40" s="14"/>
      <c r="DEU40" s="14"/>
      <c r="DEV40" s="14"/>
      <c r="DEW40" s="14"/>
      <c r="DEX40" s="14"/>
      <c r="DEY40" s="14"/>
      <c r="DEZ40" s="14"/>
      <c r="DFA40" s="14"/>
      <c r="DFB40" s="14"/>
      <c r="DFC40" s="14"/>
      <c r="DFD40" s="14"/>
      <c r="DFE40" s="14"/>
      <c r="DFF40" s="14"/>
      <c r="DFG40" s="14"/>
      <c r="DFH40" s="14"/>
      <c r="DFI40" s="14"/>
      <c r="DFJ40" s="14"/>
      <c r="DFK40" s="14"/>
      <c r="DFL40" s="14"/>
      <c r="DFM40" s="14"/>
      <c r="DFN40" s="14"/>
      <c r="DFO40" s="14"/>
      <c r="DFP40" s="14"/>
      <c r="DFQ40" s="14"/>
      <c r="DFR40" s="14"/>
      <c r="DFS40" s="14"/>
      <c r="DFT40" s="14"/>
      <c r="DFU40" s="14"/>
      <c r="DFV40" s="14"/>
      <c r="DFW40" s="14"/>
      <c r="DFX40" s="14"/>
      <c r="DFY40" s="14"/>
      <c r="DFZ40" s="14"/>
      <c r="DGA40" s="14"/>
      <c r="DGB40" s="14"/>
      <c r="DGC40" s="14"/>
      <c r="DGD40" s="14"/>
      <c r="DGE40" s="14"/>
      <c r="DGF40" s="14"/>
      <c r="DGG40" s="14"/>
      <c r="DGH40" s="14"/>
      <c r="DGI40" s="14"/>
      <c r="DGJ40" s="14"/>
      <c r="DGK40" s="14"/>
      <c r="DGL40" s="14"/>
      <c r="DGM40" s="14"/>
      <c r="DGN40" s="14"/>
      <c r="DGO40" s="14"/>
      <c r="DGP40" s="14"/>
      <c r="DGQ40" s="14"/>
      <c r="DGR40" s="14"/>
      <c r="DGS40" s="14"/>
      <c r="DGT40" s="14"/>
      <c r="DGU40" s="14"/>
      <c r="DGV40" s="14"/>
      <c r="DGW40" s="14"/>
      <c r="DGX40" s="14"/>
      <c r="DGY40" s="14"/>
      <c r="DGZ40" s="14"/>
      <c r="DHA40" s="14"/>
      <c r="DHB40" s="14"/>
      <c r="DHC40" s="14"/>
      <c r="DHD40" s="14"/>
      <c r="DHE40" s="14"/>
      <c r="DHF40" s="14"/>
      <c r="DHG40" s="14"/>
      <c r="DHH40" s="14"/>
      <c r="DHI40" s="14"/>
      <c r="DHJ40" s="14"/>
      <c r="DHK40" s="14"/>
      <c r="DHL40" s="14"/>
      <c r="DHM40" s="14"/>
      <c r="DHN40" s="14"/>
      <c r="DHO40" s="14"/>
      <c r="DHP40" s="14"/>
      <c r="DHQ40" s="14"/>
      <c r="DHR40" s="14"/>
      <c r="DHS40" s="14"/>
      <c r="DHT40" s="14"/>
      <c r="DHU40" s="14"/>
      <c r="DHV40" s="14"/>
      <c r="DHW40" s="14"/>
      <c r="DHX40" s="14"/>
      <c r="DHY40" s="14"/>
      <c r="DHZ40" s="14"/>
      <c r="DIA40" s="14"/>
      <c r="DIB40" s="14"/>
      <c r="DIC40" s="14"/>
      <c r="DID40" s="14"/>
      <c r="DIE40" s="14"/>
      <c r="DIF40" s="14"/>
      <c r="DIG40" s="14"/>
      <c r="DIH40" s="14"/>
      <c r="DII40" s="14"/>
      <c r="DIJ40" s="14"/>
      <c r="DIK40" s="14"/>
      <c r="DIL40" s="14"/>
      <c r="DIM40" s="14"/>
      <c r="DIN40" s="14"/>
      <c r="DIO40" s="14"/>
      <c r="DIP40" s="14"/>
      <c r="DIQ40" s="14"/>
      <c r="DIR40" s="14"/>
      <c r="DIS40" s="14"/>
      <c r="DIT40" s="14"/>
      <c r="DIU40" s="14"/>
      <c r="DIV40" s="14"/>
      <c r="DIW40" s="14"/>
      <c r="DIX40" s="14"/>
      <c r="DIY40" s="14"/>
      <c r="DIZ40" s="14"/>
      <c r="DJA40" s="14"/>
      <c r="DJB40" s="14"/>
      <c r="DJC40" s="14"/>
      <c r="DJD40" s="14"/>
      <c r="DJE40" s="14"/>
      <c r="DJF40" s="14"/>
      <c r="DJG40" s="14"/>
      <c r="DJH40" s="14"/>
      <c r="DJI40" s="14"/>
      <c r="DJJ40" s="14"/>
      <c r="DJK40" s="14"/>
      <c r="DJL40" s="14"/>
      <c r="DJM40" s="14"/>
      <c r="DJN40" s="14"/>
      <c r="DJO40" s="14"/>
      <c r="DJP40" s="14"/>
      <c r="DJQ40" s="14"/>
      <c r="DJR40" s="14"/>
      <c r="DJS40" s="14"/>
      <c r="DJT40" s="14"/>
      <c r="DJU40" s="14"/>
      <c r="DJV40" s="14"/>
      <c r="DJW40" s="14"/>
      <c r="DJX40" s="14"/>
      <c r="DJY40" s="14"/>
      <c r="DJZ40" s="14"/>
      <c r="DKA40" s="14"/>
      <c r="DKB40" s="14"/>
      <c r="DKC40" s="14"/>
      <c r="DKD40" s="14"/>
      <c r="DKE40" s="14"/>
      <c r="DKF40" s="14"/>
      <c r="DKG40" s="14"/>
      <c r="DKH40" s="14"/>
      <c r="DKI40" s="14"/>
      <c r="DKJ40" s="14"/>
      <c r="DKK40" s="14"/>
      <c r="DKL40" s="14"/>
      <c r="DKM40" s="14"/>
      <c r="DKN40" s="14"/>
      <c r="DKO40" s="14"/>
      <c r="DKP40" s="14"/>
      <c r="DKQ40" s="14"/>
      <c r="DKR40" s="14"/>
      <c r="DKS40" s="14"/>
      <c r="DKT40" s="14"/>
      <c r="DKU40" s="14"/>
      <c r="DKV40" s="14"/>
      <c r="DKW40" s="14"/>
      <c r="DKX40" s="14"/>
      <c r="DKY40" s="14"/>
      <c r="DKZ40" s="14"/>
      <c r="DLA40" s="14"/>
      <c r="DLB40" s="14"/>
      <c r="DLC40" s="14"/>
      <c r="DLD40" s="14"/>
      <c r="DLE40" s="14"/>
      <c r="DLF40" s="14"/>
      <c r="DLG40" s="14"/>
      <c r="DLH40" s="14"/>
      <c r="DLI40" s="14"/>
      <c r="DLJ40" s="14"/>
      <c r="DLK40" s="14"/>
      <c r="DLL40" s="14"/>
      <c r="DLM40" s="14"/>
      <c r="DLN40" s="14"/>
      <c r="DLO40" s="14"/>
      <c r="DLP40" s="14"/>
      <c r="DLQ40" s="14"/>
      <c r="DLR40" s="14"/>
      <c r="DLS40" s="14"/>
      <c r="DLT40" s="14"/>
      <c r="DLU40" s="14"/>
      <c r="DLV40" s="14"/>
      <c r="DLW40" s="14"/>
      <c r="DLX40" s="14"/>
      <c r="DLY40" s="14"/>
      <c r="DLZ40" s="14"/>
      <c r="DMA40" s="14"/>
      <c r="DMB40" s="14"/>
      <c r="DMC40" s="14"/>
      <c r="DMD40" s="14"/>
      <c r="DME40" s="14"/>
      <c r="DMF40" s="14"/>
      <c r="DMG40" s="14"/>
      <c r="DMH40" s="14"/>
      <c r="DMI40" s="14"/>
      <c r="DMJ40" s="14"/>
      <c r="DMK40" s="14"/>
      <c r="DML40" s="14"/>
      <c r="DMM40" s="14"/>
      <c r="DMN40" s="14"/>
      <c r="DMO40" s="14"/>
      <c r="DMP40" s="14"/>
      <c r="DMQ40" s="14"/>
      <c r="DMR40" s="14"/>
      <c r="DMS40" s="14"/>
      <c r="DMT40" s="14"/>
      <c r="DMU40" s="14"/>
      <c r="DMV40" s="14"/>
      <c r="DMW40" s="14"/>
      <c r="DMX40" s="14"/>
      <c r="DMY40" s="14"/>
      <c r="DMZ40" s="14"/>
      <c r="DNA40" s="14"/>
      <c r="DNB40" s="14"/>
      <c r="DNC40" s="14"/>
      <c r="DND40" s="14"/>
      <c r="DNE40" s="14"/>
      <c r="DNF40" s="14"/>
      <c r="DNG40" s="14"/>
      <c r="DNH40" s="14"/>
      <c r="DNI40" s="14"/>
      <c r="DNJ40" s="14"/>
      <c r="DNK40" s="14"/>
      <c r="DNL40" s="14"/>
      <c r="DNM40" s="14"/>
      <c r="DNN40" s="14"/>
      <c r="DNO40" s="14"/>
      <c r="DNP40" s="14"/>
      <c r="DNQ40" s="14"/>
      <c r="DNR40" s="14"/>
      <c r="DNS40" s="14"/>
      <c r="DNT40" s="14"/>
      <c r="DNU40" s="14"/>
      <c r="DNV40" s="14"/>
      <c r="DNW40" s="14"/>
      <c r="DNX40" s="14"/>
      <c r="DNY40" s="14"/>
      <c r="DNZ40" s="14"/>
      <c r="DOA40" s="14"/>
      <c r="DOB40" s="14"/>
      <c r="DOC40" s="14"/>
      <c r="DOD40" s="14"/>
      <c r="DOE40" s="14"/>
      <c r="DOF40" s="14"/>
      <c r="DOG40" s="14"/>
      <c r="DOH40" s="14"/>
      <c r="DOI40" s="14"/>
      <c r="DOJ40" s="14"/>
      <c r="DOK40" s="14"/>
      <c r="DOL40" s="14"/>
      <c r="DOM40" s="14"/>
      <c r="DON40" s="14"/>
      <c r="DOO40" s="14"/>
      <c r="DOP40" s="14"/>
      <c r="DOQ40" s="14"/>
      <c r="DOR40" s="14"/>
      <c r="DOS40" s="14"/>
      <c r="DOT40" s="14"/>
      <c r="DOU40" s="14"/>
      <c r="DOV40" s="14"/>
      <c r="DOW40" s="14"/>
      <c r="DOX40" s="14"/>
      <c r="DOY40" s="14"/>
      <c r="DOZ40" s="14"/>
      <c r="DPA40" s="14"/>
      <c r="DPB40" s="14"/>
      <c r="DPC40" s="14"/>
      <c r="DPD40" s="14"/>
      <c r="DPE40" s="14"/>
      <c r="DPF40" s="14"/>
      <c r="DPG40" s="14"/>
      <c r="DPH40" s="14"/>
      <c r="DPI40" s="14"/>
      <c r="DPJ40" s="14"/>
      <c r="DPK40" s="14"/>
      <c r="DPL40" s="14"/>
      <c r="DPM40" s="14"/>
      <c r="DPN40" s="14"/>
      <c r="DPO40" s="14"/>
      <c r="DPP40" s="14"/>
      <c r="DPQ40" s="14"/>
      <c r="DPR40" s="14"/>
      <c r="DPS40" s="14"/>
      <c r="DPT40" s="14"/>
      <c r="DPU40" s="14"/>
      <c r="DPV40" s="14"/>
      <c r="DPW40" s="14"/>
      <c r="DPX40" s="14"/>
      <c r="DPY40" s="14"/>
      <c r="DPZ40" s="14"/>
      <c r="DQA40" s="14"/>
      <c r="DQB40" s="14"/>
      <c r="DQC40" s="14"/>
      <c r="DQD40" s="14"/>
      <c r="DQE40" s="14"/>
      <c r="DQF40" s="14"/>
      <c r="DQG40" s="14"/>
      <c r="DQH40" s="14"/>
      <c r="DQI40" s="14"/>
      <c r="DQJ40" s="14"/>
      <c r="DQK40" s="14"/>
      <c r="DQL40" s="14"/>
      <c r="DQM40" s="14"/>
      <c r="DQN40" s="14"/>
      <c r="DQO40" s="14"/>
      <c r="DQP40" s="14"/>
      <c r="DQQ40" s="14"/>
      <c r="DQR40" s="14"/>
      <c r="DQS40" s="14"/>
      <c r="DQT40" s="14"/>
      <c r="DQU40" s="14"/>
      <c r="DQV40" s="14"/>
      <c r="DQW40" s="14"/>
      <c r="DQX40" s="14"/>
      <c r="DQY40" s="14"/>
      <c r="DQZ40" s="14"/>
      <c r="DRA40" s="14"/>
      <c r="DRB40" s="14"/>
      <c r="DRC40" s="14"/>
      <c r="DRD40" s="14"/>
      <c r="DRE40" s="14"/>
      <c r="DRF40" s="14"/>
      <c r="DRG40" s="14"/>
      <c r="DRH40" s="14"/>
      <c r="DRI40" s="14"/>
      <c r="DRJ40" s="14"/>
      <c r="DRK40" s="14"/>
      <c r="DRL40" s="14"/>
      <c r="DRM40" s="14"/>
      <c r="DRN40" s="14"/>
      <c r="DRO40" s="14"/>
      <c r="DRP40" s="14"/>
      <c r="DRQ40" s="14"/>
      <c r="DRR40" s="14"/>
      <c r="DRS40" s="14"/>
      <c r="DRT40" s="14"/>
      <c r="DRU40" s="14"/>
      <c r="DRV40" s="14"/>
      <c r="DRW40" s="14"/>
      <c r="DRX40" s="14"/>
      <c r="DRY40" s="14"/>
      <c r="DRZ40" s="14"/>
      <c r="DSA40" s="14"/>
      <c r="DSB40" s="14"/>
      <c r="DSC40" s="14"/>
      <c r="DSD40" s="14"/>
      <c r="DSE40" s="14"/>
      <c r="DSF40" s="14"/>
      <c r="DSG40" s="14"/>
      <c r="DSH40" s="14"/>
      <c r="DSI40" s="14"/>
      <c r="DSJ40" s="14"/>
      <c r="DSK40" s="14"/>
      <c r="DSL40" s="14"/>
      <c r="DSM40" s="14"/>
      <c r="DSN40" s="14"/>
      <c r="DSO40" s="14"/>
      <c r="DSP40" s="14"/>
      <c r="DSQ40" s="14"/>
      <c r="DSR40" s="14"/>
      <c r="DSS40" s="14"/>
      <c r="DST40" s="14"/>
      <c r="DSU40" s="14"/>
      <c r="DSV40" s="14"/>
      <c r="DSW40" s="14"/>
      <c r="DSX40" s="14"/>
      <c r="DSY40" s="14"/>
      <c r="DSZ40" s="14"/>
      <c r="DTA40" s="14"/>
      <c r="DTB40" s="14"/>
      <c r="DTC40" s="14"/>
      <c r="DTD40" s="14"/>
      <c r="DTE40" s="14"/>
      <c r="DTF40" s="14"/>
      <c r="DTG40" s="14"/>
      <c r="DTH40" s="14"/>
      <c r="DTI40" s="14"/>
      <c r="DTJ40" s="14"/>
      <c r="DTK40" s="14"/>
      <c r="DTL40" s="14"/>
      <c r="DTM40" s="14"/>
      <c r="DTN40" s="14"/>
      <c r="DTO40" s="14"/>
      <c r="DTP40" s="14"/>
      <c r="DTQ40" s="14"/>
      <c r="DTR40" s="14"/>
      <c r="DTS40" s="14"/>
      <c r="DTT40" s="14"/>
      <c r="DTU40" s="14"/>
      <c r="DTV40" s="14"/>
      <c r="DTW40" s="14"/>
      <c r="DTX40" s="14"/>
      <c r="DTY40" s="14"/>
      <c r="DTZ40" s="14"/>
      <c r="DUA40" s="14"/>
      <c r="DUB40" s="14"/>
      <c r="DUC40" s="14"/>
      <c r="DUD40" s="14"/>
      <c r="DUE40" s="14"/>
      <c r="DUF40" s="14"/>
      <c r="DUG40" s="14"/>
      <c r="DUH40" s="14"/>
      <c r="DUI40" s="14"/>
      <c r="DUJ40" s="14"/>
      <c r="DUK40" s="14"/>
      <c r="DUL40" s="14"/>
      <c r="DUM40" s="14"/>
      <c r="DUN40" s="14"/>
      <c r="DUO40" s="14"/>
      <c r="DUP40" s="14"/>
      <c r="DUQ40" s="14"/>
      <c r="DUR40" s="14"/>
      <c r="DUS40" s="14"/>
      <c r="DUT40" s="14"/>
      <c r="DUU40" s="14"/>
      <c r="DUV40" s="14"/>
      <c r="DUW40" s="14"/>
      <c r="DUX40" s="14"/>
      <c r="DUY40" s="14"/>
      <c r="DUZ40" s="14"/>
      <c r="DVA40" s="14"/>
      <c r="DVB40" s="14"/>
      <c r="DVC40" s="14"/>
      <c r="DVD40" s="14"/>
      <c r="DVE40" s="14"/>
      <c r="DVF40" s="14"/>
      <c r="DVG40" s="14"/>
      <c r="DVH40" s="14"/>
      <c r="DVI40" s="14"/>
      <c r="DVJ40" s="14"/>
      <c r="DVK40" s="14"/>
      <c r="DVL40" s="14"/>
      <c r="DVM40" s="14"/>
      <c r="DVN40" s="14"/>
      <c r="DVO40" s="14"/>
      <c r="DVP40" s="14"/>
      <c r="DVQ40" s="14"/>
      <c r="DVR40" s="14"/>
      <c r="DVS40" s="14"/>
      <c r="DVT40" s="14"/>
      <c r="DVU40" s="14"/>
      <c r="DVV40" s="14"/>
      <c r="DVW40" s="14"/>
      <c r="DVX40" s="14"/>
      <c r="DVY40" s="14"/>
      <c r="DVZ40" s="14"/>
      <c r="DWA40" s="14"/>
      <c r="DWB40" s="14"/>
      <c r="DWC40" s="14"/>
      <c r="DWD40" s="14"/>
      <c r="DWE40" s="14"/>
      <c r="DWF40" s="14"/>
      <c r="DWG40" s="14"/>
      <c r="DWH40" s="14"/>
      <c r="DWI40" s="14"/>
      <c r="DWJ40" s="14"/>
      <c r="DWK40" s="14"/>
      <c r="DWL40" s="14"/>
      <c r="DWM40" s="14"/>
      <c r="DWN40" s="14"/>
      <c r="DWO40" s="14"/>
      <c r="DWP40" s="14"/>
      <c r="DWQ40" s="14"/>
      <c r="DWR40" s="14"/>
      <c r="DWS40" s="14"/>
      <c r="DWT40" s="14"/>
      <c r="DWU40" s="14"/>
      <c r="DWV40" s="14"/>
      <c r="DWW40" s="14"/>
      <c r="DWX40" s="14"/>
      <c r="DWY40" s="14"/>
      <c r="DWZ40" s="14"/>
      <c r="DXA40" s="14"/>
      <c r="DXB40" s="14"/>
      <c r="DXC40" s="14"/>
      <c r="DXD40" s="14"/>
      <c r="DXE40" s="14"/>
      <c r="DXF40" s="14"/>
      <c r="DXG40" s="14"/>
      <c r="DXH40" s="14"/>
      <c r="DXI40" s="14"/>
      <c r="DXJ40" s="14"/>
      <c r="DXK40" s="14"/>
      <c r="DXL40" s="14"/>
      <c r="DXM40" s="14"/>
      <c r="DXN40" s="14"/>
      <c r="DXO40" s="14"/>
      <c r="DXP40" s="14"/>
      <c r="DXQ40" s="14"/>
      <c r="DXR40" s="14"/>
      <c r="DXS40" s="14"/>
      <c r="DXT40" s="14"/>
      <c r="DXU40" s="14"/>
      <c r="DXV40" s="14"/>
      <c r="DXW40" s="14"/>
      <c r="DXX40" s="14"/>
      <c r="DXY40" s="14"/>
      <c r="DXZ40" s="14"/>
      <c r="DYA40" s="14"/>
      <c r="DYB40" s="14"/>
      <c r="DYC40" s="14"/>
      <c r="DYD40" s="14"/>
      <c r="DYE40" s="14"/>
      <c r="DYF40" s="14"/>
      <c r="DYG40" s="14"/>
      <c r="DYH40" s="14"/>
      <c r="DYI40" s="14"/>
      <c r="DYJ40" s="14"/>
      <c r="DYK40" s="14"/>
      <c r="DYL40" s="14"/>
      <c r="DYM40" s="14"/>
      <c r="DYN40" s="14"/>
      <c r="DYO40" s="14"/>
      <c r="DYP40" s="14"/>
      <c r="DYQ40" s="14"/>
      <c r="DYR40" s="14"/>
      <c r="DYS40" s="14"/>
      <c r="DYT40" s="14"/>
      <c r="DYU40" s="14"/>
      <c r="DYV40" s="14"/>
      <c r="DYW40" s="14"/>
      <c r="DYX40" s="14"/>
      <c r="DYY40" s="14"/>
      <c r="DYZ40" s="14"/>
      <c r="DZA40" s="14"/>
      <c r="DZB40" s="14"/>
      <c r="DZC40" s="14"/>
      <c r="DZD40" s="14"/>
      <c r="DZE40" s="14"/>
      <c r="DZF40" s="14"/>
      <c r="DZG40" s="14"/>
      <c r="DZH40" s="14"/>
      <c r="DZI40" s="14"/>
      <c r="DZJ40" s="14"/>
      <c r="DZK40" s="14"/>
      <c r="DZL40" s="14"/>
      <c r="DZM40" s="14"/>
      <c r="DZN40" s="14"/>
      <c r="DZO40" s="14"/>
      <c r="DZP40" s="14"/>
      <c r="DZQ40" s="14"/>
      <c r="DZR40" s="14"/>
      <c r="DZS40" s="14"/>
      <c r="DZT40" s="14"/>
      <c r="DZU40" s="14"/>
      <c r="DZV40" s="14"/>
      <c r="DZW40" s="14"/>
      <c r="DZX40" s="14"/>
      <c r="DZY40" s="14"/>
      <c r="DZZ40" s="14"/>
      <c r="EAA40" s="14"/>
      <c r="EAB40" s="14"/>
      <c r="EAC40" s="14"/>
      <c r="EAD40" s="14"/>
      <c r="EAE40" s="14"/>
      <c r="EAF40" s="14"/>
      <c r="EAG40" s="14"/>
      <c r="EAH40" s="14"/>
      <c r="EAI40" s="14"/>
      <c r="EAJ40" s="14"/>
      <c r="EAK40" s="14"/>
      <c r="EAL40" s="14"/>
      <c r="EAM40" s="14"/>
      <c r="EAN40" s="14"/>
      <c r="EAO40" s="14"/>
      <c r="EAP40" s="14"/>
      <c r="EAQ40" s="14"/>
      <c r="EAR40" s="14"/>
      <c r="EAS40" s="14"/>
      <c r="EAT40" s="14"/>
      <c r="EAU40" s="14"/>
      <c r="EAV40" s="14"/>
      <c r="EAW40" s="14"/>
      <c r="EAX40" s="14"/>
      <c r="EAY40" s="14"/>
      <c r="EAZ40" s="14"/>
      <c r="EBA40" s="14"/>
      <c r="EBB40" s="14"/>
      <c r="EBC40" s="14"/>
      <c r="EBD40" s="14"/>
      <c r="EBE40" s="14"/>
      <c r="EBF40" s="14"/>
      <c r="EBG40" s="14"/>
      <c r="EBH40" s="14"/>
      <c r="EBI40" s="14"/>
      <c r="EBJ40" s="14"/>
      <c r="EBK40" s="14"/>
      <c r="EBL40" s="14"/>
      <c r="EBM40" s="14"/>
      <c r="EBN40" s="14"/>
      <c r="EBO40" s="14"/>
      <c r="EBP40" s="14"/>
      <c r="EBQ40" s="14"/>
      <c r="EBR40" s="14"/>
      <c r="EBS40" s="14"/>
      <c r="EBT40" s="14"/>
      <c r="EBU40" s="14"/>
      <c r="EBV40" s="14"/>
      <c r="EBW40" s="14"/>
      <c r="EBX40" s="14"/>
      <c r="EBY40" s="14"/>
      <c r="EBZ40" s="14"/>
      <c r="ECA40" s="14"/>
      <c r="ECB40" s="14"/>
      <c r="ECC40" s="14"/>
      <c r="ECD40" s="14"/>
      <c r="ECE40" s="14"/>
      <c r="ECF40" s="14"/>
      <c r="ECG40" s="14"/>
      <c r="ECH40" s="14"/>
      <c r="ECI40" s="14"/>
      <c r="ECJ40" s="14"/>
      <c r="ECK40" s="14"/>
      <c r="ECL40" s="14"/>
      <c r="ECM40" s="14"/>
      <c r="ECN40" s="14"/>
      <c r="ECO40" s="14"/>
      <c r="ECP40" s="14"/>
      <c r="ECQ40" s="14"/>
      <c r="ECR40" s="14"/>
      <c r="ECS40" s="14"/>
      <c r="ECT40" s="14"/>
      <c r="ECU40" s="14"/>
      <c r="ECV40" s="14"/>
      <c r="ECW40" s="14"/>
      <c r="ECX40" s="14"/>
      <c r="ECY40" s="14"/>
      <c r="ECZ40" s="14"/>
      <c r="EDA40" s="14"/>
      <c r="EDB40" s="14"/>
      <c r="EDC40" s="14"/>
      <c r="EDD40" s="14"/>
      <c r="EDE40" s="14"/>
      <c r="EDF40" s="14"/>
      <c r="EDG40" s="14"/>
      <c r="EDH40" s="14"/>
      <c r="EDI40" s="14"/>
      <c r="EDJ40" s="14"/>
      <c r="EDK40" s="14"/>
      <c r="EDL40" s="14"/>
      <c r="EDM40" s="14"/>
      <c r="EDN40" s="14"/>
      <c r="EDO40" s="14"/>
      <c r="EDP40" s="14"/>
      <c r="EDQ40" s="14"/>
      <c r="EDR40" s="14"/>
      <c r="EDS40" s="14"/>
      <c r="EDT40" s="14"/>
      <c r="EDU40" s="14"/>
      <c r="EDV40" s="14"/>
      <c r="EDW40" s="14"/>
      <c r="EDX40" s="14"/>
      <c r="EDY40" s="14"/>
      <c r="EDZ40" s="14"/>
      <c r="EEA40" s="14"/>
      <c r="EEB40" s="14"/>
      <c r="EEC40" s="14"/>
      <c r="EED40" s="14"/>
      <c r="EEE40" s="14"/>
      <c r="EEF40" s="14"/>
      <c r="EEG40" s="14"/>
      <c r="EEH40" s="14"/>
      <c r="EEI40" s="14"/>
      <c r="EEJ40" s="14"/>
      <c r="EEK40" s="14"/>
      <c r="EEL40" s="14"/>
      <c r="EEM40" s="14"/>
      <c r="EEN40" s="14"/>
      <c r="EEO40" s="14"/>
      <c r="EEP40" s="14"/>
      <c r="EEQ40" s="14"/>
      <c r="EER40" s="14"/>
      <c r="EES40" s="14"/>
      <c r="EET40" s="14"/>
      <c r="EEU40" s="14"/>
      <c r="EEV40" s="14"/>
      <c r="EEW40" s="14"/>
      <c r="EEX40" s="14"/>
      <c r="EEY40" s="14"/>
      <c r="EEZ40" s="14"/>
      <c r="EFA40" s="14"/>
      <c r="EFB40" s="14"/>
      <c r="EFC40" s="14"/>
      <c r="EFD40" s="14"/>
      <c r="EFE40" s="14"/>
      <c r="EFF40" s="14"/>
      <c r="EFG40" s="14"/>
      <c r="EFH40" s="14"/>
      <c r="EFI40" s="14"/>
      <c r="EFJ40" s="14"/>
      <c r="EFK40" s="14"/>
      <c r="EFL40" s="14"/>
      <c r="EFM40" s="14"/>
      <c r="EFN40" s="14"/>
      <c r="EFO40" s="14"/>
      <c r="EFP40" s="14"/>
      <c r="EFQ40" s="14"/>
      <c r="EFR40" s="14"/>
      <c r="EFS40" s="14"/>
      <c r="EFT40" s="14"/>
      <c r="EFU40" s="14"/>
      <c r="EFV40" s="14"/>
      <c r="EFW40" s="14"/>
      <c r="EFX40" s="14"/>
      <c r="EFY40" s="14"/>
      <c r="EFZ40" s="14"/>
      <c r="EGA40" s="14"/>
      <c r="EGB40" s="14"/>
      <c r="EGC40" s="14"/>
      <c r="EGD40" s="14"/>
      <c r="EGE40" s="14"/>
      <c r="EGF40" s="14"/>
      <c r="EGG40" s="14"/>
      <c r="EGH40" s="14"/>
      <c r="EGI40" s="14"/>
      <c r="EGJ40" s="14"/>
      <c r="EGK40" s="14"/>
      <c r="EGL40" s="14"/>
      <c r="EGM40" s="14"/>
      <c r="EGN40" s="14"/>
      <c r="EGO40" s="14"/>
      <c r="EGP40" s="14"/>
      <c r="EGQ40" s="14"/>
      <c r="EGR40" s="14"/>
      <c r="EGS40" s="14"/>
      <c r="EGT40" s="14"/>
      <c r="EGU40" s="14"/>
      <c r="EGV40" s="14"/>
      <c r="EGW40" s="14"/>
      <c r="EGX40" s="14"/>
      <c r="EGY40" s="14"/>
      <c r="EGZ40" s="14"/>
      <c r="EHA40" s="14"/>
      <c r="EHB40" s="14"/>
      <c r="EHC40" s="14"/>
      <c r="EHD40" s="14"/>
      <c r="EHE40" s="14"/>
      <c r="EHF40" s="14"/>
      <c r="EHG40" s="14"/>
      <c r="EHH40" s="14"/>
      <c r="EHI40" s="14"/>
      <c r="EHJ40" s="14"/>
      <c r="EHK40" s="14"/>
      <c r="EHL40" s="14"/>
      <c r="EHM40" s="14"/>
      <c r="EHN40" s="14"/>
      <c r="EHO40" s="14"/>
      <c r="EHP40" s="14"/>
      <c r="EHQ40" s="14"/>
      <c r="EHR40" s="14"/>
      <c r="EHS40" s="14"/>
      <c r="EHT40" s="14"/>
      <c r="EHU40" s="14"/>
      <c r="EHV40" s="14"/>
      <c r="EHW40" s="14"/>
      <c r="EHX40" s="14"/>
      <c r="EHY40" s="14"/>
      <c r="EHZ40" s="14"/>
      <c r="EIA40" s="14"/>
      <c r="EIB40" s="14"/>
      <c r="EIC40" s="14"/>
      <c r="EID40" s="14"/>
      <c r="EIE40" s="14"/>
      <c r="EIF40" s="14"/>
      <c r="EIG40" s="14"/>
      <c r="EIH40" s="14"/>
      <c r="EII40" s="14"/>
      <c r="EIJ40" s="14"/>
      <c r="EIK40" s="14"/>
      <c r="EIL40" s="14"/>
      <c r="EIM40" s="14"/>
      <c r="EIN40" s="14"/>
      <c r="EIO40" s="14"/>
      <c r="EIP40" s="14"/>
      <c r="EIQ40" s="14"/>
      <c r="EIR40" s="14"/>
      <c r="EIS40" s="14"/>
      <c r="EIT40" s="14"/>
      <c r="EIU40" s="14"/>
      <c r="EIV40" s="14"/>
      <c r="EIW40" s="14"/>
      <c r="EIX40" s="14"/>
      <c r="EIY40" s="14"/>
      <c r="EIZ40" s="14"/>
      <c r="EJA40" s="14"/>
      <c r="EJB40" s="14"/>
      <c r="EJC40" s="14"/>
      <c r="EJD40" s="14"/>
      <c r="EJE40" s="14"/>
      <c r="EJF40" s="14"/>
      <c r="EJG40" s="14"/>
      <c r="EJH40" s="14"/>
      <c r="EJI40" s="14"/>
      <c r="EJJ40" s="14"/>
      <c r="EJK40" s="14"/>
      <c r="EJL40" s="14"/>
      <c r="EJM40" s="14"/>
      <c r="EJN40" s="14"/>
      <c r="EJO40" s="14"/>
      <c r="EJP40" s="14"/>
      <c r="EJQ40" s="14"/>
      <c r="EJR40" s="14"/>
      <c r="EJS40" s="14"/>
      <c r="EJT40" s="14"/>
      <c r="EJU40" s="14"/>
      <c r="EJV40" s="14"/>
      <c r="EJW40" s="14"/>
      <c r="EJX40" s="14"/>
      <c r="EJY40" s="14"/>
      <c r="EJZ40" s="14"/>
      <c r="EKA40" s="14"/>
      <c r="EKB40" s="14"/>
      <c r="EKC40" s="14"/>
      <c r="EKD40" s="14"/>
      <c r="EKE40" s="14"/>
      <c r="EKF40" s="14"/>
      <c r="EKG40" s="14"/>
      <c r="EKH40" s="14"/>
      <c r="EKI40" s="14"/>
      <c r="EKJ40" s="14"/>
      <c r="EKK40" s="14"/>
      <c r="EKL40" s="14"/>
      <c r="EKM40" s="14"/>
      <c r="EKN40" s="14"/>
      <c r="EKO40" s="14"/>
      <c r="EKP40" s="14"/>
      <c r="EKQ40" s="14"/>
      <c r="EKR40" s="14"/>
      <c r="EKS40" s="14"/>
      <c r="EKT40" s="14"/>
      <c r="EKU40" s="14"/>
      <c r="EKV40" s="14"/>
      <c r="EKW40" s="14"/>
      <c r="EKX40" s="14"/>
      <c r="EKY40" s="14"/>
      <c r="EKZ40" s="14"/>
      <c r="ELA40" s="14"/>
      <c r="ELB40" s="14"/>
      <c r="ELC40" s="14"/>
      <c r="ELD40" s="14"/>
      <c r="ELE40" s="14"/>
      <c r="ELF40" s="14"/>
      <c r="ELG40" s="14"/>
      <c r="ELH40" s="14"/>
      <c r="ELI40" s="14"/>
      <c r="ELJ40" s="14"/>
      <c r="ELK40" s="14"/>
      <c r="ELL40" s="14"/>
      <c r="ELM40" s="14"/>
      <c r="ELN40" s="14"/>
      <c r="ELO40" s="14"/>
      <c r="ELP40" s="14"/>
      <c r="ELQ40" s="14"/>
      <c r="ELR40" s="14"/>
      <c r="ELS40" s="14"/>
      <c r="ELT40" s="14"/>
      <c r="ELU40" s="14"/>
      <c r="ELV40" s="14"/>
      <c r="ELW40" s="14"/>
      <c r="ELX40" s="14"/>
      <c r="ELY40" s="14"/>
      <c r="ELZ40" s="14"/>
      <c r="EMA40" s="14"/>
      <c r="EMB40" s="14"/>
      <c r="EMC40" s="14"/>
      <c r="EMD40" s="14"/>
      <c r="EME40" s="14"/>
      <c r="EMF40" s="14"/>
      <c r="EMG40" s="14"/>
      <c r="EMH40" s="14"/>
      <c r="EMI40" s="14"/>
      <c r="EMJ40" s="14"/>
      <c r="EMK40" s="14"/>
      <c r="EML40" s="14"/>
      <c r="EMM40" s="14"/>
      <c r="EMN40" s="14"/>
      <c r="EMO40" s="14"/>
      <c r="EMP40" s="14"/>
      <c r="EMQ40" s="14"/>
      <c r="EMR40" s="14"/>
      <c r="EMS40" s="14"/>
      <c r="EMT40" s="14"/>
      <c r="EMU40" s="14"/>
      <c r="EMV40" s="14"/>
      <c r="EMW40" s="14"/>
      <c r="EMX40" s="14"/>
      <c r="EMY40" s="14"/>
      <c r="EMZ40" s="14"/>
      <c r="ENA40" s="14"/>
      <c r="ENB40" s="14"/>
      <c r="ENC40" s="14"/>
      <c r="END40" s="14"/>
      <c r="ENE40" s="14"/>
      <c r="ENF40" s="14"/>
      <c r="ENG40" s="14"/>
      <c r="ENH40" s="14"/>
      <c r="ENI40" s="14"/>
      <c r="ENJ40" s="14"/>
      <c r="ENK40" s="14"/>
      <c r="ENL40" s="14"/>
      <c r="ENM40" s="14"/>
      <c r="ENN40" s="14"/>
      <c r="ENO40" s="14"/>
      <c r="ENP40" s="14"/>
      <c r="ENQ40" s="14"/>
      <c r="ENR40" s="14"/>
      <c r="ENS40" s="14"/>
      <c r="ENT40" s="14"/>
      <c r="ENU40" s="14"/>
      <c r="ENV40" s="14"/>
      <c r="ENW40" s="14"/>
      <c r="ENX40" s="14"/>
      <c r="ENY40" s="14"/>
      <c r="ENZ40" s="14"/>
      <c r="EOA40" s="14"/>
      <c r="EOB40" s="14"/>
      <c r="EOC40" s="14"/>
      <c r="EOD40" s="14"/>
      <c r="EOE40" s="14"/>
      <c r="EOF40" s="14"/>
      <c r="EOG40" s="14"/>
      <c r="EOH40" s="14"/>
      <c r="EOI40" s="14"/>
      <c r="EOJ40" s="14"/>
      <c r="EOK40" s="14"/>
      <c r="EOL40" s="14"/>
      <c r="EOM40" s="14"/>
      <c r="EON40" s="14"/>
      <c r="EOO40" s="14"/>
      <c r="EOP40" s="14"/>
      <c r="EOQ40" s="14"/>
      <c r="EOR40" s="14"/>
      <c r="EOS40" s="14"/>
      <c r="EOT40" s="14"/>
      <c r="EOU40" s="14"/>
      <c r="EOV40" s="14"/>
      <c r="EOW40" s="14"/>
      <c r="EOX40" s="14"/>
      <c r="EOY40" s="14"/>
      <c r="EOZ40" s="14"/>
      <c r="EPA40" s="14"/>
      <c r="EPB40" s="14"/>
      <c r="EPC40" s="14"/>
      <c r="EPD40" s="14"/>
      <c r="EPE40" s="14"/>
      <c r="EPF40" s="14"/>
      <c r="EPG40" s="14"/>
      <c r="EPH40" s="14"/>
      <c r="EPI40" s="14"/>
      <c r="EPJ40" s="14"/>
      <c r="EPK40" s="14"/>
      <c r="EPL40" s="14"/>
      <c r="EPM40" s="14"/>
      <c r="EPN40" s="14"/>
      <c r="EPO40" s="14"/>
      <c r="EPP40" s="14"/>
      <c r="EPQ40" s="14"/>
      <c r="EPR40" s="14"/>
      <c r="EPS40" s="14"/>
      <c r="EPT40" s="14"/>
      <c r="EPU40" s="14"/>
      <c r="EPV40" s="14"/>
      <c r="EPW40" s="14"/>
      <c r="EPX40" s="14"/>
      <c r="EPY40" s="14"/>
      <c r="EPZ40" s="14"/>
      <c r="EQA40" s="14"/>
      <c r="EQB40" s="14"/>
      <c r="EQC40" s="14"/>
      <c r="EQD40" s="14"/>
      <c r="EQE40" s="14"/>
      <c r="EQF40" s="14"/>
      <c r="EQG40" s="14"/>
      <c r="EQH40" s="14"/>
      <c r="EQI40" s="14"/>
      <c r="EQJ40" s="14"/>
      <c r="EQK40" s="14"/>
      <c r="EQL40" s="14"/>
      <c r="EQM40" s="14"/>
      <c r="EQN40" s="14"/>
      <c r="EQO40" s="14"/>
      <c r="EQP40" s="14"/>
      <c r="EQQ40" s="14"/>
      <c r="EQR40" s="14"/>
      <c r="EQS40" s="14"/>
      <c r="EQT40" s="14"/>
      <c r="EQU40" s="14"/>
      <c r="EQV40" s="14"/>
      <c r="EQW40" s="14"/>
      <c r="EQX40" s="14"/>
      <c r="EQY40" s="14"/>
      <c r="EQZ40" s="14"/>
      <c r="ERA40" s="14"/>
      <c r="ERB40" s="14"/>
      <c r="ERC40" s="14"/>
      <c r="ERD40" s="14"/>
      <c r="ERE40" s="14"/>
      <c r="ERF40" s="14"/>
      <c r="ERG40" s="14"/>
      <c r="ERH40" s="14"/>
      <c r="ERI40" s="14"/>
      <c r="ERJ40" s="14"/>
      <c r="ERK40" s="14"/>
      <c r="ERL40" s="14"/>
      <c r="ERM40" s="14"/>
      <c r="ERN40" s="14"/>
      <c r="ERO40" s="14"/>
      <c r="ERP40" s="14"/>
      <c r="ERQ40" s="14"/>
      <c r="ERR40" s="14"/>
      <c r="ERS40" s="14"/>
      <c r="ERT40" s="14"/>
      <c r="ERU40" s="14"/>
      <c r="ERV40" s="14"/>
      <c r="ERW40" s="14"/>
      <c r="ERX40" s="14"/>
      <c r="ERY40" s="14"/>
      <c r="ERZ40" s="14"/>
      <c r="ESA40" s="14"/>
      <c r="ESB40" s="14"/>
      <c r="ESC40" s="14"/>
      <c r="ESD40" s="14"/>
      <c r="ESE40" s="14"/>
      <c r="ESF40" s="14"/>
      <c r="ESG40" s="14"/>
      <c r="ESH40" s="14"/>
      <c r="ESI40" s="14"/>
      <c r="ESJ40" s="14"/>
      <c r="ESK40" s="14"/>
      <c r="ESL40" s="14"/>
      <c r="ESM40" s="14"/>
      <c r="ESN40" s="14"/>
      <c r="ESO40" s="14"/>
      <c r="ESP40" s="14"/>
      <c r="ESQ40" s="14"/>
      <c r="ESR40" s="14"/>
      <c r="ESS40" s="14"/>
      <c r="EST40" s="14"/>
      <c r="ESU40" s="14"/>
      <c r="ESV40" s="14"/>
      <c r="ESW40" s="14"/>
      <c r="ESX40" s="14"/>
      <c r="ESY40" s="14"/>
      <c r="ESZ40" s="14"/>
      <c r="ETA40" s="14"/>
      <c r="ETB40" s="14"/>
      <c r="ETC40" s="14"/>
      <c r="ETD40" s="14"/>
      <c r="ETE40" s="14"/>
      <c r="ETF40" s="14"/>
      <c r="ETG40" s="14"/>
      <c r="ETH40" s="14"/>
      <c r="ETI40" s="14"/>
      <c r="ETJ40" s="14"/>
      <c r="ETK40" s="14"/>
      <c r="ETL40" s="14"/>
      <c r="ETM40" s="14"/>
      <c r="ETN40" s="14"/>
      <c r="ETO40" s="14"/>
      <c r="ETP40" s="14"/>
      <c r="ETQ40" s="14"/>
      <c r="ETR40" s="14"/>
      <c r="ETS40" s="14"/>
      <c r="ETT40" s="14"/>
      <c r="ETU40" s="14"/>
      <c r="ETV40" s="14"/>
      <c r="ETW40" s="14"/>
      <c r="ETX40" s="14"/>
      <c r="ETY40" s="14"/>
      <c r="ETZ40" s="14"/>
      <c r="EUA40" s="14"/>
      <c r="EUB40" s="14"/>
      <c r="EUC40" s="14"/>
      <c r="EUD40" s="14"/>
      <c r="EUE40" s="14"/>
      <c r="EUF40" s="14"/>
      <c r="EUG40" s="14"/>
      <c r="EUH40" s="14"/>
      <c r="EUI40" s="14"/>
      <c r="EUJ40" s="14"/>
      <c r="EUK40" s="14"/>
      <c r="EUL40" s="14"/>
      <c r="EUM40" s="14"/>
      <c r="EUN40" s="14"/>
      <c r="EUO40" s="14"/>
      <c r="EUP40" s="14"/>
      <c r="EUQ40" s="14"/>
      <c r="EUR40" s="14"/>
      <c r="EUS40" s="14"/>
      <c r="EUT40" s="14"/>
      <c r="EUU40" s="14"/>
      <c r="EUV40" s="14"/>
      <c r="EUW40" s="14"/>
      <c r="EUX40" s="14"/>
      <c r="EUY40" s="14"/>
      <c r="EUZ40" s="14"/>
      <c r="EVA40" s="14"/>
      <c r="EVB40" s="14"/>
      <c r="EVC40" s="14"/>
      <c r="EVD40" s="14"/>
      <c r="EVE40" s="14"/>
      <c r="EVF40" s="14"/>
      <c r="EVG40" s="14"/>
      <c r="EVH40" s="14"/>
      <c r="EVI40" s="14"/>
      <c r="EVJ40" s="14"/>
      <c r="EVK40" s="14"/>
      <c r="EVL40" s="14"/>
      <c r="EVM40" s="14"/>
      <c r="EVN40" s="14"/>
      <c r="EVO40" s="14"/>
      <c r="EVP40" s="14"/>
      <c r="EVQ40" s="14"/>
      <c r="EVR40" s="14"/>
      <c r="EVS40" s="14"/>
      <c r="EVT40" s="14"/>
      <c r="EVU40" s="14"/>
      <c r="EVV40" s="14"/>
      <c r="EVW40" s="14"/>
      <c r="EVX40" s="14"/>
      <c r="EVY40" s="14"/>
      <c r="EVZ40" s="14"/>
      <c r="EWA40" s="14"/>
      <c r="EWB40" s="14"/>
      <c r="EWC40" s="14"/>
      <c r="EWD40" s="14"/>
      <c r="EWE40" s="14"/>
      <c r="EWF40" s="14"/>
      <c r="EWG40" s="14"/>
      <c r="EWH40" s="14"/>
      <c r="EWI40" s="14"/>
      <c r="EWJ40" s="14"/>
      <c r="EWK40" s="14"/>
      <c r="EWL40" s="14"/>
      <c r="EWM40" s="14"/>
      <c r="EWN40" s="14"/>
      <c r="EWO40" s="14"/>
      <c r="EWP40" s="14"/>
      <c r="EWQ40" s="14"/>
      <c r="EWR40" s="14"/>
      <c r="EWS40" s="14"/>
      <c r="EWT40" s="14"/>
      <c r="EWU40" s="14"/>
      <c r="EWV40" s="14"/>
      <c r="EWW40" s="14"/>
      <c r="EWX40" s="14"/>
      <c r="EWY40" s="14"/>
      <c r="EWZ40" s="14"/>
      <c r="EXA40" s="14"/>
      <c r="EXB40" s="14"/>
      <c r="EXC40" s="14"/>
      <c r="EXD40" s="14"/>
      <c r="EXE40" s="14"/>
      <c r="EXF40" s="14"/>
      <c r="EXG40" s="14"/>
      <c r="EXH40" s="14"/>
      <c r="EXI40" s="14"/>
      <c r="EXJ40" s="14"/>
      <c r="EXK40" s="14"/>
      <c r="EXL40" s="14"/>
      <c r="EXM40" s="14"/>
      <c r="EXN40" s="14"/>
      <c r="EXO40" s="14"/>
      <c r="EXP40" s="14"/>
      <c r="EXQ40" s="14"/>
      <c r="EXR40" s="14"/>
      <c r="EXS40" s="14"/>
      <c r="EXT40" s="14"/>
      <c r="EXU40" s="14"/>
      <c r="EXV40" s="14"/>
      <c r="EXW40" s="14"/>
      <c r="EXX40" s="14"/>
      <c r="EXY40" s="14"/>
      <c r="EXZ40" s="14"/>
      <c r="EYA40" s="14"/>
      <c r="EYB40" s="14"/>
      <c r="EYC40" s="14"/>
      <c r="EYD40" s="14"/>
      <c r="EYE40" s="14"/>
      <c r="EYF40" s="14"/>
      <c r="EYG40" s="14"/>
      <c r="EYH40" s="14"/>
      <c r="EYI40" s="14"/>
      <c r="EYJ40" s="14"/>
      <c r="EYK40" s="14"/>
      <c r="EYL40" s="14"/>
      <c r="EYM40" s="14"/>
      <c r="EYN40" s="14"/>
      <c r="EYO40" s="14"/>
      <c r="EYP40" s="14"/>
      <c r="EYQ40" s="14"/>
      <c r="EYR40" s="14"/>
      <c r="EYS40" s="14"/>
      <c r="EYT40" s="14"/>
      <c r="EYU40" s="14"/>
      <c r="EYV40" s="14"/>
      <c r="EYW40" s="14"/>
      <c r="EYX40" s="14"/>
      <c r="EYY40" s="14"/>
      <c r="EYZ40" s="14"/>
      <c r="EZA40" s="14"/>
      <c r="EZB40" s="14"/>
      <c r="EZC40" s="14"/>
      <c r="EZD40" s="14"/>
      <c r="EZE40" s="14"/>
      <c r="EZF40" s="14"/>
      <c r="EZG40" s="14"/>
      <c r="EZH40" s="14"/>
      <c r="EZI40" s="14"/>
      <c r="EZJ40" s="14"/>
      <c r="EZK40" s="14"/>
      <c r="EZL40" s="14"/>
      <c r="EZM40" s="14"/>
      <c r="EZN40" s="14"/>
      <c r="EZO40" s="14"/>
      <c r="EZP40" s="14"/>
      <c r="EZQ40" s="14"/>
      <c r="EZR40" s="14"/>
      <c r="EZS40" s="14"/>
      <c r="EZT40" s="14"/>
      <c r="EZU40" s="14"/>
      <c r="EZV40" s="14"/>
      <c r="EZW40" s="14"/>
      <c r="EZX40" s="14"/>
      <c r="EZY40" s="14"/>
      <c r="EZZ40" s="14"/>
      <c r="FAA40" s="14"/>
      <c r="FAB40" s="14"/>
      <c r="FAC40" s="14"/>
      <c r="FAD40" s="14"/>
      <c r="FAE40" s="14"/>
      <c r="FAF40" s="14"/>
      <c r="FAG40" s="14"/>
      <c r="FAH40" s="14"/>
      <c r="FAI40" s="14"/>
      <c r="FAJ40" s="14"/>
      <c r="FAK40" s="14"/>
      <c r="FAL40" s="14"/>
      <c r="FAM40" s="14"/>
      <c r="FAN40" s="14"/>
      <c r="FAO40" s="14"/>
      <c r="FAP40" s="14"/>
      <c r="FAQ40" s="14"/>
      <c r="FAR40" s="14"/>
      <c r="FAS40" s="14"/>
      <c r="FAT40" s="14"/>
      <c r="FAU40" s="14"/>
      <c r="FAV40" s="14"/>
      <c r="FAW40" s="14"/>
      <c r="FAX40" s="14"/>
      <c r="FAY40" s="14"/>
      <c r="FAZ40" s="14"/>
      <c r="FBA40" s="14"/>
      <c r="FBB40" s="14"/>
      <c r="FBC40" s="14"/>
      <c r="FBD40" s="14"/>
      <c r="FBE40" s="14"/>
      <c r="FBF40" s="14"/>
      <c r="FBG40" s="14"/>
      <c r="FBH40" s="14"/>
      <c r="FBI40" s="14"/>
      <c r="FBJ40" s="14"/>
      <c r="FBK40" s="14"/>
      <c r="FBL40" s="14"/>
      <c r="FBM40" s="14"/>
      <c r="FBN40" s="14"/>
      <c r="FBO40" s="14"/>
      <c r="FBP40" s="14"/>
      <c r="FBQ40" s="14"/>
      <c r="FBR40" s="14"/>
      <c r="FBS40" s="14"/>
      <c r="FBT40" s="14"/>
      <c r="FBU40" s="14"/>
      <c r="FBV40" s="14"/>
      <c r="FBW40" s="14"/>
      <c r="FBX40" s="14"/>
      <c r="FBY40" s="14"/>
      <c r="FBZ40" s="14"/>
      <c r="FCA40" s="14"/>
      <c r="FCB40" s="14"/>
      <c r="FCC40" s="14"/>
      <c r="FCD40" s="14"/>
      <c r="FCE40" s="14"/>
      <c r="FCF40" s="14"/>
      <c r="FCG40" s="14"/>
      <c r="FCH40" s="14"/>
      <c r="FCI40" s="14"/>
      <c r="FCJ40" s="14"/>
      <c r="FCK40" s="14"/>
      <c r="FCL40" s="14"/>
      <c r="FCM40" s="14"/>
      <c r="FCN40" s="14"/>
      <c r="FCO40" s="14"/>
      <c r="FCP40" s="14"/>
      <c r="FCQ40" s="14"/>
      <c r="FCR40" s="14"/>
      <c r="FCS40" s="14"/>
      <c r="FCT40" s="14"/>
      <c r="FCU40" s="14"/>
      <c r="FCV40" s="14"/>
      <c r="FCW40" s="14"/>
      <c r="FCX40" s="14"/>
      <c r="FCY40" s="14"/>
      <c r="FCZ40" s="14"/>
      <c r="FDA40" s="14"/>
      <c r="FDB40" s="14"/>
      <c r="FDC40" s="14"/>
      <c r="FDD40" s="14"/>
      <c r="FDE40" s="14"/>
      <c r="FDF40" s="14"/>
      <c r="FDG40" s="14"/>
      <c r="FDH40" s="14"/>
      <c r="FDI40" s="14"/>
      <c r="FDJ40" s="14"/>
      <c r="FDK40" s="14"/>
      <c r="FDL40" s="14"/>
      <c r="FDM40" s="14"/>
      <c r="FDN40" s="14"/>
      <c r="FDO40" s="14"/>
      <c r="FDP40" s="14"/>
      <c r="FDQ40" s="14"/>
      <c r="FDR40" s="14"/>
      <c r="FDS40" s="14"/>
      <c r="FDT40" s="14"/>
      <c r="FDU40" s="14"/>
      <c r="FDV40" s="14"/>
      <c r="FDW40" s="14"/>
      <c r="FDX40" s="14"/>
      <c r="FDY40" s="14"/>
      <c r="FDZ40" s="14"/>
      <c r="FEA40" s="14"/>
      <c r="FEB40" s="14"/>
      <c r="FEC40" s="14"/>
      <c r="FED40" s="14"/>
      <c r="FEE40" s="14"/>
      <c r="FEF40" s="14"/>
      <c r="FEG40" s="14"/>
      <c r="FEH40" s="14"/>
      <c r="FEI40" s="14"/>
      <c r="FEJ40" s="14"/>
      <c r="FEK40" s="14"/>
      <c r="FEL40" s="14"/>
      <c r="FEM40" s="14"/>
      <c r="FEN40" s="14"/>
      <c r="FEO40" s="14"/>
      <c r="FEP40" s="14"/>
      <c r="FEQ40" s="14"/>
      <c r="FER40" s="14"/>
      <c r="FES40" s="14"/>
      <c r="FET40" s="14"/>
      <c r="FEU40" s="14"/>
      <c r="FEV40" s="14"/>
      <c r="FEW40" s="14"/>
      <c r="FEX40" s="14"/>
      <c r="FEY40" s="14"/>
      <c r="FEZ40" s="14"/>
      <c r="FFA40" s="14"/>
      <c r="FFB40" s="14"/>
      <c r="FFC40" s="14"/>
      <c r="FFD40" s="14"/>
      <c r="FFE40" s="14"/>
      <c r="FFF40" s="14"/>
      <c r="FFG40" s="14"/>
      <c r="FFH40" s="14"/>
      <c r="FFI40" s="14"/>
      <c r="FFJ40" s="14"/>
      <c r="FFK40" s="14"/>
      <c r="FFL40" s="14"/>
      <c r="FFM40" s="14"/>
      <c r="FFN40" s="14"/>
      <c r="FFO40" s="14"/>
      <c r="FFP40" s="14"/>
      <c r="FFQ40" s="14"/>
      <c r="FFR40" s="14"/>
      <c r="FFS40" s="14"/>
      <c r="FFT40" s="14"/>
      <c r="FFU40" s="14"/>
      <c r="FFV40" s="14"/>
      <c r="FFW40" s="14"/>
      <c r="FFX40" s="14"/>
      <c r="FFY40" s="14"/>
      <c r="FFZ40" s="14"/>
      <c r="FGA40" s="14"/>
      <c r="FGB40" s="14"/>
      <c r="FGC40" s="14"/>
      <c r="FGD40" s="14"/>
      <c r="FGE40" s="14"/>
      <c r="FGF40" s="14"/>
      <c r="FGG40" s="14"/>
      <c r="FGH40" s="14"/>
      <c r="FGI40" s="14"/>
      <c r="FGJ40" s="14"/>
      <c r="FGK40" s="14"/>
      <c r="FGL40" s="14"/>
      <c r="FGM40" s="14"/>
      <c r="FGN40" s="14"/>
      <c r="FGO40" s="14"/>
      <c r="FGP40" s="14"/>
      <c r="FGQ40" s="14"/>
      <c r="FGR40" s="14"/>
      <c r="FGS40" s="14"/>
      <c r="FGT40" s="14"/>
      <c r="FGU40" s="14"/>
      <c r="FGV40" s="14"/>
      <c r="FGW40" s="14"/>
      <c r="FGX40" s="14"/>
      <c r="FGY40" s="14"/>
      <c r="FGZ40" s="14"/>
      <c r="FHA40" s="14"/>
      <c r="FHB40" s="14"/>
      <c r="FHC40" s="14"/>
      <c r="FHD40" s="14"/>
      <c r="FHE40" s="14"/>
      <c r="FHF40" s="14"/>
      <c r="FHG40" s="14"/>
      <c r="FHH40" s="14"/>
      <c r="FHI40" s="14"/>
      <c r="FHJ40" s="14"/>
      <c r="FHK40" s="14"/>
      <c r="FHL40" s="14"/>
      <c r="FHM40" s="14"/>
      <c r="FHN40" s="14"/>
      <c r="FHO40" s="14"/>
      <c r="FHP40" s="14"/>
      <c r="FHQ40" s="14"/>
      <c r="FHR40" s="14"/>
      <c r="FHS40" s="14"/>
      <c r="FHT40" s="14"/>
      <c r="FHU40" s="14"/>
      <c r="FHV40" s="14"/>
      <c r="FHW40" s="14"/>
      <c r="FHX40" s="14"/>
      <c r="FHY40" s="14"/>
      <c r="FHZ40" s="14"/>
      <c r="FIA40" s="14"/>
      <c r="FIB40" s="14"/>
      <c r="FIC40" s="14"/>
      <c r="FID40" s="14"/>
      <c r="FIE40" s="14"/>
      <c r="FIF40" s="14"/>
      <c r="FIG40" s="14"/>
      <c r="FIH40" s="14"/>
      <c r="FII40" s="14"/>
      <c r="FIJ40" s="14"/>
      <c r="FIK40" s="14"/>
      <c r="FIL40" s="14"/>
      <c r="FIM40" s="14"/>
      <c r="FIN40" s="14"/>
      <c r="FIO40" s="14"/>
      <c r="FIP40" s="14"/>
      <c r="FIQ40" s="14"/>
      <c r="FIR40" s="14"/>
      <c r="FIS40" s="14"/>
      <c r="FIT40" s="14"/>
      <c r="FIU40" s="14"/>
      <c r="FIV40" s="14"/>
      <c r="FIW40" s="14"/>
      <c r="FIX40" s="14"/>
      <c r="FIY40" s="14"/>
      <c r="FIZ40" s="14"/>
      <c r="FJA40" s="14"/>
      <c r="FJB40" s="14"/>
      <c r="FJC40" s="14"/>
      <c r="FJD40" s="14"/>
      <c r="FJE40" s="14"/>
      <c r="FJF40" s="14"/>
      <c r="FJG40" s="14"/>
      <c r="FJH40" s="14"/>
      <c r="FJI40" s="14"/>
      <c r="FJJ40" s="14"/>
      <c r="FJK40" s="14"/>
      <c r="FJL40" s="14"/>
      <c r="FJM40" s="14"/>
      <c r="FJN40" s="14"/>
      <c r="FJO40" s="14"/>
      <c r="FJP40" s="14"/>
      <c r="FJQ40" s="14"/>
      <c r="FJR40" s="14"/>
      <c r="FJS40" s="14"/>
      <c r="FJT40" s="14"/>
      <c r="FJU40" s="14"/>
      <c r="FJV40" s="14"/>
      <c r="FJW40" s="14"/>
      <c r="FJX40" s="14"/>
      <c r="FJY40" s="14"/>
      <c r="FJZ40" s="14"/>
      <c r="FKA40" s="14"/>
      <c r="FKB40" s="14"/>
      <c r="FKC40" s="14"/>
      <c r="FKD40" s="14"/>
      <c r="FKE40" s="14"/>
      <c r="FKF40" s="14"/>
      <c r="FKG40" s="14"/>
      <c r="FKH40" s="14"/>
      <c r="FKI40" s="14"/>
      <c r="FKJ40" s="14"/>
      <c r="FKK40" s="14"/>
      <c r="FKL40" s="14"/>
      <c r="FKM40" s="14"/>
      <c r="FKN40" s="14"/>
      <c r="FKO40" s="14"/>
      <c r="FKP40" s="14"/>
      <c r="FKQ40" s="14"/>
      <c r="FKR40" s="14"/>
      <c r="FKS40" s="14"/>
      <c r="FKT40" s="14"/>
      <c r="FKU40" s="14"/>
      <c r="FKV40" s="14"/>
      <c r="FKW40" s="14"/>
      <c r="FKX40" s="14"/>
      <c r="FKY40" s="14"/>
      <c r="FKZ40" s="14"/>
      <c r="FLA40" s="14"/>
      <c r="FLB40" s="14"/>
      <c r="FLC40" s="14"/>
      <c r="FLD40" s="14"/>
      <c r="FLE40" s="14"/>
      <c r="FLF40" s="14"/>
      <c r="FLG40" s="14"/>
      <c r="FLH40" s="14"/>
      <c r="FLI40" s="14"/>
      <c r="FLJ40" s="14"/>
      <c r="FLK40" s="14"/>
      <c r="FLL40" s="14"/>
      <c r="FLM40" s="14"/>
      <c r="FLN40" s="14"/>
      <c r="FLO40" s="14"/>
      <c r="FLP40" s="14"/>
      <c r="FLQ40" s="14"/>
      <c r="FLR40" s="14"/>
      <c r="FLS40" s="14"/>
      <c r="FLT40" s="14"/>
      <c r="FLU40" s="14"/>
      <c r="FLV40" s="14"/>
      <c r="FLW40" s="14"/>
      <c r="FLX40" s="14"/>
      <c r="FLY40" s="14"/>
      <c r="FLZ40" s="14"/>
      <c r="FMA40" s="14"/>
      <c r="FMB40" s="14"/>
      <c r="FMC40" s="14"/>
      <c r="FMD40" s="14"/>
      <c r="FME40" s="14"/>
      <c r="FMF40" s="14"/>
      <c r="FMG40" s="14"/>
      <c r="FMH40" s="14"/>
      <c r="FMI40" s="14"/>
      <c r="FMJ40" s="14"/>
      <c r="FMK40" s="14"/>
      <c r="FML40" s="14"/>
      <c r="FMM40" s="14"/>
      <c r="FMN40" s="14"/>
      <c r="FMO40" s="14"/>
      <c r="FMP40" s="14"/>
      <c r="FMQ40" s="14"/>
      <c r="FMR40" s="14"/>
      <c r="FMS40" s="14"/>
      <c r="FMT40" s="14"/>
      <c r="FMU40" s="14"/>
      <c r="FMV40" s="14"/>
      <c r="FMW40" s="14"/>
      <c r="FMX40" s="14"/>
      <c r="FMY40" s="14"/>
      <c r="FMZ40" s="14"/>
      <c r="FNA40" s="14"/>
      <c r="FNB40" s="14"/>
      <c r="FNC40" s="14"/>
      <c r="FND40" s="14"/>
      <c r="FNE40" s="14"/>
      <c r="FNF40" s="14"/>
      <c r="FNG40" s="14"/>
      <c r="FNH40" s="14"/>
      <c r="FNI40" s="14"/>
      <c r="FNJ40" s="14"/>
      <c r="FNK40" s="14"/>
      <c r="FNL40" s="14"/>
      <c r="FNM40" s="14"/>
      <c r="FNN40" s="14"/>
      <c r="FNO40" s="14"/>
      <c r="FNP40" s="14"/>
      <c r="FNQ40" s="14"/>
      <c r="FNR40" s="14"/>
      <c r="FNS40" s="14"/>
      <c r="FNT40" s="14"/>
      <c r="FNU40" s="14"/>
      <c r="FNV40" s="14"/>
      <c r="FNW40" s="14"/>
      <c r="FNX40" s="14"/>
      <c r="FNY40" s="14"/>
      <c r="FNZ40" s="14"/>
      <c r="FOA40" s="14"/>
      <c r="FOB40" s="14"/>
      <c r="FOC40" s="14"/>
      <c r="FOD40" s="14"/>
      <c r="FOE40" s="14"/>
      <c r="FOF40" s="14"/>
      <c r="FOG40" s="14"/>
      <c r="FOH40" s="14"/>
      <c r="FOI40" s="14"/>
      <c r="FOJ40" s="14"/>
      <c r="FOK40" s="14"/>
      <c r="FOL40" s="14"/>
      <c r="FOM40" s="14"/>
      <c r="FON40" s="14"/>
      <c r="FOO40" s="14"/>
      <c r="FOP40" s="14"/>
      <c r="FOQ40" s="14"/>
      <c r="FOR40" s="14"/>
      <c r="FOS40" s="14"/>
      <c r="FOT40" s="14"/>
      <c r="FOU40" s="14"/>
      <c r="FOV40" s="14"/>
      <c r="FOW40" s="14"/>
      <c r="FOX40" s="14"/>
      <c r="FOY40" s="14"/>
      <c r="FOZ40" s="14"/>
      <c r="FPA40" s="14"/>
      <c r="FPB40" s="14"/>
      <c r="FPC40" s="14"/>
      <c r="FPD40" s="14"/>
      <c r="FPE40" s="14"/>
      <c r="FPF40" s="14"/>
      <c r="FPG40" s="14"/>
      <c r="FPH40" s="14"/>
      <c r="FPI40" s="14"/>
      <c r="FPJ40" s="14"/>
      <c r="FPK40" s="14"/>
      <c r="FPL40" s="14"/>
      <c r="FPM40" s="14"/>
      <c r="FPN40" s="14"/>
      <c r="FPO40" s="14"/>
      <c r="FPP40" s="14"/>
      <c r="FPQ40" s="14"/>
      <c r="FPR40" s="14"/>
      <c r="FPS40" s="14"/>
      <c r="FPT40" s="14"/>
      <c r="FPU40" s="14"/>
      <c r="FPV40" s="14"/>
      <c r="FPW40" s="14"/>
      <c r="FPX40" s="14"/>
      <c r="FPY40" s="14"/>
      <c r="FPZ40" s="14"/>
      <c r="FQA40" s="14"/>
      <c r="FQB40" s="14"/>
      <c r="FQC40" s="14"/>
      <c r="FQD40" s="14"/>
      <c r="FQE40" s="14"/>
      <c r="FQF40" s="14"/>
      <c r="FQG40" s="14"/>
      <c r="FQH40" s="14"/>
      <c r="FQI40" s="14"/>
      <c r="FQJ40" s="14"/>
      <c r="FQK40" s="14"/>
      <c r="FQL40" s="14"/>
      <c r="FQM40" s="14"/>
      <c r="FQN40" s="14"/>
      <c r="FQO40" s="14"/>
      <c r="FQP40" s="14"/>
      <c r="FQQ40" s="14"/>
      <c r="FQR40" s="14"/>
      <c r="FQS40" s="14"/>
      <c r="FQT40" s="14"/>
      <c r="FQU40" s="14"/>
      <c r="FQV40" s="14"/>
      <c r="FQW40" s="14"/>
      <c r="FQX40" s="14"/>
      <c r="FQY40" s="14"/>
      <c r="FQZ40" s="14"/>
      <c r="FRA40" s="14"/>
      <c r="FRB40" s="14"/>
      <c r="FRC40" s="14"/>
      <c r="FRD40" s="14"/>
      <c r="FRE40" s="14"/>
      <c r="FRF40" s="14"/>
      <c r="FRG40" s="14"/>
      <c r="FRH40" s="14"/>
      <c r="FRI40" s="14"/>
      <c r="FRJ40" s="14"/>
      <c r="FRK40" s="14"/>
      <c r="FRL40" s="14"/>
      <c r="FRM40" s="14"/>
      <c r="FRN40" s="14"/>
      <c r="FRO40" s="14"/>
      <c r="FRP40" s="14"/>
      <c r="FRQ40" s="14"/>
      <c r="FRR40" s="14"/>
      <c r="FRS40" s="14"/>
      <c r="FRT40" s="14"/>
      <c r="FRU40" s="14"/>
      <c r="FRV40" s="14"/>
      <c r="FRW40" s="14"/>
      <c r="FRX40" s="14"/>
      <c r="FRY40" s="14"/>
      <c r="FRZ40" s="14"/>
      <c r="FSA40" s="14"/>
      <c r="FSB40" s="14"/>
      <c r="FSC40" s="14"/>
      <c r="FSD40" s="14"/>
      <c r="FSE40" s="14"/>
      <c r="FSF40" s="14"/>
      <c r="FSG40" s="14"/>
      <c r="FSH40" s="14"/>
      <c r="FSI40" s="14"/>
      <c r="FSJ40" s="14"/>
      <c r="FSK40" s="14"/>
      <c r="FSL40" s="14"/>
      <c r="FSM40" s="14"/>
      <c r="FSN40" s="14"/>
      <c r="FSO40" s="14"/>
      <c r="FSP40" s="14"/>
      <c r="FSQ40" s="14"/>
      <c r="FSR40" s="14"/>
      <c r="FSS40" s="14"/>
      <c r="FST40" s="14"/>
      <c r="FSU40" s="14"/>
      <c r="FSV40" s="14"/>
      <c r="FSW40" s="14"/>
      <c r="FSX40" s="14"/>
      <c r="FSY40" s="14"/>
      <c r="FSZ40" s="14"/>
      <c r="FTA40" s="14"/>
      <c r="FTB40" s="14"/>
      <c r="FTC40" s="14"/>
      <c r="FTD40" s="14"/>
      <c r="FTE40" s="14"/>
      <c r="FTF40" s="14"/>
      <c r="FTG40" s="14"/>
      <c r="FTH40" s="14"/>
      <c r="FTI40" s="14"/>
      <c r="FTJ40" s="14"/>
      <c r="FTK40" s="14"/>
      <c r="FTL40" s="14"/>
      <c r="FTM40" s="14"/>
      <c r="FTN40" s="14"/>
      <c r="FTO40" s="14"/>
      <c r="FTP40" s="14"/>
      <c r="FTQ40" s="14"/>
      <c r="FTR40" s="14"/>
      <c r="FTS40" s="14"/>
      <c r="FTT40" s="14"/>
      <c r="FTU40" s="14"/>
      <c r="FTV40" s="14"/>
      <c r="FTW40" s="14"/>
      <c r="FTX40" s="14"/>
      <c r="FTY40" s="14"/>
      <c r="FTZ40" s="14"/>
      <c r="FUA40" s="14"/>
      <c r="FUB40" s="14"/>
      <c r="FUC40" s="14"/>
      <c r="FUD40" s="14"/>
      <c r="FUE40" s="14"/>
      <c r="FUF40" s="14"/>
      <c r="FUG40" s="14"/>
      <c r="FUH40" s="14"/>
      <c r="FUI40" s="14"/>
      <c r="FUJ40" s="14"/>
      <c r="FUK40" s="14"/>
      <c r="FUL40" s="14"/>
      <c r="FUM40" s="14"/>
      <c r="FUN40" s="14"/>
      <c r="FUO40" s="14"/>
      <c r="FUP40" s="14"/>
      <c r="FUQ40" s="14"/>
      <c r="FUR40" s="14"/>
      <c r="FUS40" s="14"/>
      <c r="FUT40" s="14"/>
      <c r="FUU40" s="14"/>
      <c r="FUV40" s="14"/>
      <c r="FUW40" s="14"/>
      <c r="FUX40" s="14"/>
      <c r="FUY40" s="14"/>
      <c r="FUZ40" s="14"/>
      <c r="FVA40" s="14"/>
      <c r="FVB40" s="14"/>
      <c r="FVC40" s="14"/>
      <c r="FVD40" s="14"/>
      <c r="FVE40" s="14"/>
      <c r="FVF40" s="14"/>
      <c r="FVG40" s="14"/>
      <c r="FVH40" s="14"/>
      <c r="FVI40" s="14"/>
      <c r="FVJ40" s="14"/>
      <c r="FVK40" s="14"/>
      <c r="FVL40" s="14"/>
      <c r="FVM40" s="14"/>
      <c r="FVN40" s="14"/>
      <c r="FVO40" s="14"/>
      <c r="FVP40" s="14"/>
      <c r="FVQ40" s="14"/>
      <c r="FVR40" s="14"/>
      <c r="FVS40" s="14"/>
      <c r="FVT40" s="14"/>
      <c r="FVU40" s="14"/>
      <c r="FVV40" s="14"/>
      <c r="FVW40" s="14"/>
      <c r="FVX40" s="14"/>
      <c r="FVY40" s="14"/>
      <c r="FVZ40" s="14"/>
      <c r="FWA40" s="14"/>
      <c r="FWB40" s="14"/>
      <c r="FWC40" s="14"/>
      <c r="FWD40" s="14"/>
      <c r="FWE40" s="14"/>
      <c r="FWF40" s="14"/>
      <c r="FWG40" s="14"/>
      <c r="FWH40" s="14"/>
      <c r="FWI40" s="14"/>
      <c r="FWJ40" s="14"/>
      <c r="FWK40" s="14"/>
      <c r="FWL40" s="14"/>
      <c r="FWM40" s="14"/>
      <c r="FWN40" s="14"/>
      <c r="FWO40" s="14"/>
      <c r="FWP40" s="14"/>
      <c r="FWQ40" s="14"/>
      <c r="FWR40" s="14"/>
      <c r="FWS40" s="14"/>
      <c r="FWT40" s="14"/>
      <c r="FWU40" s="14"/>
      <c r="FWV40" s="14"/>
      <c r="FWW40" s="14"/>
      <c r="FWX40" s="14"/>
      <c r="FWY40" s="14"/>
      <c r="FWZ40" s="14"/>
      <c r="FXA40" s="14"/>
      <c r="FXB40" s="14"/>
      <c r="FXC40" s="14"/>
      <c r="FXD40" s="14"/>
      <c r="FXE40" s="14"/>
      <c r="FXF40" s="14"/>
      <c r="FXG40" s="14"/>
      <c r="FXH40" s="14"/>
      <c r="FXI40" s="14"/>
      <c r="FXJ40" s="14"/>
      <c r="FXK40" s="14"/>
      <c r="FXL40" s="14"/>
      <c r="FXM40" s="14"/>
      <c r="FXN40" s="14"/>
      <c r="FXO40" s="14"/>
      <c r="FXP40" s="14"/>
      <c r="FXQ40" s="14"/>
      <c r="FXR40" s="14"/>
      <c r="FXS40" s="14"/>
      <c r="FXT40" s="14"/>
      <c r="FXU40" s="14"/>
      <c r="FXV40" s="14"/>
      <c r="FXW40" s="14"/>
      <c r="FXX40" s="14"/>
      <c r="FXY40" s="14"/>
      <c r="FXZ40" s="14"/>
      <c r="FYA40" s="14"/>
      <c r="FYB40" s="14"/>
      <c r="FYC40" s="14"/>
      <c r="FYD40" s="14"/>
      <c r="FYE40" s="14"/>
      <c r="FYF40" s="14"/>
      <c r="FYG40" s="14"/>
      <c r="FYH40" s="14"/>
      <c r="FYI40" s="14"/>
      <c r="FYJ40" s="14"/>
      <c r="FYK40" s="14"/>
      <c r="FYL40" s="14"/>
      <c r="FYM40" s="14"/>
      <c r="FYN40" s="14"/>
      <c r="FYO40" s="14"/>
      <c r="FYP40" s="14"/>
      <c r="FYQ40" s="14"/>
      <c r="FYR40" s="14"/>
      <c r="FYS40" s="14"/>
      <c r="FYT40" s="14"/>
      <c r="FYU40" s="14"/>
      <c r="FYV40" s="14"/>
      <c r="FYW40" s="14"/>
      <c r="FYX40" s="14"/>
      <c r="FYY40" s="14"/>
      <c r="FYZ40" s="14"/>
      <c r="FZA40" s="14"/>
      <c r="FZB40" s="14"/>
      <c r="FZC40" s="14"/>
      <c r="FZD40" s="14"/>
      <c r="FZE40" s="14"/>
      <c r="FZF40" s="14"/>
      <c r="FZG40" s="14"/>
      <c r="FZH40" s="14"/>
      <c r="FZI40" s="14"/>
      <c r="FZJ40" s="14"/>
      <c r="FZK40" s="14"/>
      <c r="FZL40" s="14"/>
      <c r="FZM40" s="14"/>
      <c r="FZN40" s="14"/>
      <c r="FZO40" s="14"/>
      <c r="FZP40" s="14"/>
      <c r="FZQ40" s="14"/>
      <c r="FZR40" s="14"/>
      <c r="FZS40" s="14"/>
      <c r="FZT40" s="14"/>
      <c r="FZU40" s="14"/>
      <c r="FZV40" s="14"/>
      <c r="FZW40" s="14"/>
      <c r="FZX40" s="14"/>
      <c r="FZY40" s="14"/>
      <c r="FZZ40" s="14"/>
      <c r="GAA40" s="14"/>
      <c r="GAB40" s="14"/>
      <c r="GAC40" s="14"/>
      <c r="GAD40" s="14"/>
      <c r="GAE40" s="14"/>
      <c r="GAF40" s="14"/>
      <c r="GAG40" s="14"/>
      <c r="GAH40" s="14"/>
      <c r="GAI40" s="14"/>
      <c r="GAJ40" s="14"/>
      <c r="GAK40" s="14"/>
      <c r="GAL40" s="14"/>
      <c r="GAM40" s="14"/>
      <c r="GAN40" s="14"/>
      <c r="GAO40" s="14"/>
      <c r="GAP40" s="14"/>
      <c r="GAQ40" s="14"/>
      <c r="GAR40" s="14"/>
      <c r="GAS40" s="14"/>
      <c r="GAT40" s="14"/>
      <c r="GAU40" s="14"/>
      <c r="GAV40" s="14"/>
      <c r="GAW40" s="14"/>
      <c r="GAX40" s="14"/>
      <c r="GAY40" s="14"/>
      <c r="GAZ40" s="14"/>
      <c r="GBA40" s="14"/>
      <c r="GBB40" s="14"/>
      <c r="GBC40" s="14"/>
      <c r="GBD40" s="14"/>
      <c r="GBE40" s="14"/>
      <c r="GBF40" s="14"/>
      <c r="GBG40" s="14"/>
      <c r="GBH40" s="14"/>
      <c r="GBI40" s="14"/>
      <c r="GBJ40" s="14"/>
      <c r="GBK40" s="14"/>
      <c r="GBL40" s="14"/>
      <c r="GBM40" s="14"/>
      <c r="GBN40" s="14"/>
      <c r="GBO40" s="14"/>
      <c r="GBP40" s="14"/>
      <c r="GBQ40" s="14"/>
      <c r="GBR40" s="14"/>
      <c r="GBS40" s="14"/>
      <c r="GBT40" s="14"/>
      <c r="GBU40" s="14"/>
      <c r="GBV40" s="14"/>
      <c r="GBW40" s="14"/>
      <c r="GBX40" s="14"/>
      <c r="GBY40" s="14"/>
      <c r="GBZ40" s="14"/>
      <c r="GCA40" s="14"/>
      <c r="GCB40" s="14"/>
      <c r="GCC40" s="14"/>
      <c r="GCD40" s="14"/>
      <c r="GCE40" s="14"/>
      <c r="GCF40" s="14"/>
      <c r="GCG40" s="14"/>
      <c r="GCH40" s="14"/>
      <c r="GCI40" s="14"/>
      <c r="GCJ40" s="14"/>
      <c r="GCK40" s="14"/>
      <c r="GCL40" s="14"/>
      <c r="GCM40" s="14"/>
      <c r="GCN40" s="14"/>
      <c r="GCO40" s="14"/>
      <c r="GCP40" s="14"/>
      <c r="GCQ40" s="14"/>
      <c r="GCR40" s="14"/>
      <c r="GCS40" s="14"/>
      <c r="GCT40" s="14"/>
      <c r="GCU40" s="14"/>
      <c r="GCV40" s="14"/>
      <c r="GCW40" s="14"/>
      <c r="GCX40" s="14"/>
      <c r="GCY40" s="14"/>
      <c r="GCZ40" s="14"/>
      <c r="GDA40" s="14"/>
      <c r="GDB40" s="14"/>
      <c r="GDC40" s="14"/>
      <c r="GDD40" s="14"/>
      <c r="GDE40" s="14"/>
      <c r="GDF40" s="14"/>
      <c r="GDG40" s="14"/>
      <c r="GDH40" s="14"/>
      <c r="GDI40" s="14"/>
      <c r="GDJ40" s="14"/>
      <c r="GDK40" s="14"/>
      <c r="GDL40" s="14"/>
      <c r="GDM40" s="14"/>
      <c r="GDN40" s="14"/>
      <c r="GDO40" s="14"/>
      <c r="GDP40" s="14"/>
      <c r="GDQ40" s="14"/>
      <c r="GDR40" s="14"/>
      <c r="GDS40" s="14"/>
      <c r="GDT40" s="14"/>
      <c r="GDU40" s="14"/>
      <c r="GDV40" s="14"/>
      <c r="GDW40" s="14"/>
      <c r="GDX40" s="14"/>
      <c r="GDY40" s="14"/>
      <c r="GDZ40" s="14"/>
      <c r="GEA40" s="14"/>
      <c r="GEB40" s="14"/>
      <c r="GEC40" s="14"/>
      <c r="GED40" s="14"/>
      <c r="GEE40" s="14"/>
      <c r="GEF40" s="14"/>
      <c r="GEG40" s="14"/>
      <c r="GEH40" s="14"/>
      <c r="GEI40" s="14"/>
      <c r="GEJ40" s="14"/>
      <c r="GEK40" s="14"/>
      <c r="GEL40" s="14"/>
      <c r="GEM40" s="14"/>
      <c r="GEN40" s="14"/>
      <c r="GEO40" s="14"/>
      <c r="GEP40" s="14"/>
      <c r="GEQ40" s="14"/>
      <c r="GER40" s="14"/>
      <c r="GES40" s="14"/>
      <c r="GET40" s="14"/>
      <c r="GEU40" s="14"/>
      <c r="GEV40" s="14"/>
      <c r="GEW40" s="14"/>
      <c r="GEX40" s="14"/>
      <c r="GEY40" s="14"/>
      <c r="GEZ40" s="14"/>
      <c r="GFA40" s="14"/>
      <c r="GFB40" s="14"/>
      <c r="GFC40" s="14"/>
      <c r="GFD40" s="14"/>
      <c r="GFE40" s="14"/>
      <c r="GFF40" s="14"/>
      <c r="GFG40" s="14"/>
      <c r="GFH40" s="14"/>
      <c r="GFI40" s="14"/>
      <c r="GFJ40" s="14"/>
      <c r="GFK40" s="14"/>
      <c r="GFL40" s="14"/>
      <c r="GFM40" s="14"/>
      <c r="GFN40" s="14"/>
      <c r="GFO40" s="14"/>
      <c r="GFP40" s="14"/>
      <c r="GFQ40" s="14"/>
      <c r="GFR40" s="14"/>
      <c r="GFS40" s="14"/>
      <c r="GFT40" s="14"/>
      <c r="GFU40" s="14"/>
      <c r="GFV40" s="14"/>
      <c r="GFW40" s="14"/>
      <c r="GFX40" s="14"/>
      <c r="GFY40" s="14"/>
      <c r="GFZ40" s="14"/>
      <c r="GGA40" s="14"/>
      <c r="GGB40" s="14"/>
      <c r="GGC40" s="14"/>
      <c r="GGD40" s="14"/>
      <c r="GGE40" s="14"/>
      <c r="GGF40" s="14"/>
      <c r="GGG40" s="14"/>
      <c r="GGH40" s="14"/>
      <c r="GGI40" s="14"/>
      <c r="GGJ40" s="14"/>
      <c r="GGK40" s="14"/>
      <c r="GGL40" s="14"/>
      <c r="GGM40" s="14"/>
      <c r="GGN40" s="14"/>
      <c r="GGO40" s="14"/>
      <c r="GGP40" s="14"/>
      <c r="GGQ40" s="14"/>
      <c r="GGR40" s="14"/>
      <c r="GGS40" s="14"/>
      <c r="GGT40" s="14"/>
      <c r="GGU40" s="14"/>
      <c r="GGV40" s="14"/>
      <c r="GGW40" s="14"/>
      <c r="GGX40" s="14"/>
      <c r="GGY40" s="14"/>
      <c r="GGZ40" s="14"/>
      <c r="GHA40" s="14"/>
      <c r="GHB40" s="14"/>
      <c r="GHC40" s="14"/>
      <c r="GHD40" s="14"/>
      <c r="GHE40" s="14"/>
      <c r="GHF40" s="14"/>
      <c r="GHG40" s="14"/>
      <c r="GHH40" s="14"/>
      <c r="GHI40" s="14"/>
      <c r="GHJ40" s="14"/>
      <c r="GHK40" s="14"/>
      <c r="GHL40" s="14"/>
      <c r="GHM40" s="14"/>
      <c r="GHN40" s="14"/>
      <c r="GHO40" s="14"/>
      <c r="GHP40" s="14"/>
      <c r="GHQ40" s="14"/>
      <c r="GHR40" s="14"/>
      <c r="GHS40" s="14"/>
      <c r="GHT40" s="14"/>
      <c r="GHU40" s="14"/>
      <c r="GHV40" s="14"/>
      <c r="GHW40" s="14"/>
      <c r="GHX40" s="14"/>
      <c r="GHY40" s="14"/>
      <c r="GHZ40" s="14"/>
      <c r="GIA40" s="14"/>
      <c r="GIB40" s="14"/>
      <c r="GIC40" s="14"/>
      <c r="GID40" s="14"/>
      <c r="GIE40" s="14"/>
      <c r="GIF40" s="14"/>
      <c r="GIG40" s="14"/>
      <c r="GIH40" s="14"/>
      <c r="GII40" s="14"/>
      <c r="GIJ40" s="14"/>
      <c r="GIK40" s="14"/>
      <c r="GIL40" s="14"/>
      <c r="GIM40" s="14"/>
      <c r="GIN40" s="14"/>
      <c r="GIO40" s="14"/>
      <c r="GIP40" s="14"/>
      <c r="GIQ40" s="14"/>
      <c r="GIR40" s="14"/>
      <c r="GIS40" s="14"/>
      <c r="GIT40" s="14"/>
      <c r="GIU40" s="14"/>
      <c r="GIV40" s="14"/>
      <c r="GIW40" s="14"/>
      <c r="GIX40" s="14"/>
      <c r="GIY40" s="14"/>
      <c r="GIZ40" s="14"/>
      <c r="GJA40" s="14"/>
      <c r="GJB40" s="14"/>
      <c r="GJC40" s="14"/>
      <c r="GJD40" s="14"/>
      <c r="GJE40" s="14"/>
      <c r="GJF40" s="14"/>
      <c r="GJG40" s="14"/>
      <c r="GJH40" s="14"/>
      <c r="GJI40" s="14"/>
      <c r="GJJ40" s="14"/>
      <c r="GJK40" s="14"/>
      <c r="GJL40" s="14"/>
      <c r="GJM40" s="14"/>
      <c r="GJN40" s="14"/>
      <c r="GJO40" s="14"/>
      <c r="GJP40" s="14"/>
      <c r="GJQ40" s="14"/>
      <c r="GJR40" s="14"/>
      <c r="GJS40" s="14"/>
      <c r="GJT40" s="14"/>
      <c r="GJU40" s="14"/>
      <c r="GJV40" s="14"/>
      <c r="GJW40" s="14"/>
      <c r="GJX40" s="14"/>
      <c r="GJY40" s="14"/>
      <c r="GJZ40" s="14"/>
      <c r="GKA40" s="14"/>
      <c r="GKB40" s="14"/>
      <c r="GKC40" s="14"/>
      <c r="GKD40" s="14"/>
      <c r="GKE40" s="14"/>
      <c r="GKF40" s="14"/>
      <c r="GKG40" s="14"/>
      <c r="GKH40" s="14"/>
      <c r="GKI40" s="14"/>
      <c r="GKJ40" s="14"/>
      <c r="GKK40" s="14"/>
      <c r="GKL40" s="14"/>
      <c r="GKM40" s="14"/>
      <c r="GKN40" s="14"/>
      <c r="GKO40" s="14"/>
      <c r="GKP40" s="14"/>
      <c r="GKQ40" s="14"/>
      <c r="GKR40" s="14"/>
      <c r="GKS40" s="14"/>
      <c r="GKT40" s="14"/>
      <c r="GKU40" s="14"/>
      <c r="GKV40" s="14"/>
      <c r="GKW40" s="14"/>
      <c r="GKX40" s="14"/>
      <c r="GKY40" s="14"/>
      <c r="GKZ40" s="14"/>
      <c r="GLA40" s="14"/>
      <c r="GLB40" s="14"/>
      <c r="GLC40" s="14"/>
      <c r="GLD40" s="14"/>
      <c r="GLE40" s="14"/>
      <c r="GLF40" s="14"/>
      <c r="GLG40" s="14"/>
      <c r="GLH40" s="14"/>
      <c r="GLI40" s="14"/>
      <c r="GLJ40" s="14"/>
      <c r="GLK40" s="14"/>
      <c r="GLL40" s="14"/>
      <c r="GLM40" s="14"/>
      <c r="GLN40" s="14"/>
      <c r="GLO40" s="14"/>
      <c r="GLP40" s="14"/>
      <c r="GLQ40" s="14"/>
      <c r="GLR40" s="14"/>
      <c r="GLS40" s="14"/>
      <c r="GLT40" s="14"/>
      <c r="GLU40" s="14"/>
      <c r="GLV40" s="14"/>
      <c r="GLW40" s="14"/>
      <c r="GLX40" s="14"/>
      <c r="GLY40" s="14"/>
      <c r="GLZ40" s="14"/>
      <c r="GMA40" s="14"/>
      <c r="GMB40" s="14"/>
      <c r="GMC40" s="14"/>
      <c r="GMD40" s="14"/>
      <c r="GME40" s="14"/>
      <c r="GMF40" s="14"/>
      <c r="GMG40" s="14"/>
      <c r="GMH40" s="14"/>
      <c r="GMI40" s="14"/>
      <c r="GMJ40" s="14"/>
      <c r="GMK40" s="14"/>
      <c r="GML40" s="14"/>
      <c r="GMM40" s="14"/>
      <c r="GMN40" s="14"/>
      <c r="GMO40" s="14"/>
      <c r="GMP40" s="14"/>
      <c r="GMQ40" s="14"/>
      <c r="GMR40" s="14"/>
      <c r="GMS40" s="14"/>
      <c r="GMT40" s="14"/>
      <c r="GMU40" s="14"/>
      <c r="GMV40" s="14"/>
      <c r="GMW40" s="14"/>
      <c r="GMX40" s="14"/>
      <c r="GMY40" s="14"/>
      <c r="GMZ40" s="14"/>
      <c r="GNA40" s="14"/>
      <c r="GNB40" s="14"/>
      <c r="GNC40" s="14"/>
      <c r="GND40" s="14"/>
      <c r="GNE40" s="14"/>
      <c r="GNF40" s="14"/>
      <c r="GNG40" s="14"/>
      <c r="GNH40" s="14"/>
      <c r="GNI40" s="14"/>
      <c r="GNJ40" s="14"/>
      <c r="GNK40" s="14"/>
      <c r="GNL40" s="14"/>
      <c r="GNM40" s="14"/>
      <c r="GNN40" s="14"/>
      <c r="GNO40" s="14"/>
      <c r="GNP40" s="14"/>
      <c r="GNQ40" s="14"/>
      <c r="GNR40" s="14"/>
      <c r="GNS40" s="14"/>
      <c r="GNT40" s="14"/>
      <c r="GNU40" s="14"/>
      <c r="GNV40" s="14"/>
      <c r="GNW40" s="14"/>
      <c r="GNX40" s="14"/>
      <c r="GNY40" s="14"/>
      <c r="GNZ40" s="14"/>
      <c r="GOA40" s="14"/>
      <c r="GOB40" s="14"/>
      <c r="GOC40" s="14"/>
      <c r="GOD40" s="14"/>
      <c r="GOE40" s="14"/>
      <c r="GOF40" s="14"/>
      <c r="GOG40" s="14"/>
      <c r="GOH40" s="14"/>
      <c r="GOI40" s="14"/>
      <c r="GOJ40" s="14"/>
      <c r="GOK40" s="14"/>
      <c r="GOL40" s="14"/>
      <c r="GOM40" s="14"/>
      <c r="GON40" s="14"/>
      <c r="GOO40" s="14"/>
      <c r="GOP40" s="14"/>
      <c r="GOQ40" s="14"/>
      <c r="GOR40" s="14"/>
      <c r="GOS40" s="14"/>
      <c r="GOT40" s="14"/>
      <c r="GOU40" s="14"/>
      <c r="GOV40" s="14"/>
      <c r="GOW40" s="14"/>
      <c r="GOX40" s="14"/>
      <c r="GOY40" s="14"/>
      <c r="GOZ40" s="14"/>
      <c r="GPA40" s="14"/>
      <c r="GPB40" s="14"/>
      <c r="GPC40" s="14"/>
      <c r="GPD40" s="14"/>
      <c r="GPE40" s="14"/>
      <c r="GPF40" s="14"/>
      <c r="GPG40" s="14"/>
      <c r="GPH40" s="14"/>
      <c r="GPI40" s="14"/>
      <c r="GPJ40" s="14"/>
      <c r="GPK40" s="14"/>
      <c r="GPL40" s="14"/>
      <c r="GPM40" s="14"/>
      <c r="GPN40" s="14"/>
      <c r="GPO40" s="14"/>
      <c r="GPP40" s="14"/>
      <c r="GPQ40" s="14"/>
      <c r="GPR40" s="14"/>
      <c r="GPS40" s="14"/>
      <c r="GPT40" s="14"/>
      <c r="GPU40" s="14"/>
      <c r="GPV40" s="14"/>
      <c r="GPW40" s="14"/>
      <c r="GPX40" s="14"/>
      <c r="GPY40" s="14"/>
      <c r="GPZ40" s="14"/>
      <c r="GQA40" s="14"/>
      <c r="GQB40" s="14"/>
      <c r="GQC40" s="14"/>
      <c r="GQD40" s="14"/>
      <c r="GQE40" s="14"/>
      <c r="GQF40" s="14"/>
      <c r="GQG40" s="14"/>
      <c r="GQH40" s="14"/>
      <c r="GQI40" s="14"/>
      <c r="GQJ40" s="14"/>
      <c r="GQK40" s="14"/>
      <c r="GQL40" s="14"/>
      <c r="GQM40" s="14"/>
      <c r="GQN40" s="14"/>
      <c r="GQO40" s="14"/>
      <c r="GQP40" s="14"/>
      <c r="GQQ40" s="14"/>
      <c r="GQR40" s="14"/>
      <c r="GQS40" s="14"/>
      <c r="GQT40" s="14"/>
      <c r="GQU40" s="14"/>
      <c r="GQV40" s="14"/>
      <c r="GQW40" s="14"/>
      <c r="GQX40" s="14"/>
      <c r="GQY40" s="14"/>
      <c r="GQZ40" s="14"/>
      <c r="GRA40" s="14"/>
      <c r="GRB40" s="14"/>
      <c r="GRC40" s="14"/>
      <c r="GRD40" s="14"/>
      <c r="GRE40" s="14"/>
      <c r="GRF40" s="14"/>
      <c r="GRG40" s="14"/>
      <c r="GRH40" s="14"/>
      <c r="GRI40" s="14"/>
      <c r="GRJ40" s="14"/>
      <c r="GRK40" s="14"/>
      <c r="GRL40" s="14"/>
      <c r="GRM40" s="14"/>
      <c r="GRN40" s="14"/>
      <c r="GRO40" s="14"/>
      <c r="GRP40" s="14"/>
      <c r="GRQ40" s="14"/>
      <c r="GRR40" s="14"/>
      <c r="GRS40" s="14"/>
      <c r="GRT40" s="14"/>
      <c r="GRU40" s="14"/>
      <c r="GRV40" s="14"/>
      <c r="GRW40" s="14"/>
      <c r="GRX40" s="14"/>
      <c r="GRY40" s="14"/>
      <c r="GRZ40" s="14"/>
      <c r="GSA40" s="14"/>
      <c r="GSB40" s="14"/>
      <c r="GSC40" s="14"/>
      <c r="GSD40" s="14"/>
      <c r="GSE40" s="14"/>
      <c r="GSF40" s="14"/>
      <c r="GSG40" s="14"/>
      <c r="GSH40" s="14"/>
      <c r="GSI40" s="14"/>
      <c r="GSJ40" s="14"/>
      <c r="GSK40" s="14"/>
      <c r="GSL40" s="14"/>
      <c r="GSM40" s="14"/>
      <c r="GSN40" s="14"/>
      <c r="GSO40" s="14"/>
      <c r="GSP40" s="14"/>
      <c r="GSQ40" s="14"/>
      <c r="GSR40" s="14"/>
      <c r="GSS40" s="14"/>
      <c r="GST40" s="14"/>
      <c r="GSU40" s="14"/>
      <c r="GSV40" s="14"/>
      <c r="GSW40" s="14"/>
      <c r="GSX40" s="14"/>
      <c r="GSY40" s="14"/>
      <c r="GSZ40" s="14"/>
      <c r="GTA40" s="14"/>
      <c r="GTB40" s="14"/>
      <c r="GTC40" s="14"/>
      <c r="GTD40" s="14"/>
      <c r="GTE40" s="14"/>
      <c r="GTF40" s="14"/>
      <c r="GTG40" s="14"/>
      <c r="GTH40" s="14"/>
      <c r="GTI40" s="14"/>
      <c r="GTJ40" s="14"/>
      <c r="GTK40" s="14"/>
      <c r="GTL40" s="14"/>
      <c r="GTM40" s="14"/>
      <c r="GTN40" s="14"/>
      <c r="GTO40" s="14"/>
      <c r="GTP40" s="14"/>
      <c r="GTQ40" s="14"/>
      <c r="GTR40" s="14"/>
      <c r="GTS40" s="14"/>
      <c r="GTT40" s="14"/>
      <c r="GTU40" s="14"/>
      <c r="GTV40" s="14"/>
      <c r="GTW40" s="14"/>
      <c r="GTX40" s="14"/>
      <c r="GTY40" s="14"/>
      <c r="GTZ40" s="14"/>
      <c r="GUA40" s="14"/>
      <c r="GUB40" s="14"/>
      <c r="GUC40" s="14"/>
      <c r="GUD40" s="14"/>
      <c r="GUE40" s="14"/>
      <c r="GUF40" s="14"/>
      <c r="GUG40" s="14"/>
      <c r="GUH40" s="14"/>
      <c r="GUI40" s="14"/>
      <c r="GUJ40" s="14"/>
      <c r="GUK40" s="14"/>
      <c r="GUL40" s="14"/>
      <c r="GUM40" s="14"/>
      <c r="GUN40" s="14"/>
      <c r="GUO40" s="14"/>
      <c r="GUP40" s="14"/>
      <c r="GUQ40" s="14"/>
      <c r="GUR40" s="14"/>
      <c r="GUS40" s="14"/>
      <c r="GUT40" s="14"/>
      <c r="GUU40" s="14"/>
      <c r="GUV40" s="14"/>
      <c r="GUW40" s="14"/>
      <c r="GUX40" s="14"/>
      <c r="GUY40" s="14"/>
      <c r="GUZ40" s="14"/>
      <c r="GVA40" s="14"/>
      <c r="GVB40" s="14"/>
      <c r="GVC40" s="14"/>
      <c r="GVD40" s="14"/>
      <c r="GVE40" s="14"/>
      <c r="GVF40" s="14"/>
      <c r="GVG40" s="14"/>
      <c r="GVH40" s="14"/>
      <c r="GVI40" s="14"/>
      <c r="GVJ40" s="14"/>
      <c r="GVK40" s="14"/>
      <c r="GVL40" s="14"/>
      <c r="GVM40" s="14"/>
      <c r="GVN40" s="14"/>
      <c r="GVO40" s="14"/>
      <c r="GVP40" s="14"/>
      <c r="GVQ40" s="14"/>
      <c r="GVR40" s="14"/>
      <c r="GVS40" s="14"/>
      <c r="GVT40" s="14"/>
      <c r="GVU40" s="14"/>
      <c r="GVV40" s="14"/>
      <c r="GVW40" s="14"/>
      <c r="GVX40" s="14"/>
      <c r="GVY40" s="14"/>
      <c r="GVZ40" s="14"/>
      <c r="GWA40" s="14"/>
      <c r="GWB40" s="14"/>
      <c r="GWC40" s="14"/>
      <c r="GWD40" s="14"/>
      <c r="GWE40" s="14"/>
      <c r="GWF40" s="14"/>
      <c r="GWG40" s="14"/>
      <c r="GWH40" s="14"/>
      <c r="GWI40" s="14"/>
      <c r="GWJ40" s="14"/>
      <c r="GWK40" s="14"/>
      <c r="GWL40" s="14"/>
      <c r="GWM40" s="14"/>
      <c r="GWN40" s="14"/>
      <c r="GWO40" s="14"/>
      <c r="GWP40" s="14"/>
      <c r="GWQ40" s="14"/>
      <c r="GWR40" s="14"/>
      <c r="GWS40" s="14"/>
      <c r="GWT40" s="14"/>
      <c r="GWU40" s="14"/>
      <c r="GWV40" s="14"/>
      <c r="GWW40" s="14"/>
      <c r="GWX40" s="14"/>
      <c r="GWY40" s="14"/>
      <c r="GWZ40" s="14"/>
      <c r="GXA40" s="14"/>
      <c r="GXB40" s="14"/>
      <c r="GXC40" s="14"/>
      <c r="GXD40" s="14"/>
      <c r="GXE40" s="14"/>
      <c r="GXF40" s="14"/>
      <c r="GXG40" s="14"/>
      <c r="GXH40" s="14"/>
      <c r="GXI40" s="14"/>
      <c r="GXJ40" s="14"/>
      <c r="GXK40" s="14"/>
      <c r="GXL40" s="14"/>
      <c r="GXM40" s="14"/>
      <c r="GXN40" s="14"/>
      <c r="GXO40" s="14"/>
      <c r="GXP40" s="14"/>
      <c r="GXQ40" s="14"/>
      <c r="GXR40" s="14"/>
      <c r="GXS40" s="14"/>
      <c r="GXT40" s="14"/>
      <c r="GXU40" s="14"/>
      <c r="GXV40" s="14"/>
      <c r="GXW40" s="14"/>
      <c r="GXX40" s="14"/>
      <c r="GXY40" s="14"/>
      <c r="GXZ40" s="14"/>
      <c r="GYA40" s="14"/>
      <c r="GYB40" s="14"/>
      <c r="GYC40" s="14"/>
      <c r="GYD40" s="14"/>
      <c r="GYE40" s="14"/>
      <c r="GYF40" s="14"/>
      <c r="GYG40" s="14"/>
      <c r="GYH40" s="14"/>
      <c r="GYI40" s="14"/>
      <c r="GYJ40" s="14"/>
      <c r="GYK40" s="14"/>
      <c r="GYL40" s="14"/>
      <c r="GYM40" s="14"/>
      <c r="GYN40" s="14"/>
      <c r="GYO40" s="14"/>
      <c r="GYP40" s="14"/>
      <c r="GYQ40" s="14"/>
      <c r="GYR40" s="14"/>
      <c r="GYS40" s="14"/>
      <c r="GYT40" s="14"/>
      <c r="GYU40" s="14"/>
      <c r="GYV40" s="14"/>
      <c r="GYW40" s="14"/>
      <c r="GYX40" s="14"/>
      <c r="GYY40" s="14"/>
      <c r="GYZ40" s="14"/>
      <c r="GZA40" s="14"/>
      <c r="GZB40" s="14"/>
      <c r="GZC40" s="14"/>
      <c r="GZD40" s="14"/>
      <c r="GZE40" s="14"/>
      <c r="GZF40" s="14"/>
      <c r="GZG40" s="14"/>
      <c r="GZH40" s="14"/>
      <c r="GZI40" s="14"/>
      <c r="GZJ40" s="14"/>
      <c r="GZK40" s="14"/>
      <c r="GZL40" s="14"/>
      <c r="GZM40" s="14"/>
      <c r="GZN40" s="14"/>
      <c r="GZO40" s="14"/>
      <c r="GZP40" s="14"/>
      <c r="GZQ40" s="14"/>
      <c r="GZR40" s="14"/>
      <c r="GZS40" s="14"/>
      <c r="GZT40" s="14"/>
      <c r="GZU40" s="14"/>
      <c r="GZV40" s="14"/>
      <c r="GZW40" s="14"/>
      <c r="GZX40" s="14"/>
      <c r="GZY40" s="14"/>
      <c r="GZZ40" s="14"/>
      <c r="HAA40" s="14"/>
      <c r="HAB40" s="14"/>
      <c r="HAC40" s="14"/>
      <c r="HAD40" s="14"/>
      <c r="HAE40" s="14"/>
      <c r="HAF40" s="14"/>
      <c r="HAG40" s="14"/>
      <c r="HAH40" s="14"/>
      <c r="HAI40" s="14"/>
      <c r="HAJ40" s="14"/>
      <c r="HAK40" s="14"/>
      <c r="HAL40" s="14"/>
      <c r="HAM40" s="14"/>
      <c r="HAN40" s="14"/>
      <c r="HAO40" s="14"/>
      <c r="HAP40" s="14"/>
      <c r="HAQ40" s="14"/>
      <c r="HAR40" s="14"/>
      <c r="HAS40" s="14"/>
      <c r="HAT40" s="14"/>
      <c r="HAU40" s="14"/>
      <c r="HAV40" s="14"/>
      <c r="HAW40" s="14"/>
      <c r="HAX40" s="14"/>
      <c r="HAY40" s="14"/>
      <c r="HAZ40" s="14"/>
      <c r="HBA40" s="14"/>
      <c r="HBB40" s="14"/>
      <c r="HBC40" s="14"/>
      <c r="HBD40" s="14"/>
      <c r="HBE40" s="14"/>
      <c r="HBF40" s="14"/>
      <c r="HBG40" s="14"/>
      <c r="HBH40" s="14"/>
      <c r="HBI40" s="14"/>
      <c r="HBJ40" s="14"/>
      <c r="HBK40" s="14"/>
      <c r="HBL40" s="14"/>
      <c r="HBM40" s="14"/>
      <c r="HBN40" s="14"/>
      <c r="HBO40" s="14"/>
      <c r="HBP40" s="14"/>
      <c r="HBQ40" s="14"/>
      <c r="HBR40" s="14"/>
      <c r="HBS40" s="14"/>
      <c r="HBT40" s="14"/>
      <c r="HBU40" s="14"/>
      <c r="HBV40" s="14"/>
      <c r="HBW40" s="14"/>
      <c r="HBX40" s="14"/>
      <c r="HBY40" s="14"/>
      <c r="HBZ40" s="14"/>
      <c r="HCA40" s="14"/>
      <c r="HCB40" s="14"/>
      <c r="HCC40" s="14"/>
      <c r="HCD40" s="14"/>
      <c r="HCE40" s="14"/>
      <c r="HCF40" s="14"/>
      <c r="HCG40" s="14"/>
      <c r="HCH40" s="14"/>
      <c r="HCI40" s="14"/>
      <c r="HCJ40" s="14"/>
      <c r="HCK40" s="14"/>
      <c r="HCL40" s="14"/>
      <c r="HCM40" s="14"/>
      <c r="HCN40" s="14"/>
      <c r="HCO40" s="14"/>
      <c r="HCP40" s="14"/>
      <c r="HCQ40" s="14"/>
      <c r="HCR40" s="14"/>
      <c r="HCS40" s="14"/>
      <c r="HCT40" s="14"/>
      <c r="HCU40" s="14"/>
      <c r="HCV40" s="14"/>
      <c r="HCW40" s="14"/>
      <c r="HCX40" s="14"/>
      <c r="HCY40" s="14"/>
      <c r="HCZ40" s="14"/>
      <c r="HDA40" s="14"/>
      <c r="HDB40" s="14"/>
      <c r="HDC40" s="14"/>
      <c r="HDD40" s="14"/>
      <c r="HDE40" s="14"/>
      <c r="HDF40" s="14"/>
      <c r="HDG40" s="14"/>
      <c r="HDH40" s="14"/>
      <c r="HDI40" s="14"/>
      <c r="HDJ40" s="14"/>
      <c r="HDK40" s="14"/>
      <c r="HDL40" s="14"/>
      <c r="HDM40" s="14"/>
      <c r="HDN40" s="14"/>
      <c r="HDO40" s="14"/>
      <c r="HDP40" s="14"/>
      <c r="HDQ40" s="14"/>
      <c r="HDR40" s="14"/>
      <c r="HDS40" s="14"/>
      <c r="HDT40" s="14"/>
      <c r="HDU40" s="14"/>
      <c r="HDV40" s="14"/>
      <c r="HDW40" s="14"/>
      <c r="HDX40" s="14"/>
      <c r="HDY40" s="14"/>
      <c r="HDZ40" s="14"/>
      <c r="HEA40" s="14"/>
      <c r="HEB40" s="14"/>
      <c r="HEC40" s="14"/>
      <c r="HED40" s="14"/>
      <c r="HEE40" s="14"/>
      <c r="HEF40" s="14"/>
      <c r="HEG40" s="14"/>
      <c r="HEH40" s="14"/>
      <c r="HEI40" s="14"/>
      <c r="HEJ40" s="14"/>
      <c r="HEK40" s="14"/>
      <c r="HEL40" s="14"/>
      <c r="HEM40" s="14"/>
      <c r="HEN40" s="14"/>
      <c r="HEO40" s="14"/>
      <c r="HEP40" s="14"/>
      <c r="HEQ40" s="14"/>
      <c r="HER40" s="14"/>
      <c r="HES40" s="14"/>
      <c r="HET40" s="14"/>
      <c r="HEU40" s="14"/>
      <c r="HEV40" s="14"/>
      <c r="HEW40" s="14"/>
      <c r="HEX40" s="14"/>
      <c r="HEY40" s="14"/>
      <c r="HEZ40" s="14"/>
      <c r="HFA40" s="14"/>
      <c r="HFB40" s="14"/>
      <c r="HFC40" s="14"/>
      <c r="HFD40" s="14"/>
      <c r="HFE40" s="14"/>
      <c r="HFF40" s="14"/>
      <c r="HFG40" s="14"/>
      <c r="HFH40" s="14"/>
      <c r="HFI40" s="14"/>
      <c r="HFJ40" s="14"/>
      <c r="HFK40" s="14"/>
      <c r="HFL40" s="14"/>
      <c r="HFM40" s="14"/>
      <c r="HFN40" s="14"/>
      <c r="HFO40" s="14"/>
      <c r="HFP40" s="14"/>
      <c r="HFQ40" s="14"/>
      <c r="HFR40" s="14"/>
      <c r="HFS40" s="14"/>
      <c r="HFT40" s="14"/>
      <c r="HFU40" s="14"/>
      <c r="HFV40" s="14"/>
      <c r="HFW40" s="14"/>
      <c r="HFX40" s="14"/>
      <c r="HFY40" s="14"/>
      <c r="HFZ40" s="14"/>
      <c r="HGA40" s="14"/>
      <c r="HGB40" s="14"/>
      <c r="HGC40" s="14"/>
      <c r="HGD40" s="14"/>
      <c r="HGE40" s="14"/>
      <c r="HGF40" s="14"/>
      <c r="HGG40" s="14"/>
      <c r="HGH40" s="14"/>
      <c r="HGI40" s="14"/>
      <c r="HGJ40" s="14"/>
      <c r="HGK40" s="14"/>
      <c r="HGL40" s="14"/>
      <c r="HGM40" s="14"/>
      <c r="HGN40" s="14"/>
      <c r="HGO40" s="14"/>
      <c r="HGP40" s="14"/>
      <c r="HGQ40" s="14"/>
      <c r="HGR40" s="14"/>
      <c r="HGS40" s="14"/>
      <c r="HGT40" s="14"/>
      <c r="HGU40" s="14"/>
      <c r="HGV40" s="14"/>
      <c r="HGW40" s="14"/>
      <c r="HGX40" s="14"/>
      <c r="HGY40" s="14"/>
      <c r="HGZ40" s="14"/>
      <c r="HHA40" s="14"/>
      <c r="HHB40" s="14"/>
      <c r="HHC40" s="14"/>
      <c r="HHD40" s="14"/>
      <c r="HHE40" s="14"/>
      <c r="HHF40" s="14"/>
      <c r="HHG40" s="14"/>
      <c r="HHH40" s="14"/>
      <c r="HHI40" s="14"/>
      <c r="HHJ40" s="14"/>
      <c r="HHK40" s="14"/>
      <c r="HHL40" s="14"/>
      <c r="HHM40" s="14"/>
      <c r="HHN40" s="14"/>
      <c r="HHO40" s="14"/>
      <c r="HHP40" s="14"/>
      <c r="HHQ40" s="14"/>
      <c r="HHR40" s="14"/>
      <c r="HHS40" s="14"/>
      <c r="HHT40" s="14"/>
      <c r="HHU40" s="14"/>
      <c r="HHV40" s="14"/>
      <c r="HHW40" s="14"/>
      <c r="HHX40" s="14"/>
      <c r="HHY40" s="14"/>
      <c r="HHZ40" s="14"/>
      <c r="HIA40" s="14"/>
      <c r="HIB40" s="14"/>
      <c r="HIC40" s="14"/>
      <c r="HID40" s="14"/>
      <c r="HIE40" s="14"/>
      <c r="HIF40" s="14"/>
      <c r="HIG40" s="14"/>
      <c r="HIH40" s="14"/>
      <c r="HII40" s="14"/>
      <c r="HIJ40" s="14"/>
      <c r="HIK40" s="14"/>
      <c r="HIL40" s="14"/>
      <c r="HIM40" s="14"/>
      <c r="HIN40" s="14"/>
      <c r="HIO40" s="14"/>
      <c r="HIP40" s="14"/>
      <c r="HIQ40" s="14"/>
      <c r="HIR40" s="14"/>
      <c r="HIS40" s="14"/>
      <c r="HIT40" s="14"/>
      <c r="HIU40" s="14"/>
      <c r="HIV40" s="14"/>
      <c r="HIW40" s="14"/>
      <c r="HIX40" s="14"/>
      <c r="HIY40" s="14"/>
      <c r="HIZ40" s="14"/>
      <c r="HJA40" s="14"/>
      <c r="HJB40" s="14"/>
      <c r="HJC40" s="14"/>
      <c r="HJD40" s="14"/>
      <c r="HJE40" s="14"/>
      <c r="HJF40" s="14"/>
      <c r="HJG40" s="14"/>
      <c r="HJH40" s="14"/>
      <c r="HJI40" s="14"/>
      <c r="HJJ40" s="14"/>
      <c r="HJK40" s="14"/>
      <c r="HJL40" s="14"/>
      <c r="HJM40" s="14"/>
      <c r="HJN40" s="14"/>
      <c r="HJO40" s="14"/>
      <c r="HJP40" s="14"/>
      <c r="HJQ40" s="14"/>
      <c r="HJR40" s="14"/>
      <c r="HJS40" s="14"/>
      <c r="HJT40" s="14"/>
      <c r="HJU40" s="14"/>
      <c r="HJV40" s="14"/>
      <c r="HJW40" s="14"/>
      <c r="HJX40" s="14"/>
      <c r="HJY40" s="14"/>
      <c r="HJZ40" s="14"/>
      <c r="HKA40" s="14"/>
      <c r="HKB40" s="14"/>
      <c r="HKC40" s="14"/>
      <c r="HKD40" s="14"/>
      <c r="HKE40" s="14"/>
      <c r="HKF40" s="14"/>
      <c r="HKG40" s="14"/>
      <c r="HKH40" s="14"/>
      <c r="HKI40" s="14"/>
      <c r="HKJ40" s="14"/>
      <c r="HKK40" s="14"/>
      <c r="HKL40" s="14"/>
      <c r="HKM40" s="14"/>
      <c r="HKN40" s="14"/>
      <c r="HKO40" s="14"/>
      <c r="HKP40" s="14"/>
      <c r="HKQ40" s="14"/>
      <c r="HKR40" s="14"/>
      <c r="HKS40" s="14"/>
      <c r="HKT40" s="14"/>
      <c r="HKU40" s="14"/>
      <c r="HKV40" s="14"/>
      <c r="HKW40" s="14"/>
      <c r="HKX40" s="14"/>
      <c r="HKY40" s="14"/>
      <c r="HKZ40" s="14"/>
      <c r="HLA40" s="14"/>
      <c r="HLB40" s="14"/>
      <c r="HLC40" s="14"/>
      <c r="HLD40" s="14"/>
      <c r="HLE40" s="14"/>
      <c r="HLF40" s="14"/>
      <c r="HLG40" s="14"/>
      <c r="HLH40" s="14"/>
      <c r="HLI40" s="14"/>
      <c r="HLJ40" s="14"/>
      <c r="HLK40" s="14"/>
      <c r="HLL40" s="14"/>
      <c r="HLM40" s="14"/>
      <c r="HLN40" s="14"/>
      <c r="HLO40" s="14"/>
      <c r="HLP40" s="14"/>
      <c r="HLQ40" s="14"/>
      <c r="HLR40" s="14"/>
      <c r="HLS40" s="14"/>
      <c r="HLT40" s="14"/>
      <c r="HLU40" s="14"/>
      <c r="HLV40" s="14"/>
      <c r="HLW40" s="14"/>
      <c r="HLX40" s="14"/>
      <c r="HLY40" s="14"/>
      <c r="HLZ40" s="14"/>
      <c r="HMA40" s="14"/>
      <c r="HMB40" s="14"/>
      <c r="HMC40" s="14"/>
      <c r="HMD40" s="14"/>
      <c r="HME40" s="14"/>
      <c r="HMF40" s="14"/>
      <c r="HMG40" s="14"/>
      <c r="HMH40" s="14"/>
      <c r="HMI40" s="14"/>
      <c r="HMJ40" s="14"/>
      <c r="HMK40" s="14"/>
      <c r="HML40" s="14"/>
      <c r="HMM40" s="14"/>
      <c r="HMN40" s="14"/>
      <c r="HMO40" s="14"/>
      <c r="HMP40" s="14"/>
      <c r="HMQ40" s="14"/>
      <c r="HMR40" s="14"/>
      <c r="HMS40" s="14"/>
      <c r="HMT40" s="14"/>
      <c r="HMU40" s="14"/>
      <c r="HMV40" s="14"/>
      <c r="HMW40" s="14"/>
      <c r="HMX40" s="14"/>
      <c r="HMY40" s="14"/>
      <c r="HMZ40" s="14"/>
      <c r="HNA40" s="14"/>
      <c r="HNB40" s="14"/>
      <c r="HNC40" s="14"/>
      <c r="HND40" s="14"/>
      <c r="HNE40" s="14"/>
      <c r="HNF40" s="14"/>
      <c r="HNG40" s="14"/>
      <c r="HNH40" s="14"/>
      <c r="HNI40" s="14"/>
      <c r="HNJ40" s="14"/>
      <c r="HNK40" s="14"/>
      <c r="HNL40" s="14"/>
      <c r="HNM40" s="14"/>
      <c r="HNN40" s="14"/>
      <c r="HNO40" s="14"/>
      <c r="HNP40" s="14"/>
      <c r="HNQ40" s="14"/>
      <c r="HNR40" s="14"/>
      <c r="HNS40" s="14"/>
      <c r="HNT40" s="14"/>
      <c r="HNU40" s="14"/>
      <c r="HNV40" s="14"/>
      <c r="HNW40" s="14"/>
      <c r="HNX40" s="14"/>
      <c r="HNY40" s="14"/>
      <c r="HNZ40" s="14"/>
      <c r="HOA40" s="14"/>
      <c r="HOB40" s="14"/>
      <c r="HOC40" s="14"/>
      <c r="HOD40" s="14"/>
      <c r="HOE40" s="14"/>
      <c r="HOF40" s="14"/>
      <c r="HOG40" s="14"/>
      <c r="HOH40" s="14"/>
      <c r="HOI40" s="14"/>
      <c r="HOJ40" s="14"/>
      <c r="HOK40" s="14"/>
      <c r="HOL40" s="14"/>
      <c r="HOM40" s="14"/>
      <c r="HON40" s="14"/>
      <c r="HOO40" s="14"/>
      <c r="HOP40" s="14"/>
      <c r="HOQ40" s="14"/>
      <c r="HOR40" s="14"/>
      <c r="HOS40" s="14"/>
      <c r="HOT40" s="14"/>
      <c r="HOU40" s="14"/>
      <c r="HOV40" s="14"/>
      <c r="HOW40" s="14"/>
      <c r="HOX40" s="14"/>
      <c r="HOY40" s="14"/>
      <c r="HOZ40" s="14"/>
      <c r="HPA40" s="14"/>
      <c r="HPB40" s="14"/>
      <c r="HPC40" s="14"/>
      <c r="HPD40" s="14"/>
      <c r="HPE40" s="14"/>
      <c r="HPF40" s="14"/>
      <c r="HPG40" s="14"/>
      <c r="HPH40" s="14"/>
      <c r="HPI40" s="14"/>
      <c r="HPJ40" s="14"/>
      <c r="HPK40" s="14"/>
      <c r="HPL40" s="14"/>
      <c r="HPM40" s="14"/>
      <c r="HPN40" s="14"/>
      <c r="HPO40" s="14"/>
      <c r="HPP40" s="14"/>
      <c r="HPQ40" s="14"/>
      <c r="HPR40" s="14"/>
      <c r="HPS40" s="14"/>
      <c r="HPT40" s="14"/>
      <c r="HPU40" s="14"/>
      <c r="HPV40" s="14"/>
      <c r="HPW40" s="14"/>
      <c r="HPX40" s="14"/>
      <c r="HPY40" s="14"/>
      <c r="HPZ40" s="14"/>
      <c r="HQA40" s="14"/>
      <c r="HQB40" s="14"/>
      <c r="HQC40" s="14"/>
      <c r="HQD40" s="14"/>
      <c r="HQE40" s="14"/>
      <c r="HQF40" s="14"/>
      <c r="HQG40" s="14"/>
      <c r="HQH40" s="14"/>
      <c r="HQI40" s="14"/>
      <c r="HQJ40" s="14"/>
      <c r="HQK40" s="14"/>
      <c r="HQL40" s="14"/>
      <c r="HQM40" s="14"/>
      <c r="HQN40" s="14"/>
      <c r="HQO40" s="14"/>
      <c r="HQP40" s="14"/>
      <c r="HQQ40" s="14"/>
      <c r="HQR40" s="14"/>
      <c r="HQS40" s="14"/>
      <c r="HQT40" s="14"/>
      <c r="HQU40" s="14"/>
      <c r="HQV40" s="14"/>
      <c r="HQW40" s="14"/>
      <c r="HQX40" s="14"/>
      <c r="HQY40" s="14"/>
      <c r="HQZ40" s="14"/>
      <c r="HRA40" s="14"/>
      <c r="HRB40" s="14"/>
      <c r="HRC40" s="14"/>
      <c r="HRD40" s="14"/>
      <c r="HRE40" s="14"/>
      <c r="HRF40" s="14"/>
      <c r="HRG40" s="14"/>
      <c r="HRH40" s="14"/>
      <c r="HRI40" s="14"/>
      <c r="HRJ40" s="14"/>
      <c r="HRK40" s="14"/>
      <c r="HRL40" s="14"/>
      <c r="HRM40" s="14"/>
      <c r="HRN40" s="14"/>
      <c r="HRO40" s="14"/>
      <c r="HRP40" s="14"/>
      <c r="HRQ40" s="14"/>
      <c r="HRR40" s="14"/>
      <c r="HRS40" s="14"/>
      <c r="HRT40" s="14"/>
      <c r="HRU40" s="14"/>
      <c r="HRV40" s="14"/>
      <c r="HRW40" s="14"/>
      <c r="HRX40" s="14"/>
      <c r="HRY40" s="14"/>
      <c r="HRZ40" s="14"/>
      <c r="HSA40" s="14"/>
      <c r="HSB40" s="14"/>
      <c r="HSC40" s="14"/>
      <c r="HSD40" s="14"/>
      <c r="HSE40" s="14"/>
      <c r="HSF40" s="14"/>
      <c r="HSG40" s="14"/>
      <c r="HSH40" s="14"/>
      <c r="HSI40" s="14"/>
      <c r="HSJ40" s="14"/>
      <c r="HSK40" s="14"/>
      <c r="HSL40" s="14"/>
      <c r="HSM40" s="14"/>
      <c r="HSN40" s="14"/>
      <c r="HSO40" s="14"/>
      <c r="HSP40" s="14"/>
      <c r="HSQ40" s="14"/>
      <c r="HSR40" s="14"/>
      <c r="HSS40" s="14"/>
      <c r="HST40" s="14"/>
      <c r="HSU40" s="14"/>
      <c r="HSV40" s="14"/>
      <c r="HSW40" s="14"/>
      <c r="HSX40" s="14"/>
      <c r="HSY40" s="14"/>
      <c r="HSZ40" s="14"/>
      <c r="HTA40" s="14"/>
      <c r="HTB40" s="14"/>
      <c r="HTC40" s="14"/>
      <c r="HTD40" s="14"/>
      <c r="HTE40" s="14"/>
      <c r="HTF40" s="14"/>
      <c r="HTG40" s="14"/>
      <c r="HTH40" s="14"/>
      <c r="HTI40" s="14"/>
      <c r="HTJ40" s="14"/>
      <c r="HTK40" s="14"/>
      <c r="HTL40" s="14"/>
      <c r="HTM40" s="14"/>
      <c r="HTN40" s="14"/>
      <c r="HTO40" s="14"/>
      <c r="HTP40" s="14"/>
      <c r="HTQ40" s="14"/>
      <c r="HTR40" s="14"/>
      <c r="HTS40" s="14"/>
      <c r="HTT40" s="14"/>
      <c r="HTU40" s="14"/>
      <c r="HTV40" s="14"/>
      <c r="HTW40" s="14"/>
      <c r="HTX40" s="14"/>
      <c r="HTY40" s="14"/>
      <c r="HTZ40" s="14"/>
      <c r="HUA40" s="14"/>
      <c r="HUB40" s="14"/>
      <c r="HUC40" s="14"/>
      <c r="HUD40" s="14"/>
      <c r="HUE40" s="14"/>
      <c r="HUF40" s="14"/>
      <c r="HUG40" s="14"/>
      <c r="HUH40" s="14"/>
      <c r="HUI40" s="14"/>
      <c r="HUJ40" s="14"/>
      <c r="HUK40" s="14"/>
      <c r="HUL40" s="14"/>
      <c r="HUM40" s="14"/>
      <c r="HUN40" s="14"/>
      <c r="HUO40" s="14"/>
      <c r="HUP40" s="14"/>
      <c r="HUQ40" s="14"/>
      <c r="HUR40" s="14"/>
      <c r="HUS40" s="14"/>
      <c r="HUT40" s="14"/>
      <c r="HUU40" s="14"/>
      <c r="HUV40" s="14"/>
      <c r="HUW40" s="14"/>
      <c r="HUX40" s="14"/>
      <c r="HUY40" s="14"/>
      <c r="HUZ40" s="14"/>
      <c r="HVA40" s="14"/>
      <c r="HVB40" s="14"/>
      <c r="HVC40" s="14"/>
      <c r="HVD40" s="14"/>
      <c r="HVE40" s="14"/>
      <c r="HVF40" s="14"/>
      <c r="HVG40" s="14"/>
      <c r="HVH40" s="14"/>
      <c r="HVI40" s="14"/>
      <c r="HVJ40" s="14"/>
      <c r="HVK40" s="14"/>
      <c r="HVL40" s="14"/>
      <c r="HVM40" s="14"/>
      <c r="HVN40" s="14"/>
      <c r="HVO40" s="14"/>
      <c r="HVP40" s="14"/>
      <c r="HVQ40" s="14"/>
      <c r="HVR40" s="14"/>
      <c r="HVS40" s="14"/>
      <c r="HVT40" s="14"/>
      <c r="HVU40" s="14"/>
      <c r="HVV40" s="14"/>
      <c r="HVW40" s="14"/>
      <c r="HVX40" s="14"/>
      <c r="HVY40" s="14"/>
      <c r="HVZ40" s="14"/>
      <c r="HWA40" s="14"/>
      <c r="HWB40" s="14"/>
      <c r="HWC40" s="14"/>
      <c r="HWD40" s="14"/>
      <c r="HWE40" s="14"/>
      <c r="HWF40" s="14"/>
      <c r="HWG40" s="14"/>
      <c r="HWH40" s="14"/>
      <c r="HWI40" s="14"/>
      <c r="HWJ40" s="14"/>
      <c r="HWK40" s="14"/>
      <c r="HWL40" s="14"/>
      <c r="HWM40" s="14"/>
      <c r="HWN40" s="14"/>
      <c r="HWO40" s="14"/>
      <c r="HWP40" s="14"/>
      <c r="HWQ40" s="14"/>
      <c r="HWR40" s="14"/>
      <c r="HWS40" s="14"/>
      <c r="HWT40" s="14"/>
      <c r="HWU40" s="14"/>
      <c r="HWV40" s="14"/>
      <c r="HWW40" s="14"/>
      <c r="HWX40" s="14"/>
      <c r="HWY40" s="14"/>
      <c r="HWZ40" s="14"/>
      <c r="HXA40" s="14"/>
      <c r="HXB40" s="14"/>
      <c r="HXC40" s="14"/>
      <c r="HXD40" s="14"/>
      <c r="HXE40" s="14"/>
      <c r="HXF40" s="14"/>
      <c r="HXG40" s="14"/>
      <c r="HXH40" s="14"/>
      <c r="HXI40" s="14"/>
      <c r="HXJ40" s="14"/>
      <c r="HXK40" s="14"/>
      <c r="HXL40" s="14"/>
      <c r="HXM40" s="14"/>
      <c r="HXN40" s="14"/>
      <c r="HXO40" s="14"/>
      <c r="HXP40" s="14"/>
      <c r="HXQ40" s="14"/>
      <c r="HXR40" s="14"/>
      <c r="HXS40" s="14"/>
      <c r="HXT40" s="14"/>
      <c r="HXU40" s="14"/>
      <c r="HXV40" s="14"/>
      <c r="HXW40" s="14"/>
      <c r="HXX40" s="14"/>
      <c r="HXY40" s="14"/>
      <c r="HXZ40" s="14"/>
      <c r="HYA40" s="14"/>
      <c r="HYB40" s="14"/>
      <c r="HYC40" s="14"/>
      <c r="HYD40" s="14"/>
      <c r="HYE40" s="14"/>
      <c r="HYF40" s="14"/>
      <c r="HYG40" s="14"/>
      <c r="HYH40" s="14"/>
      <c r="HYI40" s="14"/>
      <c r="HYJ40" s="14"/>
      <c r="HYK40" s="14"/>
      <c r="HYL40" s="14"/>
      <c r="HYM40" s="14"/>
      <c r="HYN40" s="14"/>
      <c r="HYO40" s="14"/>
      <c r="HYP40" s="14"/>
      <c r="HYQ40" s="14"/>
      <c r="HYR40" s="14"/>
      <c r="HYS40" s="14"/>
      <c r="HYT40" s="14"/>
      <c r="HYU40" s="14"/>
      <c r="HYV40" s="14"/>
      <c r="HYW40" s="14"/>
      <c r="HYX40" s="14"/>
      <c r="HYY40" s="14"/>
      <c r="HYZ40" s="14"/>
      <c r="HZA40" s="14"/>
      <c r="HZB40" s="14"/>
      <c r="HZC40" s="14"/>
      <c r="HZD40" s="14"/>
      <c r="HZE40" s="14"/>
      <c r="HZF40" s="14"/>
      <c r="HZG40" s="14"/>
      <c r="HZH40" s="14"/>
      <c r="HZI40" s="14"/>
      <c r="HZJ40" s="14"/>
      <c r="HZK40" s="14"/>
      <c r="HZL40" s="14"/>
      <c r="HZM40" s="14"/>
      <c r="HZN40" s="14"/>
      <c r="HZO40" s="14"/>
      <c r="HZP40" s="14"/>
      <c r="HZQ40" s="14"/>
      <c r="HZR40" s="14"/>
      <c r="HZS40" s="14"/>
      <c r="HZT40" s="14"/>
      <c r="HZU40" s="14"/>
      <c r="HZV40" s="14"/>
      <c r="HZW40" s="14"/>
      <c r="HZX40" s="14"/>
      <c r="HZY40" s="14"/>
      <c r="HZZ40" s="14"/>
      <c r="IAA40" s="14"/>
      <c r="IAB40" s="14"/>
      <c r="IAC40" s="14"/>
      <c r="IAD40" s="14"/>
      <c r="IAE40" s="14"/>
      <c r="IAF40" s="14"/>
      <c r="IAG40" s="14"/>
      <c r="IAH40" s="14"/>
      <c r="IAI40" s="14"/>
      <c r="IAJ40" s="14"/>
      <c r="IAK40" s="14"/>
      <c r="IAL40" s="14"/>
      <c r="IAM40" s="14"/>
      <c r="IAN40" s="14"/>
      <c r="IAO40" s="14"/>
      <c r="IAP40" s="14"/>
      <c r="IAQ40" s="14"/>
      <c r="IAR40" s="14"/>
      <c r="IAS40" s="14"/>
      <c r="IAT40" s="14"/>
      <c r="IAU40" s="14"/>
      <c r="IAV40" s="14"/>
      <c r="IAW40" s="14"/>
      <c r="IAX40" s="14"/>
      <c r="IAY40" s="14"/>
      <c r="IAZ40" s="14"/>
      <c r="IBA40" s="14"/>
      <c r="IBB40" s="14"/>
      <c r="IBC40" s="14"/>
      <c r="IBD40" s="14"/>
      <c r="IBE40" s="14"/>
      <c r="IBF40" s="14"/>
      <c r="IBG40" s="14"/>
      <c r="IBH40" s="14"/>
      <c r="IBI40" s="14"/>
      <c r="IBJ40" s="14"/>
      <c r="IBK40" s="14"/>
      <c r="IBL40" s="14"/>
      <c r="IBM40" s="14"/>
      <c r="IBN40" s="14"/>
      <c r="IBO40" s="14"/>
      <c r="IBP40" s="14"/>
      <c r="IBQ40" s="14"/>
      <c r="IBR40" s="14"/>
      <c r="IBS40" s="14"/>
      <c r="IBT40" s="14"/>
      <c r="IBU40" s="14"/>
      <c r="IBV40" s="14"/>
      <c r="IBW40" s="14"/>
      <c r="IBX40" s="14"/>
      <c r="IBY40" s="14"/>
      <c r="IBZ40" s="14"/>
      <c r="ICA40" s="14"/>
      <c r="ICB40" s="14"/>
      <c r="ICC40" s="14"/>
      <c r="ICD40" s="14"/>
      <c r="ICE40" s="14"/>
      <c r="ICF40" s="14"/>
      <c r="ICG40" s="14"/>
      <c r="ICH40" s="14"/>
      <c r="ICI40" s="14"/>
      <c r="ICJ40" s="14"/>
      <c r="ICK40" s="14"/>
      <c r="ICL40" s="14"/>
      <c r="ICM40" s="14"/>
      <c r="ICN40" s="14"/>
      <c r="ICO40" s="14"/>
      <c r="ICP40" s="14"/>
      <c r="ICQ40" s="14"/>
      <c r="ICR40" s="14"/>
      <c r="ICS40" s="14"/>
      <c r="ICT40" s="14"/>
      <c r="ICU40" s="14"/>
      <c r="ICV40" s="14"/>
      <c r="ICW40" s="14"/>
      <c r="ICX40" s="14"/>
      <c r="ICY40" s="14"/>
      <c r="ICZ40" s="14"/>
      <c r="IDA40" s="14"/>
      <c r="IDB40" s="14"/>
      <c r="IDC40" s="14"/>
      <c r="IDD40" s="14"/>
      <c r="IDE40" s="14"/>
      <c r="IDF40" s="14"/>
      <c r="IDG40" s="14"/>
      <c r="IDH40" s="14"/>
      <c r="IDI40" s="14"/>
      <c r="IDJ40" s="14"/>
      <c r="IDK40" s="14"/>
      <c r="IDL40" s="14"/>
      <c r="IDM40" s="14"/>
      <c r="IDN40" s="14"/>
      <c r="IDO40" s="14"/>
      <c r="IDP40" s="14"/>
      <c r="IDQ40" s="14"/>
      <c r="IDR40" s="14"/>
      <c r="IDS40" s="14"/>
      <c r="IDT40" s="14"/>
      <c r="IDU40" s="14"/>
      <c r="IDV40" s="14"/>
      <c r="IDW40" s="14"/>
      <c r="IDX40" s="14"/>
      <c r="IDY40" s="14"/>
      <c r="IDZ40" s="14"/>
      <c r="IEA40" s="14"/>
      <c r="IEB40" s="14"/>
      <c r="IEC40" s="14"/>
      <c r="IED40" s="14"/>
      <c r="IEE40" s="14"/>
      <c r="IEF40" s="14"/>
      <c r="IEG40" s="14"/>
      <c r="IEH40" s="14"/>
      <c r="IEI40" s="14"/>
      <c r="IEJ40" s="14"/>
      <c r="IEK40" s="14"/>
      <c r="IEL40" s="14"/>
      <c r="IEM40" s="14"/>
      <c r="IEN40" s="14"/>
      <c r="IEO40" s="14"/>
      <c r="IEP40" s="14"/>
      <c r="IEQ40" s="14"/>
      <c r="IER40" s="14"/>
      <c r="IES40" s="14"/>
      <c r="IET40" s="14"/>
      <c r="IEU40" s="14"/>
      <c r="IEV40" s="14"/>
      <c r="IEW40" s="14"/>
      <c r="IEX40" s="14"/>
      <c r="IEY40" s="14"/>
      <c r="IEZ40" s="14"/>
      <c r="IFA40" s="14"/>
      <c r="IFB40" s="14"/>
      <c r="IFC40" s="14"/>
      <c r="IFD40" s="14"/>
      <c r="IFE40" s="14"/>
      <c r="IFF40" s="14"/>
      <c r="IFG40" s="14"/>
      <c r="IFH40" s="14"/>
      <c r="IFI40" s="14"/>
      <c r="IFJ40" s="14"/>
      <c r="IFK40" s="14"/>
      <c r="IFL40" s="14"/>
      <c r="IFM40" s="14"/>
      <c r="IFN40" s="14"/>
      <c r="IFO40" s="14"/>
      <c r="IFP40" s="14"/>
      <c r="IFQ40" s="14"/>
      <c r="IFR40" s="14"/>
      <c r="IFS40" s="14"/>
      <c r="IFT40" s="14"/>
      <c r="IFU40" s="14"/>
      <c r="IFV40" s="14"/>
      <c r="IFW40" s="14"/>
      <c r="IFX40" s="14"/>
      <c r="IFY40" s="14"/>
      <c r="IFZ40" s="14"/>
      <c r="IGA40" s="14"/>
      <c r="IGB40" s="14"/>
      <c r="IGC40" s="14"/>
      <c r="IGD40" s="14"/>
      <c r="IGE40" s="14"/>
      <c r="IGF40" s="14"/>
      <c r="IGG40" s="14"/>
      <c r="IGH40" s="14"/>
      <c r="IGI40" s="14"/>
      <c r="IGJ40" s="14"/>
      <c r="IGK40" s="14"/>
      <c r="IGL40" s="14"/>
      <c r="IGM40" s="14"/>
      <c r="IGN40" s="14"/>
      <c r="IGO40" s="14"/>
      <c r="IGP40" s="14"/>
      <c r="IGQ40" s="14"/>
      <c r="IGR40" s="14"/>
      <c r="IGS40" s="14"/>
      <c r="IGT40" s="14"/>
      <c r="IGU40" s="14"/>
      <c r="IGV40" s="14"/>
      <c r="IGW40" s="14"/>
      <c r="IGX40" s="14"/>
      <c r="IGY40" s="14"/>
      <c r="IGZ40" s="14"/>
      <c r="IHA40" s="14"/>
      <c r="IHB40" s="14"/>
      <c r="IHC40" s="14"/>
      <c r="IHD40" s="14"/>
      <c r="IHE40" s="14"/>
      <c r="IHF40" s="14"/>
      <c r="IHG40" s="14"/>
      <c r="IHH40" s="14"/>
      <c r="IHI40" s="14"/>
      <c r="IHJ40" s="14"/>
      <c r="IHK40" s="14"/>
      <c r="IHL40" s="14"/>
      <c r="IHM40" s="14"/>
      <c r="IHN40" s="14"/>
      <c r="IHO40" s="14"/>
      <c r="IHP40" s="14"/>
      <c r="IHQ40" s="14"/>
      <c r="IHR40" s="14"/>
      <c r="IHS40" s="14"/>
      <c r="IHT40" s="14"/>
      <c r="IHU40" s="14"/>
      <c r="IHV40" s="14"/>
      <c r="IHW40" s="14"/>
      <c r="IHX40" s="14"/>
      <c r="IHY40" s="14"/>
      <c r="IHZ40" s="14"/>
      <c r="IIA40" s="14"/>
      <c r="IIB40" s="14"/>
      <c r="IIC40" s="14"/>
      <c r="IID40" s="14"/>
      <c r="IIE40" s="14"/>
      <c r="IIF40" s="14"/>
      <c r="IIG40" s="14"/>
      <c r="IIH40" s="14"/>
      <c r="III40" s="14"/>
      <c r="IIJ40" s="14"/>
      <c r="IIK40" s="14"/>
      <c r="IIL40" s="14"/>
      <c r="IIM40" s="14"/>
      <c r="IIN40" s="14"/>
      <c r="IIO40" s="14"/>
      <c r="IIP40" s="14"/>
      <c r="IIQ40" s="14"/>
      <c r="IIR40" s="14"/>
      <c r="IIS40" s="14"/>
      <c r="IIT40" s="14"/>
      <c r="IIU40" s="14"/>
      <c r="IIV40" s="14"/>
      <c r="IIW40" s="14"/>
      <c r="IIX40" s="14"/>
      <c r="IIY40" s="14"/>
      <c r="IIZ40" s="14"/>
      <c r="IJA40" s="14"/>
      <c r="IJB40" s="14"/>
      <c r="IJC40" s="14"/>
      <c r="IJD40" s="14"/>
      <c r="IJE40" s="14"/>
      <c r="IJF40" s="14"/>
      <c r="IJG40" s="14"/>
      <c r="IJH40" s="14"/>
      <c r="IJI40" s="14"/>
      <c r="IJJ40" s="14"/>
      <c r="IJK40" s="14"/>
      <c r="IJL40" s="14"/>
      <c r="IJM40" s="14"/>
      <c r="IJN40" s="14"/>
      <c r="IJO40" s="14"/>
      <c r="IJP40" s="14"/>
      <c r="IJQ40" s="14"/>
      <c r="IJR40" s="14"/>
      <c r="IJS40" s="14"/>
      <c r="IJT40" s="14"/>
      <c r="IJU40" s="14"/>
      <c r="IJV40" s="14"/>
      <c r="IJW40" s="14"/>
      <c r="IJX40" s="14"/>
      <c r="IJY40" s="14"/>
      <c r="IJZ40" s="14"/>
      <c r="IKA40" s="14"/>
      <c r="IKB40" s="14"/>
      <c r="IKC40" s="14"/>
      <c r="IKD40" s="14"/>
      <c r="IKE40" s="14"/>
      <c r="IKF40" s="14"/>
      <c r="IKG40" s="14"/>
      <c r="IKH40" s="14"/>
      <c r="IKI40" s="14"/>
      <c r="IKJ40" s="14"/>
      <c r="IKK40" s="14"/>
      <c r="IKL40" s="14"/>
      <c r="IKM40" s="14"/>
      <c r="IKN40" s="14"/>
      <c r="IKO40" s="14"/>
      <c r="IKP40" s="14"/>
      <c r="IKQ40" s="14"/>
      <c r="IKR40" s="14"/>
      <c r="IKS40" s="14"/>
      <c r="IKT40" s="14"/>
      <c r="IKU40" s="14"/>
      <c r="IKV40" s="14"/>
      <c r="IKW40" s="14"/>
      <c r="IKX40" s="14"/>
      <c r="IKY40" s="14"/>
      <c r="IKZ40" s="14"/>
      <c r="ILA40" s="14"/>
      <c r="ILB40" s="14"/>
      <c r="ILC40" s="14"/>
      <c r="ILD40" s="14"/>
      <c r="ILE40" s="14"/>
      <c r="ILF40" s="14"/>
      <c r="ILG40" s="14"/>
      <c r="ILH40" s="14"/>
      <c r="ILI40" s="14"/>
      <c r="ILJ40" s="14"/>
      <c r="ILK40" s="14"/>
      <c r="ILL40" s="14"/>
      <c r="ILM40" s="14"/>
      <c r="ILN40" s="14"/>
      <c r="ILO40" s="14"/>
      <c r="ILP40" s="14"/>
      <c r="ILQ40" s="14"/>
      <c r="ILR40" s="14"/>
      <c r="ILS40" s="14"/>
      <c r="ILT40" s="14"/>
      <c r="ILU40" s="14"/>
      <c r="ILV40" s="14"/>
      <c r="ILW40" s="14"/>
      <c r="ILX40" s="14"/>
      <c r="ILY40" s="14"/>
      <c r="ILZ40" s="14"/>
      <c r="IMA40" s="14"/>
      <c r="IMB40" s="14"/>
      <c r="IMC40" s="14"/>
      <c r="IMD40" s="14"/>
      <c r="IME40" s="14"/>
      <c r="IMF40" s="14"/>
      <c r="IMG40" s="14"/>
      <c r="IMH40" s="14"/>
      <c r="IMI40" s="14"/>
      <c r="IMJ40" s="14"/>
      <c r="IMK40" s="14"/>
      <c r="IML40" s="14"/>
      <c r="IMM40" s="14"/>
      <c r="IMN40" s="14"/>
      <c r="IMO40" s="14"/>
      <c r="IMP40" s="14"/>
      <c r="IMQ40" s="14"/>
      <c r="IMR40" s="14"/>
      <c r="IMS40" s="14"/>
      <c r="IMT40" s="14"/>
      <c r="IMU40" s="14"/>
      <c r="IMV40" s="14"/>
      <c r="IMW40" s="14"/>
      <c r="IMX40" s="14"/>
      <c r="IMY40" s="14"/>
      <c r="IMZ40" s="14"/>
      <c r="INA40" s="14"/>
      <c r="INB40" s="14"/>
      <c r="INC40" s="14"/>
      <c r="IND40" s="14"/>
      <c r="INE40" s="14"/>
      <c r="INF40" s="14"/>
      <c r="ING40" s="14"/>
      <c r="INH40" s="14"/>
      <c r="INI40" s="14"/>
      <c r="INJ40" s="14"/>
      <c r="INK40" s="14"/>
      <c r="INL40" s="14"/>
      <c r="INM40" s="14"/>
      <c r="INN40" s="14"/>
      <c r="INO40" s="14"/>
      <c r="INP40" s="14"/>
      <c r="INQ40" s="14"/>
      <c r="INR40" s="14"/>
      <c r="INS40" s="14"/>
      <c r="INT40" s="14"/>
      <c r="INU40" s="14"/>
      <c r="INV40" s="14"/>
      <c r="INW40" s="14"/>
      <c r="INX40" s="14"/>
      <c r="INY40" s="14"/>
      <c r="INZ40" s="14"/>
      <c r="IOA40" s="14"/>
      <c r="IOB40" s="14"/>
      <c r="IOC40" s="14"/>
      <c r="IOD40" s="14"/>
      <c r="IOE40" s="14"/>
      <c r="IOF40" s="14"/>
      <c r="IOG40" s="14"/>
      <c r="IOH40" s="14"/>
      <c r="IOI40" s="14"/>
      <c r="IOJ40" s="14"/>
      <c r="IOK40" s="14"/>
      <c r="IOL40" s="14"/>
      <c r="IOM40" s="14"/>
      <c r="ION40" s="14"/>
      <c r="IOO40" s="14"/>
      <c r="IOP40" s="14"/>
      <c r="IOQ40" s="14"/>
      <c r="IOR40" s="14"/>
      <c r="IOS40" s="14"/>
      <c r="IOT40" s="14"/>
      <c r="IOU40" s="14"/>
      <c r="IOV40" s="14"/>
      <c r="IOW40" s="14"/>
      <c r="IOX40" s="14"/>
      <c r="IOY40" s="14"/>
      <c r="IOZ40" s="14"/>
      <c r="IPA40" s="14"/>
      <c r="IPB40" s="14"/>
      <c r="IPC40" s="14"/>
      <c r="IPD40" s="14"/>
      <c r="IPE40" s="14"/>
      <c r="IPF40" s="14"/>
      <c r="IPG40" s="14"/>
      <c r="IPH40" s="14"/>
      <c r="IPI40" s="14"/>
      <c r="IPJ40" s="14"/>
      <c r="IPK40" s="14"/>
      <c r="IPL40" s="14"/>
      <c r="IPM40" s="14"/>
      <c r="IPN40" s="14"/>
      <c r="IPO40" s="14"/>
      <c r="IPP40" s="14"/>
      <c r="IPQ40" s="14"/>
      <c r="IPR40" s="14"/>
      <c r="IPS40" s="14"/>
      <c r="IPT40" s="14"/>
      <c r="IPU40" s="14"/>
      <c r="IPV40" s="14"/>
      <c r="IPW40" s="14"/>
      <c r="IPX40" s="14"/>
      <c r="IPY40" s="14"/>
      <c r="IPZ40" s="14"/>
      <c r="IQA40" s="14"/>
      <c r="IQB40" s="14"/>
      <c r="IQC40" s="14"/>
      <c r="IQD40" s="14"/>
      <c r="IQE40" s="14"/>
      <c r="IQF40" s="14"/>
      <c r="IQG40" s="14"/>
      <c r="IQH40" s="14"/>
      <c r="IQI40" s="14"/>
      <c r="IQJ40" s="14"/>
      <c r="IQK40" s="14"/>
      <c r="IQL40" s="14"/>
      <c r="IQM40" s="14"/>
      <c r="IQN40" s="14"/>
      <c r="IQO40" s="14"/>
      <c r="IQP40" s="14"/>
      <c r="IQQ40" s="14"/>
      <c r="IQR40" s="14"/>
      <c r="IQS40" s="14"/>
      <c r="IQT40" s="14"/>
      <c r="IQU40" s="14"/>
      <c r="IQV40" s="14"/>
      <c r="IQW40" s="14"/>
      <c r="IQX40" s="14"/>
      <c r="IQY40" s="14"/>
      <c r="IQZ40" s="14"/>
      <c r="IRA40" s="14"/>
      <c r="IRB40" s="14"/>
      <c r="IRC40" s="14"/>
      <c r="IRD40" s="14"/>
      <c r="IRE40" s="14"/>
      <c r="IRF40" s="14"/>
      <c r="IRG40" s="14"/>
      <c r="IRH40" s="14"/>
      <c r="IRI40" s="14"/>
      <c r="IRJ40" s="14"/>
      <c r="IRK40" s="14"/>
      <c r="IRL40" s="14"/>
      <c r="IRM40" s="14"/>
      <c r="IRN40" s="14"/>
      <c r="IRO40" s="14"/>
      <c r="IRP40" s="14"/>
      <c r="IRQ40" s="14"/>
      <c r="IRR40" s="14"/>
      <c r="IRS40" s="14"/>
      <c r="IRT40" s="14"/>
      <c r="IRU40" s="14"/>
      <c r="IRV40" s="14"/>
      <c r="IRW40" s="14"/>
      <c r="IRX40" s="14"/>
      <c r="IRY40" s="14"/>
      <c r="IRZ40" s="14"/>
      <c r="ISA40" s="14"/>
      <c r="ISB40" s="14"/>
      <c r="ISC40" s="14"/>
      <c r="ISD40" s="14"/>
      <c r="ISE40" s="14"/>
      <c r="ISF40" s="14"/>
      <c r="ISG40" s="14"/>
      <c r="ISH40" s="14"/>
      <c r="ISI40" s="14"/>
      <c r="ISJ40" s="14"/>
      <c r="ISK40" s="14"/>
      <c r="ISL40" s="14"/>
      <c r="ISM40" s="14"/>
      <c r="ISN40" s="14"/>
      <c r="ISO40" s="14"/>
      <c r="ISP40" s="14"/>
      <c r="ISQ40" s="14"/>
      <c r="ISR40" s="14"/>
      <c r="ISS40" s="14"/>
      <c r="IST40" s="14"/>
      <c r="ISU40" s="14"/>
      <c r="ISV40" s="14"/>
      <c r="ISW40" s="14"/>
      <c r="ISX40" s="14"/>
      <c r="ISY40" s="14"/>
      <c r="ISZ40" s="14"/>
      <c r="ITA40" s="14"/>
      <c r="ITB40" s="14"/>
      <c r="ITC40" s="14"/>
      <c r="ITD40" s="14"/>
      <c r="ITE40" s="14"/>
      <c r="ITF40" s="14"/>
      <c r="ITG40" s="14"/>
      <c r="ITH40" s="14"/>
      <c r="ITI40" s="14"/>
      <c r="ITJ40" s="14"/>
      <c r="ITK40" s="14"/>
      <c r="ITL40" s="14"/>
      <c r="ITM40" s="14"/>
      <c r="ITN40" s="14"/>
      <c r="ITO40" s="14"/>
      <c r="ITP40" s="14"/>
      <c r="ITQ40" s="14"/>
      <c r="ITR40" s="14"/>
      <c r="ITS40" s="14"/>
      <c r="ITT40" s="14"/>
      <c r="ITU40" s="14"/>
      <c r="ITV40" s="14"/>
      <c r="ITW40" s="14"/>
      <c r="ITX40" s="14"/>
      <c r="ITY40" s="14"/>
      <c r="ITZ40" s="14"/>
      <c r="IUA40" s="14"/>
      <c r="IUB40" s="14"/>
      <c r="IUC40" s="14"/>
      <c r="IUD40" s="14"/>
      <c r="IUE40" s="14"/>
      <c r="IUF40" s="14"/>
      <c r="IUG40" s="14"/>
      <c r="IUH40" s="14"/>
      <c r="IUI40" s="14"/>
      <c r="IUJ40" s="14"/>
      <c r="IUK40" s="14"/>
      <c r="IUL40" s="14"/>
      <c r="IUM40" s="14"/>
      <c r="IUN40" s="14"/>
      <c r="IUO40" s="14"/>
      <c r="IUP40" s="14"/>
      <c r="IUQ40" s="14"/>
      <c r="IUR40" s="14"/>
      <c r="IUS40" s="14"/>
      <c r="IUT40" s="14"/>
      <c r="IUU40" s="14"/>
      <c r="IUV40" s="14"/>
      <c r="IUW40" s="14"/>
      <c r="IUX40" s="14"/>
      <c r="IUY40" s="14"/>
      <c r="IUZ40" s="14"/>
      <c r="IVA40" s="14"/>
      <c r="IVB40" s="14"/>
      <c r="IVC40" s="14"/>
      <c r="IVD40" s="14"/>
      <c r="IVE40" s="14"/>
      <c r="IVF40" s="14"/>
      <c r="IVG40" s="14"/>
      <c r="IVH40" s="14"/>
      <c r="IVI40" s="14"/>
      <c r="IVJ40" s="14"/>
      <c r="IVK40" s="14"/>
      <c r="IVL40" s="14"/>
      <c r="IVM40" s="14"/>
      <c r="IVN40" s="14"/>
      <c r="IVO40" s="14"/>
      <c r="IVP40" s="14"/>
      <c r="IVQ40" s="14"/>
      <c r="IVR40" s="14"/>
      <c r="IVS40" s="14"/>
      <c r="IVT40" s="14"/>
      <c r="IVU40" s="14"/>
      <c r="IVV40" s="14"/>
      <c r="IVW40" s="14"/>
      <c r="IVX40" s="14"/>
      <c r="IVY40" s="14"/>
      <c r="IVZ40" s="14"/>
      <c r="IWA40" s="14"/>
      <c r="IWB40" s="14"/>
      <c r="IWC40" s="14"/>
      <c r="IWD40" s="14"/>
      <c r="IWE40" s="14"/>
      <c r="IWF40" s="14"/>
      <c r="IWG40" s="14"/>
      <c r="IWH40" s="14"/>
      <c r="IWI40" s="14"/>
      <c r="IWJ40" s="14"/>
      <c r="IWK40" s="14"/>
      <c r="IWL40" s="14"/>
      <c r="IWM40" s="14"/>
      <c r="IWN40" s="14"/>
      <c r="IWO40" s="14"/>
      <c r="IWP40" s="14"/>
      <c r="IWQ40" s="14"/>
      <c r="IWR40" s="14"/>
      <c r="IWS40" s="14"/>
      <c r="IWT40" s="14"/>
      <c r="IWU40" s="14"/>
      <c r="IWV40" s="14"/>
      <c r="IWW40" s="14"/>
      <c r="IWX40" s="14"/>
      <c r="IWY40" s="14"/>
      <c r="IWZ40" s="14"/>
      <c r="IXA40" s="14"/>
      <c r="IXB40" s="14"/>
      <c r="IXC40" s="14"/>
      <c r="IXD40" s="14"/>
      <c r="IXE40" s="14"/>
      <c r="IXF40" s="14"/>
      <c r="IXG40" s="14"/>
      <c r="IXH40" s="14"/>
      <c r="IXI40" s="14"/>
      <c r="IXJ40" s="14"/>
      <c r="IXK40" s="14"/>
      <c r="IXL40" s="14"/>
      <c r="IXM40" s="14"/>
      <c r="IXN40" s="14"/>
      <c r="IXO40" s="14"/>
      <c r="IXP40" s="14"/>
      <c r="IXQ40" s="14"/>
      <c r="IXR40" s="14"/>
      <c r="IXS40" s="14"/>
      <c r="IXT40" s="14"/>
      <c r="IXU40" s="14"/>
      <c r="IXV40" s="14"/>
      <c r="IXW40" s="14"/>
      <c r="IXX40" s="14"/>
      <c r="IXY40" s="14"/>
      <c r="IXZ40" s="14"/>
      <c r="IYA40" s="14"/>
      <c r="IYB40" s="14"/>
      <c r="IYC40" s="14"/>
      <c r="IYD40" s="14"/>
      <c r="IYE40" s="14"/>
      <c r="IYF40" s="14"/>
      <c r="IYG40" s="14"/>
      <c r="IYH40" s="14"/>
      <c r="IYI40" s="14"/>
      <c r="IYJ40" s="14"/>
      <c r="IYK40" s="14"/>
      <c r="IYL40" s="14"/>
      <c r="IYM40" s="14"/>
      <c r="IYN40" s="14"/>
      <c r="IYO40" s="14"/>
      <c r="IYP40" s="14"/>
      <c r="IYQ40" s="14"/>
      <c r="IYR40" s="14"/>
      <c r="IYS40" s="14"/>
      <c r="IYT40" s="14"/>
      <c r="IYU40" s="14"/>
      <c r="IYV40" s="14"/>
      <c r="IYW40" s="14"/>
      <c r="IYX40" s="14"/>
      <c r="IYY40" s="14"/>
      <c r="IYZ40" s="14"/>
      <c r="IZA40" s="14"/>
      <c r="IZB40" s="14"/>
      <c r="IZC40" s="14"/>
      <c r="IZD40" s="14"/>
      <c r="IZE40" s="14"/>
      <c r="IZF40" s="14"/>
      <c r="IZG40" s="14"/>
      <c r="IZH40" s="14"/>
      <c r="IZI40" s="14"/>
      <c r="IZJ40" s="14"/>
      <c r="IZK40" s="14"/>
      <c r="IZL40" s="14"/>
      <c r="IZM40" s="14"/>
      <c r="IZN40" s="14"/>
      <c r="IZO40" s="14"/>
      <c r="IZP40" s="14"/>
      <c r="IZQ40" s="14"/>
      <c r="IZR40" s="14"/>
      <c r="IZS40" s="14"/>
      <c r="IZT40" s="14"/>
      <c r="IZU40" s="14"/>
      <c r="IZV40" s="14"/>
      <c r="IZW40" s="14"/>
      <c r="IZX40" s="14"/>
      <c r="IZY40" s="14"/>
      <c r="IZZ40" s="14"/>
      <c r="JAA40" s="14"/>
      <c r="JAB40" s="14"/>
      <c r="JAC40" s="14"/>
      <c r="JAD40" s="14"/>
      <c r="JAE40" s="14"/>
      <c r="JAF40" s="14"/>
      <c r="JAG40" s="14"/>
      <c r="JAH40" s="14"/>
      <c r="JAI40" s="14"/>
      <c r="JAJ40" s="14"/>
      <c r="JAK40" s="14"/>
      <c r="JAL40" s="14"/>
      <c r="JAM40" s="14"/>
      <c r="JAN40" s="14"/>
      <c r="JAO40" s="14"/>
      <c r="JAP40" s="14"/>
      <c r="JAQ40" s="14"/>
      <c r="JAR40" s="14"/>
      <c r="JAS40" s="14"/>
      <c r="JAT40" s="14"/>
      <c r="JAU40" s="14"/>
      <c r="JAV40" s="14"/>
      <c r="JAW40" s="14"/>
      <c r="JAX40" s="14"/>
      <c r="JAY40" s="14"/>
      <c r="JAZ40" s="14"/>
      <c r="JBA40" s="14"/>
      <c r="JBB40" s="14"/>
      <c r="JBC40" s="14"/>
      <c r="JBD40" s="14"/>
      <c r="JBE40" s="14"/>
      <c r="JBF40" s="14"/>
      <c r="JBG40" s="14"/>
      <c r="JBH40" s="14"/>
      <c r="JBI40" s="14"/>
      <c r="JBJ40" s="14"/>
      <c r="JBK40" s="14"/>
      <c r="JBL40" s="14"/>
      <c r="JBM40" s="14"/>
      <c r="JBN40" s="14"/>
      <c r="JBO40" s="14"/>
      <c r="JBP40" s="14"/>
      <c r="JBQ40" s="14"/>
      <c r="JBR40" s="14"/>
      <c r="JBS40" s="14"/>
      <c r="JBT40" s="14"/>
      <c r="JBU40" s="14"/>
      <c r="JBV40" s="14"/>
      <c r="JBW40" s="14"/>
      <c r="JBX40" s="14"/>
      <c r="JBY40" s="14"/>
      <c r="JBZ40" s="14"/>
      <c r="JCA40" s="14"/>
      <c r="JCB40" s="14"/>
      <c r="JCC40" s="14"/>
      <c r="JCD40" s="14"/>
      <c r="JCE40" s="14"/>
      <c r="JCF40" s="14"/>
      <c r="JCG40" s="14"/>
      <c r="JCH40" s="14"/>
      <c r="JCI40" s="14"/>
      <c r="JCJ40" s="14"/>
      <c r="JCK40" s="14"/>
      <c r="JCL40" s="14"/>
      <c r="JCM40" s="14"/>
      <c r="JCN40" s="14"/>
      <c r="JCO40" s="14"/>
      <c r="JCP40" s="14"/>
      <c r="JCQ40" s="14"/>
      <c r="JCR40" s="14"/>
      <c r="JCS40" s="14"/>
      <c r="JCT40" s="14"/>
      <c r="JCU40" s="14"/>
      <c r="JCV40" s="14"/>
      <c r="JCW40" s="14"/>
      <c r="JCX40" s="14"/>
      <c r="JCY40" s="14"/>
      <c r="JCZ40" s="14"/>
      <c r="JDA40" s="14"/>
      <c r="JDB40" s="14"/>
      <c r="JDC40" s="14"/>
      <c r="JDD40" s="14"/>
      <c r="JDE40" s="14"/>
      <c r="JDF40" s="14"/>
      <c r="JDG40" s="14"/>
      <c r="JDH40" s="14"/>
      <c r="JDI40" s="14"/>
      <c r="JDJ40" s="14"/>
      <c r="JDK40" s="14"/>
      <c r="JDL40" s="14"/>
      <c r="JDM40" s="14"/>
      <c r="JDN40" s="14"/>
      <c r="JDO40" s="14"/>
      <c r="JDP40" s="14"/>
      <c r="JDQ40" s="14"/>
      <c r="JDR40" s="14"/>
      <c r="JDS40" s="14"/>
      <c r="JDT40" s="14"/>
      <c r="JDU40" s="14"/>
      <c r="JDV40" s="14"/>
      <c r="JDW40" s="14"/>
      <c r="JDX40" s="14"/>
      <c r="JDY40" s="14"/>
      <c r="JDZ40" s="14"/>
      <c r="JEA40" s="14"/>
      <c r="JEB40" s="14"/>
      <c r="JEC40" s="14"/>
      <c r="JED40" s="14"/>
      <c r="JEE40" s="14"/>
      <c r="JEF40" s="14"/>
      <c r="JEG40" s="14"/>
      <c r="JEH40" s="14"/>
      <c r="JEI40" s="14"/>
      <c r="JEJ40" s="14"/>
      <c r="JEK40" s="14"/>
      <c r="JEL40" s="14"/>
      <c r="JEM40" s="14"/>
      <c r="JEN40" s="14"/>
      <c r="JEO40" s="14"/>
      <c r="JEP40" s="14"/>
      <c r="JEQ40" s="14"/>
      <c r="JER40" s="14"/>
      <c r="JES40" s="14"/>
      <c r="JET40" s="14"/>
      <c r="JEU40" s="14"/>
      <c r="JEV40" s="14"/>
      <c r="JEW40" s="14"/>
      <c r="JEX40" s="14"/>
      <c r="JEY40" s="14"/>
      <c r="JEZ40" s="14"/>
      <c r="JFA40" s="14"/>
      <c r="JFB40" s="14"/>
      <c r="JFC40" s="14"/>
      <c r="JFD40" s="14"/>
      <c r="JFE40" s="14"/>
      <c r="JFF40" s="14"/>
      <c r="JFG40" s="14"/>
      <c r="JFH40" s="14"/>
      <c r="JFI40" s="14"/>
      <c r="JFJ40" s="14"/>
      <c r="JFK40" s="14"/>
      <c r="JFL40" s="14"/>
      <c r="JFM40" s="14"/>
      <c r="JFN40" s="14"/>
      <c r="JFO40" s="14"/>
      <c r="JFP40" s="14"/>
      <c r="JFQ40" s="14"/>
      <c r="JFR40" s="14"/>
      <c r="JFS40" s="14"/>
      <c r="JFT40" s="14"/>
      <c r="JFU40" s="14"/>
      <c r="JFV40" s="14"/>
      <c r="JFW40" s="14"/>
      <c r="JFX40" s="14"/>
      <c r="JFY40" s="14"/>
      <c r="JFZ40" s="14"/>
      <c r="JGA40" s="14"/>
      <c r="JGB40" s="14"/>
      <c r="JGC40" s="14"/>
      <c r="JGD40" s="14"/>
      <c r="JGE40" s="14"/>
      <c r="JGF40" s="14"/>
      <c r="JGG40" s="14"/>
      <c r="JGH40" s="14"/>
      <c r="JGI40" s="14"/>
      <c r="JGJ40" s="14"/>
      <c r="JGK40" s="14"/>
      <c r="JGL40" s="14"/>
      <c r="JGM40" s="14"/>
      <c r="JGN40" s="14"/>
      <c r="JGO40" s="14"/>
      <c r="JGP40" s="14"/>
      <c r="JGQ40" s="14"/>
      <c r="JGR40" s="14"/>
      <c r="JGS40" s="14"/>
      <c r="JGT40" s="14"/>
      <c r="JGU40" s="14"/>
      <c r="JGV40" s="14"/>
      <c r="JGW40" s="14"/>
      <c r="JGX40" s="14"/>
      <c r="JGY40" s="14"/>
      <c r="JGZ40" s="14"/>
      <c r="JHA40" s="14"/>
      <c r="JHB40" s="14"/>
      <c r="JHC40" s="14"/>
      <c r="JHD40" s="14"/>
      <c r="JHE40" s="14"/>
      <c r="JHF40" s="14"/>
      <c r="JHG40" s="14"/>
      <c r="JHH40" s="14"/>
      <c r="JHI40" s="14"/>
      <c r="JHJ40" s="14"/>
      <c r="JHK40" s="14"/>
      <c r="JHL40" s="14"/>
      <c r="JHM40" s="14"/>
      <c r="JHN40" s="14"/>
      <c r="JHO40" s="14"/>
      <c r="JHP40" s="14"/>
      <c r="JHQ40" s="14"/>
      <c r="JHR40" s="14"/>
      <c r="JHS40" s="14"/>
      <c r="JHT40" s="14"/>
      <c r="JHU40" s="14"/>
      <c r="JHV40" s="14"/>
      <c r="JHW40" s="14"/>
      <c r="JHX40" s="14"/>
      <c r="JHY40" s="14"/>
      <c r="JHZ40" s="14"/>
      <c r="JIA40" s="14"/>
      <c r="JIB40" s="14"/>
      <c r="JIC40" s="14"/>
      <c r="JID40" s="14"/>
      <c r="JIE40" s="14"/>
      <c r="JIF40" s="14"/>
      <c r="JIG40" s="14"/>
      <c r="JIH40" s="14"/>
      <c r="JII40" s="14"/>
      <c r="JIJ40" s="14"/>
      <c r="JIK40" s="14"/>
      <c r="JIL40" s="14"/>
      <c r="JIM40" s="14"/>
      <c r="JIN40" s="14"/>
      <c r="JIO40" s="14"/>
      <c r="JIP40" s="14"/>
      <c r="JIQ40" s="14"/>
      <c r="JIR40" s="14"/>
      <c r="JIS40" s="14"/>
      <c r="JIT40" s="14"/>
      <c r="JIU40" s="14"/>
      <c r="JIV40" s="14"/>
      <c r="JIW40" s="14"/>
      <c r="JIX40" s="14"/>
      <c r="JIY40" s="14"/>
      <c r="JIZ40" s="14"/>
      <c r="JJA40" s="14"/>
      <c r="JJB40" s="14"/>
      <c r="JJC40" s="14"/>
      <c r="JJD40" s="14"/>
      <c r="JJE40" s="14"/>
      <c r="JJF40" s="14"/>
      <c r="JJG40" s="14"/>
      <c r="JJH40" s="14"/>
      <c r="JJI40" s="14"/>
      <c r="JJJ40" s="14"/>
      <c r="JJK40" s="14"/>
      <c r="JJL40" s="14"/>
      <c r="JJM40" s="14"/>
      <c r="JJN40" s="14"/>
      <c r="JJO40" s="14"/>
      <c r="JJP40" s="14"/>
      <c r="JJQ40" s="14"/>
      <c r="JJR40" s="14"/>
      <c r="JJS40" s="14"/>
      <c r="JJT40" s="14"/>
      <c r="JJU40" s="14"/>
      <c r="JJV40" s="14"/>
      <c r="JJW40" s="14"/>
      <c r="JJX40" s="14"/>
      <c r="JJY40" s="14"/>
      <c r="JJZ40" s="14"/>
      <c r="JKA40" s="14"/>
      <c r="JKB40" s="14"/>
      <c r="JKC40" s="14"/>
      <c r="JKD40" s="14"/>
      <c r="JKE40" s="14"/>
      <c r="JKF40" s="14"/>
      <c r="JKG40" s="14"/>
      <c r="JKH40" s="14"/>
      <c r="JKI40" s="14"/>
      <c r="JKJ40" s="14"/>
      <c r="JKK40" s="14"/>
      <c r="JKL40" s="14"/>
      <c r="JKM40" s="14"/>
      <c r="JKN40" s="14"/>
      <c r="JKO40" s="14"/>
      <c r="JKP40" s="14"/>
      <c r="JKQ40" s="14"/>
      <c r="JKR40" s="14"/>
      <c r="JKS40" s="14"/>
      <c r="JKT40" s="14"/>
      <c r="JKU40" s="14"/>
      <c r="JKV40" s="14"/>
      <c r="JKW40" s="14"/>
      <c r="JKX40" s="14"/>
      <c r="JKY40" s="14"/>
      <c r="JKZ40" s="14"/>
      <c r="JLA40" s="14"/>
      <c r="JLB40" s="14"/>
      <c r="JLC40" s="14"/>
      <c r="JLD40" s="14"/>
      <c r="JLE40" s="14"/>
      <c r="JLF40" s="14"/>
      <c r="JLG40" s="14"/>
      <c r="JLH40" s="14"/>
      <c r="JLI40" s="14"/>
      <c r="JLJ40" s="14"/>
      <c r="JLK40" s="14"/>
      <c r="JLL40" s="14"/>
      <c r="JLM40" s="14"/>
      <c r="JLN40" s="14"/>
      <c r="JLO40" s="14"/>
      <c r="JLP40" s="14"/>
      <c r="JLQ40" s="14"/>
      <c r="JLR40" s="14"/>
      <c r="JLS40" s="14"/>
      <c r="JLT40" s="14"/>
      <c r="JLU40" s="14"/>
      <c r="JLV40" s="14"/>
      <c r="JLW40" s="14"/>
      <c r="JLX40" s="14"/>
      <c r="JLY40" s="14"/>
      <c r="JLZ40" s="14"/>
      <c r="JMA40" s="14"/>
      <c r="JMB40" s="14"/>
      <c r="JMC40" s="14"/>
      <c r="JMD40" s="14"/>
      <c r="JME40" s="14"/>
      <c r="JMF40" s="14"/>
      <c r="JMG40" s="14"/>
      <c r="JMH40" s="14"/>
      <c r="JMI40" s="14"/>
      <c r="JMJ40" s="14"/>
      <c r="JMK40" s="14"/>
      <c r="JML40" s="14"/>
      <c r="JMM40" s="14"/>
      <c r="JMN40" s="14"/>
      <c r="JMO40" s="14"/>
      <c r="JMP40" s="14"/>
      <c r="JMQ40" s="14"/>
      <c r="JMR40" s="14"/>
      <c r="JMS40" s="14"/>
      <c r="JMT40" s="14"/>
      <c r="JMU40" s="14"/>
      <c r="JMV40" s="14"/>
      <c r="JMW40" s="14"/>
      <c r="JMX40" s="14"/>
      <c r="JMY40" s="14"/>
      <c r="JMZ40" s="14"/>
      <c r="JNA40" s="14"/>
      <c r="JNB40" s="14"/>
      <c r="JNC40" s="14"/>
      <c r="JND40" s="14"/>
      <c r="JNE40" s="14"/>
      <c r="JNF40" s="14"/>
      <c r="JNG40" s="14"/>
      <c r="JNH40" s="14"/>
      <c r="JNI40" s="14"/>
      <c r="JNJ40" s="14"/>
      <c r="JNK40" s="14"/>
      <c r="JNL40" s="14"/>
      <c r="JNM40" s="14"/>
      <c r="JNN40" s="14"/>
      <c r="JNO40" s="14"/>
      <c r="JNP40" s="14"/>
      <c r="JNQ40" s="14"/>
      <c r="JNR40" s="14"/>
      <c r="JNS40" s="14"/>
      <c r="JNT40" s="14"/>
      <c r="JNU40" s="14"/>
      <c r="JNV40" s="14"/>
      <c r="JNW40" s="14"/>
      <c r="JNX40" s="14"/>
      <c r="JNY40" s="14"/>
      <c r="JNZ40" s="14"/>
      <c r="JOA40" s="14"/>
      <c r="JOB40" s="14"/>
      <c r="JOC40" s="14"/>
      <c r="JOD40" s="14"/>
      <c r="JOE40" s="14"/>
      <c r="JOF40" s="14"/>
      <c r="JOG40" s="14"/>
      <c r="JOH40" s="14"/>
      <c r="JOI40" s="14"/>
      <c r="JOJ40" s="14"/>
      <c r="JOK40" s="14"/>
      <c r="JOL40" s="14"/>
      <c r="JOM40" s="14"/>
      <c r="JON40" s="14"/>
      <c r="JOO40" s="14"/>
      <c r="JOP40" s="14"/>
      <c r="JOQ40" s="14"/>
      <c r="JOR40" s="14"/>
      <c r="JOS40" s="14"/>
      <c r="JOT40" s="14"/>
      <c r="JOU40" s="14"/>
      <c r="JOV40" s="14"/>
      <c r="JOW40" s="14"/>
      <c r="JOX40" s="14"/>
      <c r="JOY40" s="14"/>
      <c r="JOZ40" s="14"/>
      <c r="JPA40" s="14"/>
      <c r="JPB40" s="14"/>
      <c r="JPC40" s="14"/>
      <c r="JPD40" s="14"/>
      <c r="JPE40" s="14"/>
      <c r="JPF40" s="14"/>
      <c r="JPG40" s="14"/>
      <c r="JPH40" s="14"/>
      <c r="JPI40" s="14"/>
      <c r="JPJ40" s="14"/>
      <c r="JPK40" s="14"/>
      <c r="JPL40" s="14"/>
      <c r="JPM40" s="14"/>
      <c r="JPN40" s="14"/>
      <c r="JPO40" s="14"/>
      <c r="JPP40" s="14"/>
      <c r="JPQ40" s="14"/>
      <c r="JPR40" s="14"/>
      <c r="JPS40" s="14"/>
      <c r="JPT40" s="14"/>
      <c r="JPU40" s="14"/>
      <c r="JPV40" s="14"/>
      <c r="JPW40" s="14"/>
      <c r="JPX40" s="14"/>
      <c r="JPY40" s="14"/>
      <c r="JPZ40" s="14"/>
      <c r="JQA40" s="14"/>
      <c r="JQB40" s="14"/>
      <c r="JQC40" s="14"/>
      <c r="JQD40" s="14"/>
      <c r="JQE40" s="14"/>
      <c r="JQF40" s="14"/>
      <c r="JQG40" s="14"/>
      <c r="JQH40" s="14"/>
      <c r="JQI40" s="14"/>
      <c r="JQJ40" s="14"/>
      <c r="JQK40" s="14"/>
      <c r="JQL40" s="14"/>
      <c r="JQM40" s="14"/>
      <c r="JQN40" s="14"/>
      <c r="JQO40" s="14"/>
      <c r="JQP40" s="14"/>
      <c r="JQQ40" s="14"/>
      <c r="JQR40" s="14"/>
      <c r="JQS40" s="14"/>
      <c r="JQT40" s="14"/>
      <c r="JQU40" s="14"/>
      <c r="JQV40" s="14"/>
      <c r="JQW40" s="14"/>
      <c r="JQX40" s="14"/>
      <c r="JQY40" s="14"/>
      <c r="JQZ40" s="14"/>
      <c r="JRA40" s="14"/>
      <c r="JRB40" s="14"/>
      <c r="JRC40" s="14"/>
      <c r="JRD40" s="14"/>
      <c r="JRE40" s="14"/>
      <c r="JRF40" s="14"/>
      <c r="JRG40" s="14"/>
      <c r="JRH40" s="14"/>
      <c r="JRI40" s="14"/>
      <c r="JRJ40" s="14"/>
      <c r="JRK40" s="14"/>
      <c r="JRL40" s="14"/>
      <c r="JRM40" s="14"/>
      <c r="JRN40" s="14"/>
      <c r="JRO40" s="14"/>
      <c r="JRP40" s="14"/>
      <c r="JRQ40" s="14"/>
      <c r="JRR40" s="14"/>
      <c r="JRS40" s="14"/>
      <c r="JRT40" s="14"/>
      <c r="JRU40" s="14"/>
      <c r="JRV40" s="14"/>
      <c r="JRW40" s="14"/>
      <c r="JRX40" s="14"/>
      <c r="JRY40" s="14"/>
      <c r="JRZ40" s="14"/>
      <c r="JSA40" s="14"/>
      <c r="JSB40" s="14"/>
      <c r="JSC40" s="14"/>
      <c r="JSD40" s="14"/>
      <c r="JSE40" s="14"/>
      <c r="JSF40" s="14"/>
      <c r="JSG40" s="14"/>
      <c r="JSH40" s="14"/>
      <c r="JSI40" s="14"/>
      <c r="JSJ40" s="14"/>
      <c r="JSK40" s="14"/>
      <c r="JSL40" s="14"/>
      <c r="JSM40" s="14"/>
      <c r="JSN40" s="14"/>
      <c r="JSO40" s="14"/>
      <c r="JSP40" s="14"/>
      <c r="JSQ40" s="14"/>
      <c r="JSR40" s="14"/>
      <c r="JSS40" s="14"/>
      <c r="JST40" s="14"/>
      <c r="JSU40" s="14"/>
      <c r="JSV40" s="14"/>
      <c r="JSW40" s="14"/>
      <c r="JSX40" s="14"/>
      <c r="JSY40" s="14"/>
      <c r="JSZ40" s="14"/>
      <c r="JTA40" s="14"/>
      <c r="JTB40" s="14"/>
      <c r="JTC40" s="14"/>
      <c r="JTD40" s="14"/>
      <c r="JTE40" s="14"/>
      <c r="JTF40" s="14"/>
      <c r="JTG40" s="14"/>
      <c r="JTH40" s="14"/>
      <c r="JTI40" s="14"/>
      <c r="JTJ40" s="14"/>
      <c r="JTK40" s="14"/>
      <c r="JTL40" s="14"/>
      <c r="JTM40" s="14"/>
      <c r="JTN40" s="14"/>
      <c r="JTO40" s="14"/>
      <c r="JTP40" s="14"/>
      <c r="JTQ40" s="14"/>
      <c r="JTR40" s="14"/>
      <c r="JTS40" s="14"/>
      <c r="JTT40" s="14"/>
      <c r="JTU40" s="14"/>
      <c r="JTV40" s="14"/>
      <c r="JTW40" s="14"/>
      <c r="JTX40" s="14"/>
      <c r="JTY40" s="14"/>
      <c r="JTZ40" s="14"/>
      <c r="JUA40" s="14"/>
      <c r="JUB40" s="14"/>
      <c r="JUC40" s="14"/>
      <c r="JUD40" s="14"/>
      <c r="JUE40" s="14"/>
      <c r="JUF40" s="14"/>
      <c r="JUG40" s="14"/>
      <c r="JUH40" s="14"/>
      <c r="JUI40" s="14"/>
      <c r="JUJ40" s="14"/>
      <c r="JUK40" s="14"/>
      <c r="JUL40" s="14"/>
      <c r="JUM40" s="14"/>
      <c r="JUN40" s="14"/>
      <c r="JUO40" s="14"/>
      <c r="JUP40" s="14"/>
      <c r="JUQ40" s="14"/>
      <c r="JUR40" s="14"/>
      <c r="JUS40" s="14"/>
      <c r="JUT40" s="14"/>
      <c r="JUU40" s="14"/>
      <c r="JUV40" s="14"/>
      <c r="JUW40" s="14"/>
      <c r="JUX40" s="14"/>
      <c r="JUY40" s="14"/>
      <c r="JUZ40" s="14"/>
      <c r="JVA40" s="14"/>
      <c r="JVB40" s="14"/>
      <c r="JVC40" s="14"/>
      <c r="JVD40" s="14"/>
      <c r="JVE40" s="14"/>
      <c r="JVF40" s="14"/>
      <c r="JVG40" s="14"/>
      <c r="JVH40" s="14"/>
      <c r="JVI40" s="14"/>
      <c r="JVJ40" s="14"/>
      <c r="JVK40" s="14"/>
      <c r="JVL40" s="14"/>
      <c r="JVM40" s="14"/>
      <c r="JVN40" s="14"/>
      <c r="JVO40" s="14"/>
      <c r="JVP40" s="14"/>
      <c r="JVQ40" s="14"/>
      <c r="JVR40" s="14"/>
      <c r="JVS40" s="14"/>
      <c r="JVT40" s="14"/>
      <c r="JVU40" s="14"/>
      <c r="JVV40" s="14"/>
      <c r="JVW40" s="14"/>
      <c r="JVX40" s="14"/>
      <c r="JVY40" s="14"/>
      <c r="JVZ40" s="14"/>
      <c r="JWA40" s="14"/>
      <c r="JWB40" s="14"/>
      <c r="JWC40" s="14"/>
      <c r="JWD40" s="14"/>
      <c r="JWE40" s="14"/>
      <c r="JWF40" s="14"/>
      <c r="JWG40" s="14"/>
      <c r="JWH40" s="14"/>
      <c r="JWI40" s="14"/>
      <c r="JWJ40" s="14"/>
      <c r="JWK40" s="14"/>
      <c r="JWL40" s="14"/>
      <c r="JWM40" s="14"/>
      <c r="JWN40" s="14"/>
      <c r="JWO40" s="14"/>
      <c r="JWP40" s="14"/>
      <c r="JWQ40" s="14"/>
      <c r="JWR40" s="14"/>
      <c r="JWS40" s="14"/>
      <c r="JWT40" s="14"/>
      <c r="JWU40" s="14"/>
      <c r="JWV40" s="14"/>
      <c r="JWW40" s="14"/>
      <c r="JWX40" s="14"/>
      <c r="JWY40" s="14"/>
      <c r="JWZ40" s="14"/>
      <c r="JXA40" s="14"/>
      <c r="JXB40" s="14"/>
      <c r="JXC40" s="14"/>
      <c r="JXD40" s="14"/>
      <c r="JXE40" s="14"/>
      <c r="JXF40" s="14"/>
      <c r="JXG40" s="14"/>
      <c r="JXH40" s="14"/>
      <c r="JXI40" s="14"/>
      <c r="JXJ40" s="14"/>
      <c r="JXK40" s="14"/>
      <c r="JXL40" s="14"/>
      <c r="JXM40" s="14"/>
      <c r="JXN40" s="14"/>
      <c r="JXO40" s="14"/>
      <c r="JXP40" s="14"/>
      <c r="JXQ40" s="14"/>
      <c r="JXR40" s="14"/>
      <c r="JXS40" s="14"/>
      <c r="JXT40" s="14"/>
      <c r="JXU40" s="14"/>
      <c r="JXV40" s="14"/>
      <c r="JXW40" s="14"/>
      <c r="JXX40" s="14"/>
      <c r="JXY40" s="14"/>
      <c r="JXZ40" s="14"/>
      <c r="JYA40" s="14"/>
      <c r="JYB40" s="14"/>
      <c r="JYC40" s="14"/>
      <c r="JYD40" s="14"/>
      <c r="JYE40" s="14"/>
      <c r="JYF40" s="14"/>
      <c r="JYG40" s="14"/>
      <c r="JYH40" s="14"/>
      <c r="JYI40" s="14"/>
      <c r="JYJ40" s="14"/>
      <c r="JYK40" s="14"/>
      <c r="JYL40" s="14"/>
      <c r="JYM40" s="14"/>
      <c r="JYN40" s="14"/>
      <c r="JYO40" s="14"/>
      <c r="JYP40" s="14"/>
      <c r="JYQ40" s="14"/>
      <c r="JYR40" s="14"/>
      <c r="JYS40" s="14"/>
      <c r="JYT40" s="14"/>
      <c r="JYU40" s="14"/>
      <c r="JYV40" s="14"/>
      <c r="JYW40" s="14"/>
      <c r="JYX40" s="14"/>
      <c r="JYY40" s="14"/>
      <c r="JYZ40" s="14"/>
      <c r="JZA40" s="14"/>
      <c r="JZB40" s="14"/>
      <c r="JZC40" s="14"/>
      <c r="JZD40" s="14"/>
      <c r="JZE40" s="14"/>
      <c r="JZF40" s="14"/>
      <c r="JZG40" s="14"/>
      <c r="JZH40" s="14"/>
      <c r="JZI40" s="14"/>
      <c r="JZJ40" s="14"/>
      <c r="JZK40" s="14"/>
      <c r="JZL40" s="14"/>
      <c r="JZM40" s="14"/>
      <c r="JZN40" s="14"/>
      <c r="JZO40" s="14"/>
      <c r="JZP40" s="14"/>
      <c r="JZQ40" s="14"/>
      <c r="JZR40" s="14"/>
      <c r="JZS40" s="14"/>
      <c r="JZT40" s="14"/>
      <c r="JZU40" s="14"/>
      <c r="JZV40" s="14"/>
      <c r="JZW40" s="14"/>
      <c r="JZX40" s="14"/>
      <c r="JZY40" s="14"/>
      <c r="JZZ40" s="14"/>
      <c r="KAA40" s="14"/>
      <c r="KAB40" s="14"/>
      <c r="KAC40" s="14"/>
      <c r="KAD40" s="14"/>
      <c r="KAE40" s="14"/>
      <c r="KAF40" s="14"/>
      <c r="KAG40" s="14"/>
      <c r="KAH40" s="14"/>
      <c r="KAI40" s="14"/>
      <c r="KAJ40" s="14"/>
      <c r="KAK40" s="14"/>
      <c r="KAL40" s="14"/>
      <c r="KAM40" s="14"/>
      <c r="KAN40" s="14"/>
      <c r="KAO40" s="14"/>
      <c r="KAP40" s="14"/>
      <c r="KAQ40" s="14"/>
      <c r="KAR40" s="14"/>
      <c r="KAS40" s="14"/>
      <c r="KAT40" s="14"/>
      <c r="KAU40" s="14"/>
      <c r="KAV40" s="14"/>
      <c r="KAW40" s="14"/>
      <c r="KAX40" s="14"/>
      <c r="KAY40" s="14"/>
      <c r="KAZ40" s="14"/>
      <c r="KBA40" s="14"/>
      <c r="KBB40" s="14"/>
      <c r="KBC40" s="14"/>
      <c r="KBD40" s="14"/>
      <c r="KBE40" s="14"/>
      <c r="KBF40" s="14"/>
      <c r="KBG40" s="14"/>
      <c r="KBH40" s="14"/>
      <c r="KBI40" s="14"/>
      <c r="KBJ40" s="14"/>
      <c r="KBK40" s="14"/>
      <c r="KBL40" s="14"/>
      <c r="KBM40" s="14"/>
      <c r="KBN40" s="14"/>
      <c r="KBO40" s="14"/>
      <c r="KBP40" s="14"/>
      <c r="KBQ40" s="14"/>
      <c r="KBR40" s="14"/>
      <c r="KBS40" s="14"/>
      <c r="KBT40" s="14"/>
      <c r="KBU40" s="14"/>
      <c r="KBV40" s="14"/>
      <c r="KBW40" s="14"/>
      <c r="KBX40" s="14"/>
      <c r="KBY40" s="14"/>
      <c r="KBZ40" s="14"/>
      <c r="KCA40" s="14"/>
      <c r="KCB40" s="14"/>
      <c r="KCC40" s="14"/>
      <c r="KCD40" s="14"/>
      <c r="KCE40" s="14"/>
      <c r="KCF40" s="14"/>
      <c r="KCG40" s="14"/>
      <c r="KCH40" s="14"/>
      <c r="KCI40" s="14"/>
      <c r="KCJ40" s="14"/>
      <c r="KCK40" s="14"/>
      <c r="KCL40" s="14"/>
      <c r="KCM40" s="14"/>
      <c r="KCN40" s="14"/>
      <c r="KCO40" s="14"/>
      <c r="KCP40" s="14"/>
      <c r="KCQ40" s="14"/>
      <c r="KCR40" s="14"/>
      <c r="KCS40" s="14"/>
      <c r="KCT40" s="14"/>
      <c r="KCU40" s="14"/>
      <c r="KCV40" s="14"/>
      <c r="KCW40" s="14"/>
      <c r="KCX40" s="14"/>
      <c r="KCY40" s="14"/>
      <c r="KCZ40" s="14"/>
      <c r="KDA40" s="14"/>
      <c r="KDB40" s="14"/>
      <c r="KDC40" s="14"/>
      <c r="KDD40" s="14"/>
      <c r="KDE40" s="14"/>
      <c r="KDF40" s="14"/>
      <c r="KDG40" s="14"/>
      <c r="KDH40" s="14"/>
      <c r="KDI40" s="14"/>
      <c r="KDJ40" s="14"/>
      <c r="KDK40" s="14"/>
      <c r="KDL40" s="14"/>
      <c r="KDM40" s="14"/>
      <c r="KDN40" s="14"/>
      <c r="KDO40" s="14"/>
      <c r="KDP40" s="14"/>
      <c r="KDQ40" s="14"/>
      <c r="KDR40" s="14"/>
      <c r="KDS40" s="14"/>
      <c r="KDT40" s="14"/>
      <c r="KDU40" s="14"/>
      <c r="KDV40" s="14"/>
      <c r="KDW40" s="14"/>
      <c r="KDX40" s="14"/>
      <c r="KDY40" s="14"/>
      <c r="KDZ40" s="14"/>
      <c r="KEA40" s="14"/>
      <c r="KEB40" s="14"/>
      <c r="KEC40" s="14"/>
      <c r="KED40" s="14"/>
      <c r="KEE40" s="14"/>
      <c r="KEF40" s="14"/>
      <c r="KEG40" s="14"/>
      <c r="KEH40" s="14"/>
      <c r="KEI40" s="14"/>
      <c r="KEJ40" s="14"/>
      <c r="KEK40" s="14"/>
      <c r="KEL40" s="14"/>
      <c r="KEM40" s="14"/>
      <c r="KEN40" s="14"/>
      <c r="KEO40" s="14"/>
      <c r="KEP40" s="14"/>
      <c r="KEQ40" s="14"/>
      <c r="KER40" s="14"/>
      <c r="KES40" s="14"/>
      <c r="KET40" s="14"/>
      <c r="KEU40" s="14"/>
      <c r="KEV40" s="14"/>
      <c r="KEW40" s="14"/>
      <c r="KEX40" s="14"/>
      <c r="KEY40" s="14"/>
      <c r="KEZ40" s="14"/>
      <c r="KFA40" s="14"/>
      <c r="KFB40" s="14"/>
      <c r="KFC40" s="14"/>
      <c r="KFD40" s="14"/>
      <c r="KFE40" s="14"/>
      <c r="KFF40" s="14"/>
      <c r="KFG40" s="14"/>
      <c r="KFH40" s="14"/>
      <c r="KFI40" s="14"/>
      <c r="KFJ40" s="14"/>
      <c r="KFK40" s="14"/>
      <c r="KFL40" s="14"/>
      <c r="KFM40" s="14"/>
      <c r="KFN40" s="14"/>
      <c r="KFO40" s="14"/>
      <c r="KFP40" s="14"/>
      <c r="KFQ40" s="14"/>
      <c r="KFR40" s="14"/>
      <c r="KFS40" s="14"/>
      <c r="KFT40" s="14"/>
      <c r="KFU40" s="14"/>
      <c r="KFV40" s="14"/>
      <c r="KFW40" s="14"/>
      <c r="KFX40" s="14"/>
      <c r="KFY40" s="14"/>
      <c r="KFZ40" s="14"/>
      <c r="KGA40" s="14"/>
      <c r="KGB40" s="14"/>
      <c r="KGC40" s="14"/>
      <c r="KGD40" s="14"/>
      <c r="KGE40" s="14"/>
      <c r="KGF40" s="14"/>
      <c r="KGG40" s="14"/>
      <c r="KGH40" s="14"/>
      <c r="KGI40" s="14"/>
      <c r="KGJ40" s="14"/>
      <c r="KGK40" s="14"/>
      <c r="KGL40" s="14"/>
      <c r="KGM40" s="14"/>
      <c r="KGN40" s="14"/>
      <c r="KGO40" s="14"/>
      <c r="KGP40" s="14"/>
      <c r="KGQ40" s="14"/>
      <c r="KGR40" s="14"/>
      <c r="KGS40" s="14"/>
      <c r="KGT40" s="14"/>
      <c r="KGU40" s="14"/>
      <c r="KGV40" s="14"/>
      <c r="KGW40" s="14"/>
      <c r="KGX40" s="14"/>
      <c r="KGY40" s="14"/>
      <c r="KGZ40" s="14"/>
      <c r="KHA40" s="14"/>
      <c r="KHB40" s="14"/>
      <c r="KHC40" s="14"/>
      <c r="KHD40" s="14"/>
      <c r="KHE40" s="14"/>
      <c r="KHF40" s="14"/>
      <c r="KHG40" s="14"/>
      <c r="KHH40" s="14"/>
      <c r="KHI40" s="14"/>
      <c r="KHJ40" s="14"/>
      <c r="KHK40" s="14"/>
      <c r="KHL40" s="14"/>
      <c r="KHM40" s="14"/>
      <c r="KHN40" s="14"/>
      <c r="KHO40" s="14"/>
      <c r="KHP40" s="14"/>
      <c r="KHQ40" s="14"/>
      <c r="KHR40" s="14"/>
      <c r="KHS40" s="14"/>
      <c r="KHT40" s="14"/>
      <c r="KHU40" s="14"/>
      <c r="KHV40" s="14"/>
      <c r="KHW40" s="14"/>
      <c r="KHX40" s="14"/>
      <c r="KHY40" s="14"/>
      <c r="KHZ40" s="14"/>
      <c r="KIA40" s="14"/>
      <c r="KIB40" s="14"/>
      <c r="KIC40" s="14"/>
      <c r="KID40" s="14"/>
      <c r="KIE40" s="14"/>
      <c r="KIF40" s="14"/>
      <c r="KIG40" s="14"/>
      <c r="KIH40" s="14"/>
      <c r="KII40" s="14"/>
      <c r="KIJ40" s="14"/>
      <c r="KIK40" s="14"/>
      <c r="KIL40" s="14"/>
      <c r="KIM40" s="14"/>
      <c r="KIN40" s="14"/>
      <c r="KIO40" s="14"/>
      <c r="KIP40" s="14"/>
      <c r="KIQ40" s="14"/>
      <c r="KIR40" s="14"/>
      <c r="KIS40" s="14"/>
      <c r="KIT40" s="14"/>
      <c r="KIU40" s="14"/>
      <c r="KIV40" s="14"/>
      <c r="KIW40" s="14"/>
      <c r="KIX40" s="14"/>
      <c r="KIY40" s="14"/>
      <c r="KIZ40" s="14"/>
      <c r="KJA40" s="14"/>
      <c r="KJB40" s="14"/>
      <c r="KJC40" s="14"/>
      <c r="KJD40" s="14"/>
      <c r="KJE40" s="14"/>
      <c r="KJF40" s="14"/>
      <c r="KJG40" s="14"/>
      <c r="KJH40" s="14"/>
      <c r="KJI40" s="14"/>
      <c r="KJJ40" s="14"/>
      <c r="KJK40" s="14"/>
      <c r="KJL40" s="14"/>
      <c r="KJM40" s="14"/>
      <c r="KJN40" s="14"/>
      <c r="KJO40" s="14"/>
      <c r="KJP40" s="14"/>
      <c r="KJQ40" s="14"/>
      <c r="KJR40" s="14"/>
      <c r="KJS40" s="14"/>
      <c r="KJT40" s="14"/>
      <c r="KJU40" s="14"/>
      <c r="KJV40" s="14"/>
      <c r="KJW40" s="14"/>
      <c r="KJX40" s="14"/>
      <c r="KJY40" s="14"/>
      <c r="KJZ40" s="14"/>
      <c r="KKA40" s="14"/>
      <c r="KKB40" s="14"/>
      <c r="KKC40" s="14"/>
      <c r="KKD40" s="14"/>
      <c r="KKE40" s="14"/>
      <c r="KKF40" s="14"/>
      <c r="KKG40" s="14"/>
      <c r="KKH40" s="14"/>
      <c r="KKI40" s="14"/>
      <c r="KKJ40" s="14"/>
      <c r="KKK40" s="14"/>
      <c r="KKL40" s="14"/>
      <c r="KKM40" s="14"/>
      <c r="KKN40" s="14"/>
      <c r="KKO40" s="14"/>
      <c r="KKP40" s="14"/>
      <c r="KKQ40" s="14"/>
      <c r="KKR40" s="14"/>
      <c r="KKS40" s="14"/>
      <c r="KKT40" s="14"/>
      <c r="KKU40" s="14"/>
      <c r="KKV40" s="14"/>
      <c r="KKW40" s="14"/>
      <c r="KKX40" s="14"/>
      <c r="KKY40" s="14"/>
      <c r="KKZ40" s="14"/>
      <c r="KLA40" s="14"/>
      <c r="KLB40" s="14"/>
      <c r="KLC40" s="14"/>
      <c r="KLD40" s="14"/>
      <c r="KLE40" s="14"/>
      <c r="KLF40" s="14"/>
      <c r="KLG40" s="14"/>
      <c r="KLH40" s="14"/>
      <c r="KLI40" s="14"/>
      <c r="KLJ40" s="14"/>
      <c r="KLK40" s="14"/>
      <c r="KLL40" s="14"/>
      <c r="KLM40" s="14"/>
      <c r="KLN40" s="14"/>
      <c r="KLO40" s="14"/>
      <c r="KLP40" s="14"/>
      <c r="KLQ40" s="14"/>
      <c r="KLR40" s="14"/>
      <c r="KLS40" s="14"/>
      <c r="KLT40" s="14"/>
      <c r="KLU40" s="14"/>
      <c r="KLV40" s="14"/>
      <c r="KLW40" s="14"/>
      <c r="KLX40" s="14"/>
      <c r="KLY40" s="14"/>
      <c r="KLZ40" s="14"/>
      <c r="KMA40" s="14"/>
      <c r="KMB40" s="14"/>
      <c r="KMC40" s="14"/>
      <c r="KMD40" s="14"/>
      <c r="KME40" s="14"/>
      <c r="KMF40" s="14"/>
      <c r="KMG40" s="14"/>
      <c r="KMH40" s="14"/>
      <c r="KMI40" s="14"/>
      <c r="KMJ40" s="14"/>
      <c r="KMK40" s="14"/>
      <c r="KML40" s="14"/>
      <c r="KMM40" s="14"/>
      <c r="KMN40" s="14"/>
      <c r="KMO40" s="14"/>
      <c r="KMP40" s="14"/>
      <c r="KMQ40" s="14"/>
      <c r="KMR40" s="14"/>
      <c r="KMS40" s="14"/>
      <c r="KMT40" s="14"/>
      <c r="KMU40" s="14"/>
      <c r="KMV40" s="14"/>
      <c r="KMW40" s="14"/>
      <c r="KMX40" s="14"/>
      <c r="KMY40" s="14"/>
      <c r="KMZ40" s="14"/>
      <c r="KNA40" s="14"/>
      <c r="KNB40" s="14"/>
      <c r="KNC40" s="14"/>
      <c r="KND40" s="14"/>
      <c r="KNE40" s="14"/>
      <c r="KNF40" s="14"/>
      <c r="KNG40" s="14"/>
      <c r="KNH40" s="14"/>
      <c r="KNI40" s="14"/>
      <c r="KNJ40" s="14"/>
      <c r="KNK40" s="14"/>
      <c r="KNL40" s="14"/>
      <c r="KNM40" s="14"/>
      <c r="KNN40" s="14"/>
      <c r="KNO40" s="14"/>
      <c r="KNP40" s="14"/>
      <c r="KNQ40" s="14"/>
      <c r="KNR40" s="14"/>
      <c r="KNS40" s="14"/>
      <c r="KNT40" s="14"/>
      <c r="KNU40" s="14"/>
      <c r="KNV40" s="14"/>
      <c r="KNW40" s="14"/>
      <c r="KNX40" s="14"/>
      <c r="KNY40" s="14"/>
      <c r="KNZ40" s="14"/>
      <c r="KOA40" s="14"/>
      <c r="KOB40" s="14"/>
      <c r="KOC40" s="14"/>
      <c r="KOD40" s="14"/>
      <c r="KOE40" s="14"/>
      <c r="KOF40" s="14"/>
      <c r="KOG40" s="14"/>
      <c r="KOH40" s="14"/>
      <c r="KOI40" s="14"/>
      <c r="KOJ40" s="14"/>
      <c r="KOK40" s="14"/>
      <c r="KOL40" s="14"/>
      <c r="KOM40" s="14"/>
      <c r="KON40" s="14"/>
      <c r="KOO40" s="14"/>
      <c r="KOP40" s="14"/>
      <c r="KOQ40" s="14"/>
      <c r="KOR40" s="14"/>
      <c r="KOS40" s="14"/>
      <c r="KOT40" s="14"/>
      <c r="KOU40" s="14"/>
      <c r="KOV40" s="14"/>
      <c r="KOW40" s="14"/>
      <c r="KOX40" s="14"/>
      <c r="KOY40" s="14"/>
      <c r="KOZ40" s="14"/>
      <c r="KPA40" s="14"/>
      <c r="KPB40" s="14"/>
      <c r="KPC40" s="14"/>
      <c r="KPD40" s="14"/>
      <c r="KPE40" s="14"/>
      <c r="KPF40" s="14"/>
      <c r="KPG40" s="14"/>
      <c r="KPH40" s="14"/>
      <c r="KPI40" s="14"/>
      <c r="KPJ40" s="14"/>
      <c r="KPK40" s="14"/>
      <c r="KPL40" s="14"/>
      <c r="KPM40" s="14"/>
      <c r="KPN40" s="14"/>
      <c r="KPO40" s="14"/>
      <c r="KPP40" s="14"/>
      <c r="KPQ40" s="14"/>
      <c r="KPR40" s="14"/>
      <c r="KPS40" s="14"/>
      <c r="KPT40" s="14"/>
      <c r="KPU40" s="14"/>
      <c r="KPV40" s="14"/>
      <c r="KPW40" s="14"/>
      <c r="KPX40" s="14"/>
      <c r="KPY40" s="14"/>
      <c r="KPZ40" s="14"/>
      <c r="KQA40" s="14"/>
      <c r="KQB40" s="14"/>
      <c r="KQC40" s="14"/>
      <c r="KQD40" s="14"/>
      <c r="KQE40" s="14"/>
      <c r="KQF40" s="14"/>
      <c r="KQG40" s="14"/>
      <c r="KQH40" s="14"/>
      <c r="KQI40" s="14"/>
      <c r="KQJ40" s="14"/>
      <c r="KQK40" s="14"/>
      <c r="KQL40" s="14"/>
      <c r="KQM40" s="14"/>
      <c r="KQN40" s="14"/>
      <c r="KQO40" s="14"/>
      <c r="KQP40" s="14"/>
      <c r="KQQ40" s="14"/>
      <c r="KQR40" s="14"/>
      <c r="KQS40" s="14"/>
      <c r="KQT40" s="14"/>
      <c r="KQU40" s="14"/>
      <c r="KQV40" s="14"/>
      <c r="KQW40" s="14"/>
      <c r="KQX40" s="14"/>
      <c r="KQY40" s="14"/>
      <c r="KQZ40" s="14"/>
      <c r="KRA40" s="14"/>
      <c r="KRB40" s="14"/>
      <c r="KRC40" s="14"/>
      <c r="KRD40" s="14"/>
      <c r="KRE40" s="14"/>
      <c r="KRF40" s="14"/>
      <c r="KRG40" s="14"/>
      <c r="KRH40" s="14"/>
      <c r="KRI40" s="14"/>
      <c r="KRJ40" s="14"/>
      <c r="KRK40" s="14"/>
      <c r="KRL40" s="14"/>
      <c r="KRM40" s="14"/>
      <c r="KRN40" s="14"/>
      <c r="KRO40" s="14"/>
      <c r="KRP40" s="14"/>
      <c r="KRQ40" s="14"/>
      <c r="KRR40" s="14"/>
      <c r="KRS40" s="14"/>
      <c r="KRT40" s="14"/>
      <c r="KRU40" s="14"/>
      <c r="KRV40" s="14"/>
      <c r="KRW40" s="14"/>
      <c r="KRX40" s="14"/>
      <c r="KRY40" s="14"/>
      <c r="KRZ40" s="14"/>
      <c r="KSA40" s="14"/>
      <c r="KSB40" s="14"/>
      <c r="KSC40" s="14"/>
      <c r="KSD40" s="14"/>
      <c r="KSE40" s="14"/>
      <c r="KSF40" s="14"/>
      <c r="KSG40" s="14"/>
      <c r="KSH40" s="14"/>
      <c r="KSI40" s="14"/>
      <c r="KSJ40" s="14"/>
      <c r="KSK40" s="14"/>
      <c r="KSL40" s="14"/>
      <c r="KSM40" s="14"/>
      <c r="KSN40" s="14"/>
      <c r="KSO40" s="14"/>
      <c r="KSP40" s="14"/>
      <c r="KSQ40" s="14"/>
      <c r="KSR40" s="14"/>
      <c r="KSS40" s="14"/>
      <c r="KST40" s="14"/>
      <c r="KSU40" s="14"/>
      <c r="KSV40" s="14"/>
      <c r="KSW40" s="14"/>
      <c r="KSX40" s="14"/>
      <c r="KSY40" s="14"/>
      <c r="KSZ40" s="14"/>
      <c r="KTA40" s="14"/>
      <c r="KTB40" s="14"/>
      <c r="KTC40" s="14"/>
      <c r="KTD40" s="14"/>
      <c r="KTE40" s="14"/>
      <c r="KTF40" s="14"/>
      <c r="KTG40" s="14"/>
      <c r="KTH40" s="14"/>
      <c r="KTI40" s="14"/>
      <c r="KTJ40" s="14"/>
      <c r="KTK40" s="14"/>
      <c r="KTL40" s="14"/>
      <c r="KTM40" s="14"/>
      <c r="KTN40" s="14"/>
      <c r="KTO40" s="14"/>
      <c r="KTP40" s="14"/>
      <c r="KTQ40" s="14"/>
      <c r="KTR40" s="14"/>
      <c r="KTS40" s="14"/>
      <c r="KTT40" s="14"/>
      <c r="KTU40" s="14"/>
      <c r="KTV40" s="14"/>
      <c r="KTW40" s="14"/>
      <c r="KTX40" s="14"/>
      <c r="KTY40" s="14"/>
      <c r="KTZ40" s="14"/>
      <c r="KUA40" s="14"/>
      <c r="KUB40" s="14"/>
      <c r="KUC40" s="14"/>
      <c r="KUD40" s="14"/>
      <c r="KUE40" s="14"/>
      <c r="KUF40" s="14"/>
      <c r="KUG40" s="14"/>
      <c r="KUH40" s="14"/>
      <c r="KUI40" s="14"/>
      <c r="KUJ40" s="14"/>
      <c r="KUK40" s="14"/>
      <c r="KUL40" s="14"/>
      <c r="KUM40" s="14"/>
      <c r="KUN40" s="14"/>
      <c r="KUO40" s="14"/>
      <c r="KUP40" s="14"/>
      <c r="KUQ40" s="14"/>
      <c r="KUR40" s="14"/>
      <c r="KUS40" s="14"/>
      <c r="KUT40" s="14"/>
      <c r="KUU40" s="14"/>
      <c r="KUV40" s="14"/>
      <c r="KUW40" s="14"/>
      <c r="KUX40" s="14"/>
      <c r="KUY40" s="14"/>
      <c r="KUZ40" s="14"/>
      <c r="KVA40" s="14"/>
      <c r="KVB40" s="14"/>
      <c r="KVC40" s="14"/>
      <c r="KVD40" s="14"/>
      <c r="KVE40" s="14"/>
      <c r="KVF40" s="14"/>
      <c r="KVG40" s="14"/>
      <c r="KVH40" s="14"/>
      <c r="KVI40" s="14"/>
      <c r="KVJ40" s="14"/>
      <c r="KVK40" s="14"/>
      <c r="KVL40" s="14"/>
      <c r="KVM40" s="14"/>
      <c r="KVN40" s="14"/>
      <c r="KVO40" s="14"/>
      <c r="KVP40" s="14"/>
      <c r="KVQ40" s="14"/>
      <c r="KVR40" s="14"/>
      <c r="KVS40" s="14"/>
      <c r="KVT40" s="14"/>
      <c r="KVU40" s="14"/>
      <c r="KVV40" s="14"/>
      <c r="KVW40" s="14"/>
      <c r="KVX40" s="14"/>
      <c r="KVY40" s="14"/>
      <c r="KVZ40" s="14"/>
      <c r="KWA40" s="14"/>
      <c r="KWB40" s="14"/>
      <c r="KWC40" s="14"/>
      <c r="KWD40" s="14"/>
      <c r="KWE40" s="14"/>
      <c r="KWF40" s="14"/>
      <c r="KWG40" s="14"/>
      <c r="KWH40" s="14"/>
      <c r="KWI40" s="14"/>
      <c r="KWJ40" s="14"/>
      <c r="KWK40" s="14"/>
      <c r="KWL40" s="14"/>
      <c r="KWM40" s="14"/>
      <c r="KWN40" s="14"/>
      <c r="KWO40" s="14"/>
      <c r="KWP40" s="14"/>
      <c r="KWQ40" s="14"/>
      <c r="KWR40" s="14"/>
      <c r="KWS40" s="14"/>
      <c r="KWT40" s="14"/>
      <c r="KWU40" s="14"/>
      <c r="KWV40" s="14"/>
      <c r="KWW40" s="14"/>
      <c r="KWX40" s="14"/>
      <c r="KWY40" s="14"/>
      <c r="KWZ40" s="14"/>
      <c r="KXA40" s="14"/>
      <c r="KXB40" s="14"/>
      <c r="KXC40" s="14"/>
      <c r="KXD40" s="14"/>
      <c r="KXE40" s="14"/>
      <c r="KXF40" s="14"/>
      <c r="KXG40" s="14"/>
      <c r="KXH40" s="14"/>
      <c r="KXI40" s="14"/>
      <c r="KXJ40" s="14"/>
      <c r="KXK40" s="14"/>
      <c r="KXL40" s="14"/>
      <c r="KXM40" s="14"/>
      <c r="KXN40" s="14"/>
      <c r="KXO40" s="14"/>
      <c r="KXP40" s="14"/>
      <c r="KXQ40" s="14"/>
      <c r="KXR40" s="14"/>
      <c r="KXS40" s="14"/>
      <c r="KXT40" s="14"/>
      <c r="KXU40" s="14"/>
      <c r="KXV40" s="14"/>
      <c r="KXW40" s="14"/>
      <c r="KXX40" s="14"/>
      <c r="KXY40" s="14"/>
      <c r="KXZ40" s="14"/>
      <c r="KYA40" s="14"/>
      <c r="KYB40" s="14"/>
      <c r="KYC40" s="14"/>
      <c r="KYD40" s="14"/>
      <c r="KYE40" s="14"/>
      <c r="KYF40" s="14"/>
      <c r="KYG40" s="14"/>
      <c r="KYH40" s="14"/>
      <c r="KYI40" s="14"/>
      <c r="KYJ40" s="14"/>
      <c r="KYK40" s="14"/>
      <c r="KYL40" s="14"/>
      <c r="KYM40" s="14"/>
      <c r="KYN40" s="14"/>
      <c r="KYO40" s="14"/>
      <c r="KYP40" s="14"/>
      <c r="KYQ40" s="14"/>
      <c r="KYR40" s="14"/>
      <c r="KYS40" s="14"/>
      <c r="KYT40" s="14"/>
      <c r="KYU40" s="14"/>
      <c r="KYV40" s="14"/>
      <c r="KYW40" s="14"/>
      <c r="KYX40" s="14"/>
      <c r="KYY40" s="14"/>
      <c r="KYZ40" s="14"/>
      <c r="KZA40" s="14"/>
      <c r="KZB40" s="14"/>
      <c r="KZC40" s="14"/>
      <c r="KZD40" s="14"/>
      <c r="KZE40" s="14"/>
      <c r="KZF40" s="14"/>
      <c r="KZG40" s="14"/>
      <c r="KZH40" s="14"/>
      <c r="KZI40" s="14"/>
      <c r="KZJ40" s="14"/>
      <c r="KZK40" s="14"/>
      <c r="KZL40" s="14"/>
      <c r="KZM40" s="14"/>
      <c r="KZN40" s="14"/>
      <c r="KZO40" s="14"/>
      <c r="KZP40" s="14"/>
      <c r="KZQ40" s="14"/>
      <c r="KZR40" s="14"/>
      <c r="KZS40" s="14"/>
      <c r="KZT40" s="14"/>
      <c r="KZU40" s="14"/>
      <c r="KZV40" s="14"/>
      <c r="KZW40" s="14"/>
      <c r="KZX40" s="14"/>
      <c r="KZY40" s="14"/>
      <c r="KZZ40" s="14"/>
      <c r="LAA40" s="14"/>
      <c r="LAB40" s="14"/>
      <c r="LAC40" s="14"/>
      <c r="LAD40" s="14"/>
      <c r="LAE40" s="14"/>
      <c r="LAF40" s="14"/>
      <c r="LAG40" s="14"/>
      <c r="LAH40" s="14"/>
      <c r="LAI40" s="14"/>
      <c r="LAJ40" s="14"/>
      <c r="LAK40" s="14"/>
      <c r="LAL40" s="14"/>
      <c r="LAM40" s="14"/>
      <c r="LAN40" s="14"/>
      <c r="LAO40" s="14"/>
      <c r="LAP40" s="14"/>
      <c r="LAQ40" s="14"/>
      <c r="LAR40" s="14"/>
      <c r="LAS40" s="14"/>
      <c r="LAT40" s="14"/>
      <c r="LAU40" s="14"/>
      <c r="LAV40" s="14"/>
      <c r="LAW40" s="14"/>
      <c r="LAX40" s="14"/>
      <c r="LAY40" s="14"/>
      <c r="LAZ40" s="14"/>
      <c r="LBA40" s="14"/>
      <c r="LBB40" s="14"/>
      <c r="LBC40" s="14"/>
      <c r="LBD40" s="14"/>
      <c r="LBE40" s="14"/>
      <c r="LBF40" s="14"/>
      <c r="LBG40" s="14"/>
      <c r="LBH40" s="14"/>
      <c r="LBI40" s="14"/>
      <c r="LBJ40" s="14"/>
      <c r="LBK40" s="14"/>
      <c r="LBL40" s="14"/>
      <c r="LBM40" s="14"/>
      <c r="LBN40" s="14"/>
      <c r="LBO40" s="14"/>
      <c r="LBP40" s="14"/>
      <c r="LBQ40" s="14"/>
      <c r="LBR40" s="14"/>
      <c r="LBS40" s="14"/>
      <c r="LBT40" s="14"/>
      <c r="LBU40" s="14"/>
      <c r="LBV40" s="14"/>
      <c r="LBW40" s="14"/>
      <c r="LBX40" s="14"/>
      <c r="LBY40" s="14"/>
      <c r="LBZ40" s="14"/>
      <c r="LCA40" s="14"/>
      <c r="LCB40" s="14"/>
      <c r="LCC40" s="14"/>
      <c r="LCD40" s="14"/>
      <c r="LCE40" s="14"/>
      <c r="LCF40" s="14"/>
      <c r="LCG40" s="14"/>
      <c r="LCH40" s="14"/>
      <c r="LCI40" s="14"/>
      <c r="LCJ40" s="14"/>
      <c r="LCK40" s="14"/>
      <c r="LCL40" s="14"/>
      <c r="LCM40" s="14"/>
      <c r="LCN40" s="14"/>
      <c r="LCO40" s="14"/>
      <c r="LCP40" s="14"/>
      <c r="LCQ40" s="14"/>
      <c r="LCR40" s="14"/>
      <c r="LCS40" s="14"/>
      <c r="LCT40" s="14"/>
      <c r="LCU40" s="14"/>
      <c r="LCV40" s="14"/>
      <c r="LCW40" s="14"/>
      <c r="LCX40" s="14"/>
      <c r="LCY40" s="14"/>
      <c r="LCZ40" s="14"/>
      <c r="LDA40" s="14"/>
      <c r="LDB40" s="14"/>
      <c r="LDC40" s="14"/>
      <c r="LDD40" s="14"/>
      <c r="LDE40" s="14"/>
      <c r="LDF40" s="14"/>
      <c r="LDG40" s="14"/>
      <c r="LDH40" s="14"/>
      <c r="LDI40" s="14"/>
      <c r="LDJ40" s="14"/>
      <c r="LDK40" s="14"/>
      <c r="LDL40" s="14"/>
      <c r="LDM40" s="14"/>
      <c r="LDN40" s="14"/>
      <c r="LDO40" s="14"/>
      <c r="LDP40" s="14"/>
      <c r="LDQ40" s="14"/>
      <c r="LDR40" s="14"/>
      <c r="LDS40" s="14"/>
      <c r="LDT40" s="14"/>
      <c r="LDU40" s="14"/>
      <c r="LDV40" s="14"/>
      <c r="LDW40" s="14"/>
      <c r="LDX40" s="14"/>
      <c r="LDY40" s="14"/>
      <c r="LDZ40" s="14"/>
      <c r="LEA40" s="14"/>
      <c r="LEB40" s="14"/>
      <c r="LEC40" s="14"/>
      <c r="LED40" s="14"/>
      <c r="LEE40" s="14"/>
      <c r="LEF40" s="14"/>
      <c r="LEG40" s="14"/>
      <c r="LEH40" s="14"/>
      <c r="LEI40" s="14"/>
      <c r="LEJ40" s="14"/>
      <c r="LEK40" s="14"/>
      <c r="LEL40" s="14"/>
      <c r="LEM40" s="14"/>
      <c r="LEN40" s="14"/>
      <c r="LEO40" s="14"/>
      <c r="LEP40" s="14"/>
      <c r="LEQ40" s="14"/>
      <c r="LER40" s="14"/>
      <c r="LES40" s="14"/>
      <c r="LET40" s="14"/>
      <c r="LEU40" s="14"/>
      <c r="LEV40" s="14"/>
      <c r="LEW40" s="14"/>
      <c r="LEX40" s="14"/>
      <c r="LEY40" s="14"/>
      <c r="LEZ40" s="14"/>
      <c r="LFA40" s="14"/>
      <c r="LFB40" s="14"/>
      <c r="LFC40" s="14"/>
      <c r="LFD40" s="14"/>
      <c r="LFE40" s="14"/>
      <c r="LFF40" s="14"/>
      <c r="LFG40" s="14"/>
      <c r="LFH40" s="14"/>
      <c r="LFI40" s="14"/>
      <c r="LFJ40" s="14"/>
      <c r="LFK40" s="14"/>
      <c r="LFL40" s="14"/>
      <c r="LFM40" s="14"/>
      <c r="LFN40" s="14"/>
      <c r="LFO40" s="14"/>
      <c r="LFP40" s="14"/>
      <c r="LFQ40" s="14"/>
      <c r="LFR40" s="14"/>
      <c r="LFS40" s="14"/>
      <c r="LFT40" s="14"/>
      <c r="LFU40" s="14"/>
      <c r="LFV40" s="14"/>
      <c r="LFW40" s="14"/>
      <c r="LFX40" s="14"/>
      <c r="LFY40" s="14"/>
      <c r="LFZ40" s="14"/>
      <c r="LGA40" s="14"/>
      <c r="LGB40" s="14"/>
      <c r="LGC40" s="14"/>
      <c r="LGD40" s="14"/>
      <c r="LGE40" s="14"/>
      <c r="LGF40" s="14"/>
      <c r="LGG40" s="14"/>
      <c r="LGH40" s="14"/>
      <c r="LGI40" s="14"/>
      <c r="LGJ40" s="14"/>
      <c r="LGK40" s="14"/>
      <c r="LGL40" s="14"/>
      <c r="LGM40" s="14"/>
      <c r="LGN40" s="14"/>
      <c r="LGO40" s="14"/>
      <c r="LGP40" s="14"/>
      <c r="LGQ40" s="14"/>
      <c r="LGR40" s="14"/>
      <c r="LGS40" s="14"/>
      <c r="LGT40" s="14"/>
      <c r="LGU40" s="14"/>
      <c r="LGV40" s="14"/>
      <c r="LGW40" s="14"/>
      <c r="LGX40" s="14"/>
      <c r="LGY40" s="14"/>
      <c r="LGZ40" s="14"/>
      <c r="LHA40" s="14"/>
      <c r="LHB40" s="14"/>
      <c r="LHC40" s="14"/>
      <c r="LHD40" s="14"/>
      <c r="LHE40" s="14"/>
      <c r="LHF40" s="14"/>
      <c r="LHG40" s="14"/>
      <c r="LHH40" s="14"/>
      <c r="LHI40" s="14"/>
      <c r="LHJ40" s="14"/>
      <c r="LHK40" s="14"/>
      <c r="LHL40" s="14"/>
      <c r="LHM40" s="14"/>
      <c r="LHN40" s="14"/>
      <c r="LHO40" s="14"/>
      <c r="LHP40" s="14"/>
      <c r="LHQ40" s="14"/>
      <c r="LHR40" s="14"/>
      <c r="LHS40" s="14"/>
      <c r="LHT40" s="14"/>
      <c r="LHU40" s="14"/>
      <c r="LHV40" s="14"/>
      <c r="LHW40" s="14"/>
      <c r="LHX40" s="14"/>
      <c r="LHY40" s="14"/>
      <c r="LHZ40" s="14"/>
      <c r="LIA40" s="14"/>
      <c r="LIB40" s="14"/>
      <c r="LIC40" s="14"/>
      <c r="LID40" s="14"/>
      <c r="LIE40" s="14"/>
      <c r="LIF40" s="14"/>
      <c r="LIG40" s="14"/>
      <c r="LIH40" s="14"/>
      <c r="LII40" s="14"/>
      <c r="LIJ40" s="14"/>
      <c r="LIK40" s="14"/>
      <c r="LIL40" s="14"/>
      <c r="LIM40" s="14"/>
      <c r="LIN40" s="14"/>
      <c r="LIO40" s="14"/>
      <c r="LIP40" s="14"/>
      <c r="LIQ40" s="14"/>
      <c r="LIR40" s="14"/>
      <c r="LIS40" s="14"/>
      <c r="LIT40" s="14"/>
      <c r="LIU40" s="14"/>
      <c r="LIV40" s="14"/>
      <c r="LIW40" s="14"/>
      <c r="LIX40" s="14"/>
      <c r="LIY40" s="14"/>
      <c r="LIZ40" s="14"/>
      <c r="LJA40" s="14"/>
      <c r="LJB40" s="14"/>
      <c r="LJC40" s="14"/>
      <c r="LJD40" s="14"/>
      <c r="LJE40" s="14"/>
      <c r="LJF40" s="14"/>
      <c r="LJG40" s="14"/>
      <c r="LJH40" s="14"/>
      <c r="LJI40" s="14"/>
      <c r="LJJ40" s="14"/>
      <c r="LJK40" s="14"/>
      <c r="LJL40" s="14"/>
      <c r="LJM40" s="14"/>
      <c r="LJN40" s="14"/>
      <c r="LJO40" s="14"/>
      <c r="LJP40" s="14"/>
      <c r="LJQ40" s="14"/>
      <c r="LJR40" s="14"/>
      <c r="LJS40" s="14"/>
      <c r="LJT40" s="14"/>
      <c r="LJU40" s="14"/>
      <c r="LJV40" s="14"/>
      <c r="LJW40" s="14"/>
      <c r="LJX40" s="14"/>
      <c r="LJY40" s="14"/>
      <c r="LJZ40" s="14"/>
      <c r="LKA40" s="14"/>
      <c r="LKB40" s="14"/>
      <c r="LKC40" s="14"/>
      <c r="LKD40" s="14"/>
      <c r="LKE40" s="14"/>
      <c r="LKF40" s="14"/>
      <c r="LKG40" s="14"/>
      <c r="LKH40" s="14"/>
      <c r="LKI40" s="14"/>
      <c r="LKJ40" s="14"/>
      <c r="LKK40" s="14"/>
      <c r="LKL40" s="14"/>
      <c r="LKM40" s="14"/>
      <c r="LKN40" s="14"/>
      <c r="LKO40" s="14"/>
      <c r="LKP40" s="14"/>
      <c r="LKQ40" s="14"/>
      <c r="LKR40" s="14"/>
      <c r="LKS40" s="14"/>
      <c r="LKT40" s="14"/>
      <c r="LKU40" s="14"/>
      <c r="LKV40" s="14"/>
      <c r="LKW40" s="14"/>
      <c r="LKX40" s="14"/>
      <c r="LKY40" s="14"/>
      <c r="LKZ40" s="14"/>
      <c r="LLA40" s="14"/>
      <c r="LLB40" s="14"/>
      <c r="LLC40" s="14"/>
      <c r="LLD40" s="14"/>
      <c r="LLE40" s="14"/>
      <c r="LLF40" s="14"/>
      <c r="LLG40" s="14"/>
      <c r="LLH40" s="14"/>
      <c r="LLI40" s="14"/>
      <c r="LLJ40" s="14"/>
      <c r="LLK40" s="14"/>
      <c r="LLL40" s="14"/>
      <c r="LLM40" s="14"/>
      <c r="LLN40" s="14"/>
      <c r="LLO40" s="14"/>
      <c r="LLP40" s="14"/>
      <c r="LLQ40" s="14"/>
      <c r="LLR40" s="14"/>
      <c r="LLS40" s="14"/>
      <c r="LLT40" s="14"/>
      <c r="LLU40" s="14"/>
      <c r="LLV40" s="14"/>
      <c r="LLW40" s="14"/>
      <c r="LLX40" s="14"/>
      <c r="LLY40" s="14"/>
      <c r="LLZ40" s="14"/>
      <c r="LMA40" s="14"/>
      <c r="LMB40" s="14"/>
      <c r="LMC40" s="14"/>
      <c r="LMD40" s="14"/>
      <c r="LME40" s="14"/>
      <c r="LMF40" s="14"/>
      <c r="LMG40" s="14"/>
      <c r="LMH40" s="14"/>
      <c r="LMI40" s="14"/>
      <c r="LMJ40" s="14"/>
      <c r="LMK40" s="14"/>
      <c r="LML40" s="14"/>
      <c r="LMM40" s="14"/>
      <c r="LMN40" s="14"/>
      <c r="LMO40" s="14"/>
      <c r="LMP40" s="14"/>
      <c r="LMQ40" s="14"/>
      <c r="LMR40" s="14"/>
      <c r="LMS40" s="14"/>
      <c r="LMT40" s="14"/>
      <c r="LMU40" s="14"/>
      <c r="LMV40" s="14"/>
      <c r="LMW40" s="14"/>
      <c r="LMX40" s="14"/>
      <c r="LMY40" s="14"/>
      <c r="LMZ40" s="14"/>
      <c r="LNA40" s="14"/>
      <c r="LNB40" s="14"/>
      <c r="LNC40" s="14"/>
      <c r="LND40" s="14"/>
      <c r="LNE40" s="14"/>
      <c r="LNF40" s="14"/>
      <c r="LNG40" s="14"/>
      <c r="LNH40" s="14"/>
      <c r="LNI40" s="14"/>
      <c r="LNJ40" s="14"/>
      <c r="LNK40" s="14"/>
      <c r="LNL40" s="14"/>
      <c r="LNM40" s="14"/>
      <c r="LNN40" s="14"/>
      <c r="LNO40" s="14"/>
      <c r="LNP40" s="14"/>
      <c r="LNQ40" s="14"/>
      <c r="LNR40" s="14"/>
      <c r="LNS40" s="14"/>
      <c r="LNT40" s="14"/>
      <c r="LNU40" s="14"/>
      <c r="LNV40" s="14"/>
      <c r="LNW40" s="14"/>
      <c r="LNX40" s="14"/>
      <c r="LNY40" s="14"/>
      <c r="LNZ40" s="14"/>
      <c r="LOA40" s="14"/>
      <c r="LOB40" s="14"/>
      <c r="LOC40" s="14"/>
      <c r="LOD40" s="14"/>
      <c r="LOE40" s="14"/>
      <c r="LOF40" s="14"/>
      <c r="LOG40" s="14"/>
      <c r="LOH40" s="14"/>
      <c r="LOI40" s="14"/>
      <c r="LOJ40" s="14"/>
      <c r="LOK40" s="14"/>
      <c r="LOL40" s="14"/>
      <c r="LOM40" s="14"/>
      <c r="LON40" s="14"/>
      <c r="LOO40" s="14"/>
      <c r="LOP40" s="14"/>
      <c r="LOQ40" s="14"/>
      <c r="LOR40" s="14"/>
      <c r="LOS40" s="14"/>
      <c r="LOT40" s="14"/>
      <c r="LOU40" s="14"/>
      <c r="LOV40" s="14"/>
      <c r="LOW40" s="14"/>
      <c r="LOX40" s="14"/>
      <c r="LOY40" s="14"/>
      <c r="LOZ40" s="14"/>
      <c r="LPA40" s="14"/>
      <c r="LPB40" s="14"/>
      <c r="LPC40" s="14"/>
      <c r="LPD40" s="14"/>
      <c r="LPE40" s="14"/>
      <c r="LPF40" s="14"/>
      <c r="LPG40" s="14"/>
      <c r="LPH40" s="14"/>
      <c r="LPI40" s="14"/>
      <c r="LPJ40" s="14"/>
      <c r="LPK40" s="14"/>
      <c r="LPL40" s="14"/>
      <c r="LPM40" s="14"/>
      <c r="LPN40" s="14"/>
      <c r="LPO40" s="14"/>
      <c r="LPP40" s="14"/>
      <c r="LPQ40" s="14"/>
      <c r="LPR40" s="14"/>
      <c r="LPS40" s="14"/>
      <c r="LPT40" s="14"/>
      <c r="LPU40" s="14"/>
      <c r="LPV40" s="14"/>
      <c r="LPW40" s="14"/>
      <c r="LPX40" s="14"/>
      <c r="LPY40" s="14"/>
      <c r="LPZ40" s="14"/>
      <c r="LQA40" s="14"/>
      <c r="LQB40" s="14"/>
      <c r="LQC40" s="14"/>
      <c r="LQD40" s="14"/>
      <c r="LQE40" s="14"/>
      <c r="LQF40" s="14"/>
      <c r="LQG40" s="14"/>
      <c r="LQH40" s="14"/>
      <c r="LQI40" s="14"/>
      <c r="LQJ40" s="14"/>
      <c r="LQK40" s="14"/>
      <c r="LQL40" s="14"/>
      <c r="LQM40" s="14"/>
      <c r="LQN40" s="14"/>
      <c r="LQO40" s="14"/>
      <c r="LQP40" s="14"/>
      <c r="LQQ40" s="14"/>
      <c r="LQR40" s="14"/>
      <c r="LQS40" s="14"/>
      <c r="LQT40" s="14"/>
      <c r="LQU40" s="14"/>
      <c r="LQV40" s="14"/>
      <c r="LQW40" s="14"/>
      <c r="LQX40" s="14"/>
      <c r="LQY40" s="14"/>
      <c r="LQZ40" s="14"/>
      <c r="LRA40" s="14"/>
      <c r="LRB40" s="14"/>
      <c r="LRC40" s="14"/>
      <c r="LRD40" s="14"/>
      <c r="LRE40" s="14"/>
      <c r="LRF40" s="14"/>
      <c r="LRG40" s="14"/>
      <c r="LRH40" s="14"/>
      <c r="LRI40" s="14"/>
      <c r="LRJ40" s="14"/>
      <c r="LRK40" s="14"/>
      <c r="LRL40" s="14"/>
      <c r="LRM40" s="14"/>
      <c r="LRN40" s="14"/>
      <c r="LRO40" s="14"/>
      <c r="LRP40" s="14"/>
      <c r="LRQ40" s="14"/>
      <c r="LRR40" s="14"/>
      <c r="LRS40" s="14"/>
      <c r="LRT40" s="14"/>
      <c r="LRU40" s="14"/>
      <c r="LRV40" s="14"/>
      <c r="LRW40" s="14"/>
      <c r="LRX40" s="14"/>
      <c r="LRY40" s="14"/>
      <c r="LRZ40" s="14"/>
      <c r="LSA40" s="14"/>
      <c r="LSB40" s="14"/>
      <c r="LSC40" s="14"/>
      <c r="LSD40" s="14"/>
      <c r="LSE40" s="14"/>
      <c r="LSF40" s="14"/>
      <c r="LSG40" s="14"/>
      <c r="LSH40" s="14"/>
      <c r="LSI40" s="14"/>
      <c r="LSJ40" s="14"/>
      <c r="LSK40" s="14"/>
      <c r="LSL40" s="14"/>
      <c r="LSM40" s="14"/>
      <c r="LSN40" s="14"/>
      <c r="LSO40" s="14"/>
      <c r="LSP40" s="14"/>
      <c r="LSQ40" s="14"/>
      <c r="LSR40" s="14"/>
      <c r="LSS40" s="14"/>
      <c r="LST40" s="14"/>
      <c r="LSU40" s="14"/>
      <c r="LSV40" s="14"/>
      <c r="LSW40" s="14"/>
      <c r="LSX40" s="14"/>
      <c r="LSY40" s="14"/>
      <c r="LSZ40" s="14"/>
      <c r="LTA40" s="14"/>
      <c r="LTB40" s="14"/>
      <c r="LTC40" s="14"/>
      <c r="LTD40" s="14"/>
      <c r="LTE40" s="14"/>
      <c r="LTF40" s="14"/>
      <c r="LTG40" s="14"/>
      <c r="LTH40" s="14"/>
      <c r="LTI40" s="14"/>
      <c r="LTJ40" s="14"/>
      <c r="LTK40" s="14"/>
      <c r="LTL40" s="14"/>
      <c r="LTM40" s="14"/>
      <c r="LTN40" s="14"/>
      <c r="LTO40" s="14"/>
      <c r="LTP40" s="14"/>
      <c r="LTQ40" s="14"/>
      <c r="LTR40" s="14"/>
      <c r="LTS40" s="14"/>
      <c r="LTT40" s="14"/>
      <c r="LTU40" s="14"/>
      <c r="LTV40" s="14"/>
      <c r="LTW40" s="14"/>
      <c r="LTX40" s="14"/>
      <c r="LTY40" s="14"/>
      <c r="LTZ40" s="14"/>
      <c r="LUA40" s="14"/>
      <c r="LUB40" s="14"/>
      <c r="LUC40" s="14"/>
      <c r="LUD40" s="14"/>
      <c r="LUE40" s="14"/>
      <c r="LUF40" s="14"/>
      <c r="LUG40" s="14"/>
      <c r="LUH40" s="14"/>
      <c r="LUI40" s="14"/>
      <c r="LUJ40" s="14"/>
      <c r="LUK40" s="14"/>
      <c r="LUL40" s="14"/>
      <c r="LUM40" s="14"/>
      <c r="LUN40" s="14"/>
      <c r="LUO40" s="14"/>
      <c r="LUP40" s="14"/>
      <c r="LUQ40" s="14"/>
      <c r="LUR40" s="14"/>
      <c r="LUS40" s="14"/>
      <c r="LUT40" s="14"/>
      <c r="LUU40" s="14"/>
      <c r="LUV40" s="14"/>
      <c r="LUW40" s="14"/>
      <c r="LUX40" s="14"/>
      <c r="LUY40" s="14"/>
      <c r="LUZ40" s="14"/>
      <c r="LVA40" s="14"/>
      <c r="LVB40" s="14"/>
      <c r="LVC40" s="14"/>
      <c r="LVD40" s="14"/>
      <c r="LVE40" s="14"/>
      <c r="LVF40" s="14"/>
      <c r="LVG40" s="14"/>
      <c r="LVH40" s="14"/>
      <c r="LVI40" s="14"/>
      <c r="LVJ40" s="14"/>
      <c r="LVK40" s="14"/>
      <c r="LVL40" s="14"/>
      <c r="LVM40" s="14"/>
      <c r="LVN40" s="14"/>
      <c r="LVO40" s="14"/>
      <c r="LVP40" s="14"/>
      <c r="LVQ40" s="14"/>
      <c r="LVR40" s="14"/>
      <c r="LVS40" s="14"/>
      <c r="LVT40" s="14"/>
      <c r="LVU40" s="14"/>
      <c r="LVV40" s="14"/>
      <c r="LVW40" s="14"/>
      <c r="LVX40" s="14"/>
      <c r="LVY40" s="14"/>
      <c r="LVZ40" s="14"/>
      <c r="LWA40" s="14"/>
      <c r="LWB40" s="14"/>
      <c r="LWC40" s="14"/>
      <c r="LWD40" s="14"/>
      <c r="LWE40" s="14"/>
      <c r="LWF40" s="14"/>
      <c r="LWG40" s="14"/>
      <c r="LWH40" s="14"/>
      <c r="LWI40" s="14"/>
      <c r="LWJ40" s="14"/>
      <c r="LWK40" s="14"/>
      <c r="LWL40" s="14"/>
      <c r="LWM40" s="14"/>
      <c r="LWN40" s="14"/>
      <c r="LWO40" s="14"/>
      <c r="LWP40" s="14"/>
      <c r="LWQ40" s="14"/>
      <c r="LWR40" s="14"/>
      <c r="LWS40" s="14"/>
      <c r="LWT40" s="14"/>
      <c r="LWU40" s="14"/>
      <c r="LWV40" s="14"/>
      <c r="LWW40" s="14"/>
      <c r="LWX40" s="14"/>
      <c r="LWY40" s="14"/>
      <c r="LWZ40" s="14"/>
      <c r="LXA40" s="14"/>
      <c r="LXB40" s="14"/>
      <c r="LXC40" s="14"/>
      <c r="LXD40" s="14"/>
      <c r="LXE40" s="14"/>
      <c r="LXF40" s="14"/>
      <c r="LXG40" s="14"/>
      <c r="LXH40" s="14"/>
      <c r="LXI40" s="14"/>
      <c r="LXJ40" s="14"/>
      <c r="LXK40" s="14"/>
      <c r="LXL40" s="14"/>
      <c r="LXM40" s="14"/>
      <c r="LXN40" s="14"/>
      <c r="LXO40" s="14"/>
      <c r="LXP40" s="14"/>
      <c r="LXQ40" s="14"/>
      <c r="LXR40" s="14"/>
      <c r="LXS40" s="14"/>
      <c r="LXT40" s="14"/>
      <c r="LXU40" s="14"/>
      <c r="LXV40" s="14"/>
      <c r="LXW40" s="14"/>
      <c r="LXX40" s="14"/>
      <c r="LXY40" s="14"/>
      <c r="LXZ40" s="14"/>
      <c r="LYA40" s="14"/>
      <c r="LYB40" s="14"/>
      <c r="LYC40" s="14"/>
      <c r="LYD40" s="14"/>
      <c r="LYE40" s="14"/>
      <c r="LYF40" s="14"/>
      <c r="LYG40" s="14"/>
      <c r="LYH40" s="14"/>
      <c r="LYI40" s="14"/>
      <c r="LYJ40" s="14"/>
      <c r="LYK40" s="14"/>
      <c r="LYL40" s="14"/>
      <c r="LYM40" s="14"/>
      <c r="LYN40" s="14"/>
      <c r="LYO40" s="14"/>
      <c r="LYP40" s="14"/>
      <c r="LYQ40" s="14"/>
      <c r="LYR40" s="14"/>
      <c r="LYS40" s="14"/>
      <c r="LYT40" s="14"/>
      <c r="LYU40" s="14"/>
      <c r="LYV40" s="14"/>
      <c r="LYW40" s="14"/>
      <c r="LYX40" s="14"/>
      <c r="LYY40" s="14"/>
      <c r="LYZ40" s="14"/>
      <c r="LZA40" s="14"/>
      <c r="LZB40" s="14"/>
      <c r="LZC40" s="14"/>
      <c r="LZD40" s="14"/>
      <c r="LZE40" s="14"/>
      <c r="LZF40" s="14"/>
      <c r="LZG40" s="14"/>
      <c r="LZH40" s="14"/>
      <c r="LZI40" s="14"/>
      <c r="LZJ40" s="14"/>
      <c r="LZK40" s="14"/>
      <c r="LZL40" s="14"/>
      <c r="LZM40" s="14"/>
      <c r="LZN40" s="14"/>
      <c r="LZO40" s="14"/>
      <c r="LZP40" s="14"/>
      <c r="LZQ40" s="14"/>
      <c r="LZR40" s="14"/>
      <c r="LZS40" s="14"/>
      <c r="LZT40" s="14"/>
      <c r="LZU40" s="14"/>
      <c r="LZV40" s="14"/>
      <c r="LZW40" s="14"/>
      <c r="LZX40" s="14"/>
      <c r="LZY40" s="14"/>
      <c r="LZZ40" s="14"/>
      <c r="MAA40" s="14"/>
      <c r="MAB40" s="14"/>
      <c r="MAC40" s="14"/>
      <c r="MAD40" s="14"/>
      <c r="MAE40" s="14"/>
      <c r="MAF40" s="14"/>
      <c r="MAG40" s="14"/>
      <c r="MAH40" s="14"/>
      <c r="MAI40" s="14"/>
      <c r="MAJ40" s="14"/>
      <c r="MAK40" s="14"/>
      <c r="MAL40" s="14"/>
      <c r="MAM40" s="14"/>
      <c r="MAN40" s="14"/>
      <c r="MAO40" s="14"/>
      <c r="MAP40" s="14"/>
      <c r="MAQ40" s="14"/>
      <c r="MAR40" s="14"/>
      <c r="MAS40" s="14"/>
      <c r="MAT40" s="14"/>
      <c r="MAU40" s="14"/>
      <c r="MAV40" s="14"/>
      <c r="MAW40" s="14"/>
      <c r="MAX40" s="14"/>
      <c r="MAY40" s="14"/>
      <c r="MAZ40" s="14"/>
      <c r="MBA40" s="14"/>
      <c r="MBB40" s="14"/>
      <c r="MBC40" s="14"/>
      <c r="MBD40" s="14"/>
      <c r="MBE40" s="14"/>
      <c r="MBF40" s="14"/>
      <c r="MBG40" s="14"/>
      <c r="MBH40" s="14"/>
      <c r="MBI40" s="14"/>
      <c r="MBJ40" s="14"/>
      <c r="MBK40" s="14"/>
      <c r="MBL40" s="14"/>
      <c r="MBM40" s="14"/>
      <c r="MBN40" s="14"/>
      <c r="MBO40" s="14"/>
      <c r="MBP40" s="14"/>
      <c r="MBQ40" s="14"/>
      <c r="MBR40" s="14"/>
      <c r="MBS40" s="14"/>
      <c r="MBT40" s="14"/>
      <c r="MBU40" s="14"/>
      <c r="MBV40" s="14"/>
      <c r="MBW40" s="14"/>
      <c r="MBX40" s="14"/>
      <c r="MBY40" s="14"/>
      <c r="MBZ40" s="14"/>
      <c r="MCA40" s="14"/>
      <c r="MCB40" s="14"/>
      <c r="MCC40" s="14"/>
      <c r="MCD40" s="14"/>
      <c r="MCE40" s="14"/>
      <c r="MCF40" s="14"/>
      <c r="MCG40" s="14"/>
      <c r="MCH40" s="14"/>
      <c r="MCI40" s="14"/>
      <c r="MCJ40" s="14"/>
      <c r="MCK40" s="14"/>
      <c r="MCL40" s="14"/>
      <c r="MCM40" s="14"/>
      <c r="MCN40" s="14"/>
      <c r="MCO40" s="14"/>
      <c r="MCP40" s="14"/>
      <c r="MCQ40" s="14"/>
      <c r="MCR40" s="14"/>
      <c r="MCS40" s="14"/>
      <c r="MCT40" s="14"/>
      <c r="MCU40" s="14"/>
      <c r="MCV40" s="14"/>
      <c r="MCW40" s="14"/>
      <c r="MCX40" s="14"/>
      <c r="MCY40" s="14"/>
      <c r="MCZ40" s="14"/>
      <c r="MDA40" s="14"/>
      <c r="MDB40" s="14"/>
      <c r="MDC40" s="14"/>
      <c r="MDD40" s="14"/>
      <c r="MDE40" s="14"/>
      <c r="MDF40" s="14"/>
      <c r="MDG40" s="14"/>
      <c r="MDH40" s="14"/>
      <c r="MDI40" s="14"/>
      <c r="MDJ40" s="14"/>
      <c r="MDK40" s="14"/>
      <c r="MDL40" s="14"/>
      <c r="MDM40" s="14"/>
      <c r="MDN40" s="14"/>
      <c r="MDO40" s="14"/>
      <c r="MDP40" s="14"/>
      <c r="MDQ40" s="14"/>
      <c r="MDR40" s="14"/>
      <c r="MDS40" s="14"/>
      <c r="MDT40" s="14"/>
      <c r="MDU40" s="14"/>
      <c r="MDV40" s="14"/>
      <c r="MDW40" s="14"/>
      <c r="MDX40" s="14"/>
      <c r="MDY40" s="14"/>
      <c r="MDZ40" s="14"/>
      <c r="MEA40" s="14"/>
      <c r="MEB40" s="14"/>
      <c r="MEC40" s="14"/>
      <c r="MED40" s="14"/>
      <c r="MEE40" s="14"/>
      <c r="MEF40" s="14"/>
      <c r="MEG40" s="14"/>
      <c r="MEH40" s="14"/>
      <c r="MEI40" s="14"/>
      <c r="MEJ40" s="14"/>
      <c r="MEK40" s="14"/>
      <c r="MEL40" s="14"/>
      <c r="MEM40" s="14"/>
      <c r="MEN40" s="14"/>
      <c r="MEO40" s="14"/>
      <c r="MEP40" s="14"/>
      <c r="MEQ40" s="14"/>
      <c r="MER40" s="14"/>
      <c r="MES40" s="14"/>
      <c r="MET40" s="14"/>
      <c r="MEU40" s="14"/>
      <c r="MEV40" s="14"/>
      <c r="MEW40" s="14"/>
      <c r="MEX40" s="14"/>
      <c r="MEY40" s="14"/>
      <c r="MEZ40" s="14"/>
      <c r="MFA40" s="14"/>
      <c r="MFB40" s="14"/>
      <c r="MFC40" s="14"/>
      <c r="MFD40" s="14"/>
      <c r="MFE40" s="14"/>
      <c r="MFF40" s="14"/>
      <c r="MFG40" s="14"/>
      <c r="MFH40" s="14"/>
      <c r="MFI40" s="14"/>
      <c r="MFJ40" s="14"/>
      <c r="MFK40" s="14"/>
      <c r="MFL40" s="14"/>
      <c r="MFM40" s="14"/>
      <c r="MFN40" s="14"/>
      <c r="MFO40" s="14"/>
      <c r="MFP40" s="14"/>
      <c r="MFQ40" s="14"/>
      <c r="MFR40" s="14"/>
      <c r="MFS40" s="14"/>
      <c r="MFT40" s="14"/>
      <c r="MFU40" s="14"/>
      <c r="MFV40" s="14"/>
      <c r="MFW40" s="14"/>
      <c r="MFX40" s="14"/>
      <c r="MFY40" s="14"/>
      <c r="MFZ40" s="14"/>
      <c r="MGA40" s="14"/>
      <c r="MGB40" s="14"/>
      <c r="MGC40" s="14"/>
      <c r="MGD40" s="14"/>
      <c r="MGE40" s="14"/>
      <c r="MGF40" s="14"/>
      <c r="MGG40" s="14"/>
      <c r="MGH40" s="14"/>
      <c r="MGI40" s="14"/>
      <c r="MGJ40" s="14"/>
      <c r="MGK40" s="14"/>
      <c r="MGL40" s="14"/>
      <c r="MGM40" s="14"/>
      <c r="MGN40" s="14"/>
      <c r="MGO40" s="14"/>
      <c r="MGP40" s="14"/>
      <c r="MGQ40" s="14"/>
      <c r="MGR40" s="14"/>
      <c r="MGS40" s="14"/>
      <c r="MGT40" s="14"/>
      <c r="MGU40" s="14"/>
      <c r="MGV40" s="14"/>
      <c r="MGW40" s="14"/>
      <c r="MGX40" s="14"/>
      <c r="MGY40" s="14"/>
      <c r="MGZ40" s="14"/>
      <c r="MHA40" s="14"/>
      <c r="MHB40" s="14"/>
      <c r="MHC40" s="14"/>
      <c r="MHD40" s="14"/>
      <c r="MHE40" s="14"/>
      <c r="MHF40" s="14"/>
      <c r="MHG40" s="14"/>
      <c r="MHH40" s="14"/>
      <c r="MHI40" s="14"/>
      <c r="MHJ40" s="14"/>
      <c r="MHK40" s="14"/>
      <c r="MHL40" s="14"/>
      <c r="MHM40" s="14"/>
      <c r="MHN40" s="14"/>
      <c r="MHO40" s="14"/>
      <c r="MHP40" s="14"/>
      <c r="MHQ40" s="14"/>
      <c r="MHR40" s="14"/>
      <c r="MHS40" s="14"/>
      <c r="MHT40" s="14"/>
      <c r="MHU40" s="14"/>
      <c r="MHV40" s="14"/>
      <c r="MHW40" s="14"/>
      <c r="MHX40" s="14"/>
      <c r="MHY40" s="14"/>
      <c r="MHZ40" s="14"/>
      <c r="MIA40" s="14"/>
      <c r="MIB40" s="14"/>
      <c r="MIC40" s="14"/>
      <c r="MID40" s="14"/>
      <c r="MIE40" s="14"/>
      <c r="MIF40" s="14"/>
      <c r="MIG40" s="14"/>
      <c r="MIH40" s="14"/>
      <c r="MII40" s="14"/>
      <c r="MIJ40" s="14"/>
      <c r="MIK40" s="14"/>
      <c r="MIL40" s="14"/>
      <c r="MIM40" s="14"/>
      <c r="MIN40" s="14"/>
      <c r="MIO40" s="14"/>
      <c r="MIP40" s="14"/>
      <c r="MIQ40" s="14"/>
      <c r="MIR40" s="14"/>
      <c r="MIS40" s="14"/>
      <c r="MIT40" s="14"/>
      <c r="MIU40" s="14"/>
      <c r="MIV40" s="14"/>
      <c r="MIW40" s="14"/>
      <c r="MIX40" s="14"/>
      <c r="MIY40" s="14"/>
      <c r="MIZ40" s="14"/>
      <c r="MJA40" s="14"/>
      <c r="MJB40" s="14"/>
      <c r="MJC40" s="14"/>
      <c r="MJD40" s="14"/>
      <c r="MJE40" s="14"/>
      <c r="MJF40" s="14"/>
      <c r="MJG40" s="14"/>
      <c r="MJH40" s="14"/>
      <c r="MJI40" s="14"/>
      <c r="MJJ40" s="14"/>
      <c r="MJK40" s="14"/>
      <c r="MJL40" s="14"/>
      <c r="MJM40" s="14"/>
      <c r="MJN40" s="14"/>
      <c r="MJO40" s="14"/>
      <c r="MJP40" s="14"/>
      <c r="MJQ40" s="14"/>
      <c r="MJR40" s="14"/>
      <c r="MJS40" s="14"/>
      <c r="MJT40" s="14"/>
      <c r="MJU40" s="14"/>
      <c r="MJV40" s="14"/>
      <c r="MJW40" s="14"/>
      <c r="MJX40" s="14"/>
      <c r="MJY40" s="14"/>
      <c r="MJZ40" s="14"/>
      <c r="MKA40" s="14"/>
      <c r="MKB40" s="14"/>
      <c r="MKC40" s="14"/>
      <c r="MKD40" s="14"/>
      <c r="MKE40" s="14"/>
      <c r="MKF40" s="14"/>
      <c r="MKG40" s="14"/>
      <c r="MKH40" s="14"/>
      <c r="MKI40" s="14"/>
      <c r="MKJ40" s="14"/>
      <c r="MKK40" s="14"/>
      <c r="MKL40" s="14"/>
      <c r="MKM40" s="14"/>
      <c r="MKN40" s="14"/>
      <c r="MKO40" s="14"/>
      <c r="MKP40" s="14"/>
      <c r="MKQ40" s="14"/>
      <c r="MKR40" s="14"/>
      <c r="MKS40" s="14"/>
      <c r="MKT40" s="14"/>
      <c r="MKU40" s="14"/>
      <c r="MKV40" s="14"/>
      <c r="MKW40" s="14"/>
      <c r="MKX40" s="14"/>
      <c r="MKY40" s="14"/>
      <c r="MKZ40" s="14"/>
      <c r="MLA40" s="14"/>
      <c r="MLB40" s="14"/>
      <c r="MLC40" s="14"/>
      <c r="MLD40" s="14"/>
      <c r="MLE40" s="14"/>
      <c r="MLF40" s="14"/>
      <c r="MLG40" s="14"/>
      <c r="MLH40" s="14"/>
      <c r="MLI40" s="14"/>
      <c r="MLJ40" s="14"/>
      <c r="MLK40" s="14"/>
      <c r="MLL40" s="14"/>
      <c r="MLM40" s="14"/>
      <c r="MLN40" s="14"/>
      <c r="MLO40" s="14"/>
      <c r="MLP40" s="14"/>
      <c r="MLQ40" s="14"/>
      <c r="MLR40" s="14"/>
      <c r="MLS40" s="14"/>
      <c r="MLT40" s="14"/>
      <c r="MLU40" s="14"/>
      <c r="MLV40" s="14"/>
      <c r="MLW40" s="14"/>
      <c r="MLX40" s="14"/>
      <c r="MLY40" s="14"/>
      <c r="MLZ40" s="14"/>
      <c r="MMA40" s="14"/>
      <c r="MMB40" s="14"/>
      <c r="MMC40" s="14"/>
      <c r="MMD40" s="14"/>
      <c r="MME40" s="14"/>
      <c r="MMF40" s="14"/>
      <c r="MMG40" s="14"/>
      <c r="MMH40" s="14"/>
      <c r="MMI40" s="14"/>
      <c r="MMJ40" s="14"/>
      <c r="MMK40" s="14"/>
      <c r="MML40" s="14"/>
      <c r="MMM40" s="14"/>
      <c r="MMN40" s="14"/>
      <c r="MMO40" s="14"/>
      <c r="MMP40" s="14"/>
      <c r="MMQ40" s="14"/>
      <c r="MMR40" s="14"/>
      <c r="MMS40" s="14"/>
      <c r="MMT40" s="14"/>
      <c r="MMU40" s="14"/>
      <c r="MMV40" s="14"/>
      <c r="MMW40" s="14"/>
      <c r="MMX40" s="14"/>
      <c r="MMY40" s="14"/>
      <c r="MMZ40" s="14"/>
      <c r="MNA40" s="14"/>
      <c r="MNB40" s="14"/>
      <c r="MNC40" s="14"/>
      <c r="MND40" s="14"/>
      <c r="MNE40" s="14"/>
      <c r="MNF40" s="14"/>
      <c r="MNG40" s="14"/>
      <c r="MNH40" s="14"/>
      <c r="MNI40" s="14"/>
      <c r="MNJ40" s="14"/>
      <c r="MNK40" s="14"/>
      <c r="MNL40" s="14"/>
      <c r="MNM40" s="14"/>
      <c r="MNN40" s="14"/>
      <c r="MNO40" s="14"/>
      <c r="MNP40" s="14"/>
      <c r="MNQ40" s="14"/>
      <c r="MNR40" s="14"/>
      <c r="MNS40" s="14"/>
      <c r="MNT40" s="14"/>
      <c r="MNU40" s="14"/>
      <c r="MNV40" s="14"/>
      <c r="MNW40" s="14"/>
      <c r="MNX40" s="14"/>
      <c r="MNY40" s="14"/>
      <c r="MNZ40" s="14"/>
      <c r="MOA40" s="14"/>
      <c r="MOB40" s="14"/>
      <c r="MOC40" s="14"/>
      <c r="MOD40" s="14"/>
      <c r="MOE40" s="14"/>
      <c r="MOF40" s="14"/>
      <c r="MOG40" s="14"/>
      <c r="MOH40" s="14"/>
      <c r="MOI40" s="14"/>
      <c r="MOJ40" s="14"/>
      <c r="MOK40" s="14"/>
      <c r="MOL40" s="14"/>
      <c r="MOM40" s="14"/>
      <c r="MON40" s="14"/>
      <c r="MOO40" s="14"/>
      <c r="MOP40" s="14"/>
      <c r="MOQ40" s="14"/>
      <c r="MOR40" s="14"/>
      <c r="MOS40" s="14"/>
      <c r="MOT40" s="14"/>
      <c r="MOU40" s="14"/>
      <c r="MOV40" s="14"/>
      <c r="MOW40" s="14"/>
      <c r="MOX40" s="14"/>
      <c r="MOY40" s="14"/>
      <c r="MOZ40" s="14"/>
      <c r="MPA40" s="14"/>
      <c r="MPB40" s="14"/>
      <c r="MPC40" s="14"/>
      <c r="MPD40" s="14"/>
      <c r="MPE40" s="14"/>
      <c r="MPF40" s="14"/>
      <c r="MPG40" s="14"/>
      <c r="MPH40" s="14"/>
      <c r="MPI40" s="14"/>
      <c r="MPJ40" s="14"/>
      <c r="MPK40" s="14"/>
      <c r="MPL40" s="14"/>
      <c r="MPM40" s="14"/>
      <c r="MPN40" s="14"/>
      <c r="MPO40" s="14"/>
      <c r="MPP40" s="14"/>
      <c r="MPQ40" s="14"/>
      <c r="MPR40" s="14"/>
      <c r="MPS40" s="14"/>
      <c r="MPT40" s="14"/>
      <c r="MPU40" s="14"/>
      <c r="MPV40" s="14"/>
      <c r="MPW40" s="14"/>
      <c r="MPX40" s="14"/>
      <c r="MPY40" s="14"/>
      <c r="MPZ40" s="14"/>
      <c r="MQA40" s="14"/>
      <c r="MQB40" s="14"/>
      <c r="MQC40" s="14"/>
      <c r="MQD40" s="14"/>
      <c r="MQE40" s="14"/>
      <c r="MQF40" s="14"/>
      <c r="MQG40" s="14"/>
      <c r="MQH40" s="14"/>
      <c r="MQI40" s="14"/>
      <c r="MQJ40" s="14"/>
      <c r="MQK40" s="14"/>
      <c r="MQL40" s="14"/>
      <c r="MQM40" s="14"/>
      <c r="MQN40" s="14"/>
      <c r="MQO40" s="14"/>
      <c r="MQP40" s="14"/>
      <c r="MQQ40" s="14"/>
      <c r="MQR40" s="14"/>
      <c r="MQS40" s="14"/>
      <c r="MQT40" s="14"/>
      <c r="MQU40" s="14"/>
      <c r="MQV40" s="14"/>
      <c r="MQW40" s="14"/>
      <c r="MQX40" s="14"/>
      <c r="MQY40" s="14"/>
      <c r="MQZ40" s="14"/>
      <c r="MRA40" s="14"/>
      <c r="MRB40" s="14"/>
      <c r="MRC40" s="14"/>
      <c r="MRD40" s="14"/>
      <c r="MRE40" s="14"/>
      <c r="MRF40" s="14"/>
      <c r="MRG40" s="14"/>
      <c r="MRH40" s="14"/>
      <c r="MRI40" s="14"/>
      <c r="MRJ40" s="14"/>
      <c r="MRK40" s="14"/>
      <c r="MRL40" s="14"/>
      <c r="MRM40" s="14"/>
      <c r="MRN40" s="14"/>
      <c r="MRO40" s="14"/>
      <c r="MRP40" s="14"/>
      <c r="MRQ40" s="14"/>
      <c r="MRR40" s="14"/>
      <c r="MRS40" s="14"/>
      <c r="MRT40" s="14"/>
      <c r="MRU40" s="14"/>
      <c r="MRV40" s="14"/>
      <c r="MRW40" s="14"/>
      <c r="MRX40" s="14"/>
      <c r="MRY40" s="14"/>
      <c r="MRZ40" s="14"/>
      <c r="MSA40" s="14"/>
      <c r="MSB40" s="14"/>
      <c r="MSC40" s="14"/>
      <c r="MSD40" s="14"/>
      <c r="MSE40" s="14"/>
      <c r="MSF40" s="14"/>
      <c r="MSG40" s="14"/>
      <c r="MSH40" s="14"/>
      <c r="MSI40" s="14"/>
      <c r="MSJ40" s="14"/>
      <c r="MSK40" s="14"/>
      <c r="MSL40" s="14"/>
      <c r="MSM40" s="14"/>
      <c r="MSN40" s="14"/>
      <c r="MSO40" s="14"/>
      <c r="MSP40" s="14"/>
      <c r="MSQ40" s="14"/>
      <c r="MSR40" s="14"/>
      <c r="MSS40" s="14"/>
      <c r="MST40" s="14"/>
      <c r="MSU40" s="14"/>
      <c r="MSV40" s="14"/>
      <c r="MSW40" s="14"/>
      <c r="MSX40" s="14"/>
      <c r="MSY40" s="14"/>
      <c r="MSZ40" s="14"/>
      <c r="MTA40" s="14"/>
      <c r="MTB40" s="14"/>
      <c r="MTC40" s="14"/>
      <c r="MTD40" s="14"/>
      <c r="MTE40" s="14"/>
      <c r="MTF40" s="14"/>
      <c r="MTG40" s="14"/>
      <c r="MTH40" s="14"/>
      <c r="MTI40" s="14"/>
      <c r="MTJ40" s="14"/>
      <c r="MTK40" s="14"/>
      <c r="MTL40" s="14"/>
      <c r="MTM40" s="14"/>
      <c r="MTN40" s="14"/>
      <c r="MTO40" s="14"/>
      <c r="MTP40" s="14"/>
      <c r="MTQ40" s="14"/>
      <c r="MTR40" s="14"/>
      <c r="MTS40" s="14"/>
      <c r="MTT40" s="14"/>
      <c r="MTU40" s="14"/>
      <c r="MTV40" s="14"/>
      <c r="MTW40" s="14"/>
      <c r="MTX40" s="14"/>
      <c r="MTY40" s="14"/>
      <c r="MTZ40" s="14"/>
      <c r="MUA40" s="14"/>
      <c r="MUB40" s="14"/>
      <c r="MUC40" s="14"/>
      <c r="MUD40" s="14"/>
      <c r="MUE40" s="14"/>
      <c r="MUF40" s="14"/>
      <c r="MUG40" s="14"/>
      <c r="MUH40" s="14"/>
      <c r="MUI40" s="14"/>
      <c r="MUJ40" s="14"/>
      <c r="MUK40" s="14"/>
      <c r="MUL40" s="14"/>
      <c r="MUM40" s="14"/>
      <c r="MUN40" s="14"/>
      <c r="MUO40" s="14"/>
      <c r="MUP40" s="14"/>
      <c r="MUQ40" s="14"/>
      <c r="MUR40" s="14"/>
      <c r="MUS40" s="14"/>
      <c r="MUT40" s="14"/>
      <c r="MUU40" s="14"/>
      <c r="MUV40" s="14"/>
      <c r="MUW40" s="14"/>
      <c r="MUX40" s="14"/>
      <c r="MUY40" s="14"/>
      <c r="MUZ40" s="14"/>
      <c r="MVA40" s="14"/>
      <c r="MVB40" s="14"/>
      <c r="MVC40" s="14"/>
      <c r="MVD40" s="14"/>
      <c r="MVE40" s="14"/>
      <c r="MVF40" s="14"/>
      <c r="MVG40" s="14"/>
      <c r="MVH40" s="14"/>
      <c r="MVI40" s="14"/>
      <c r="MVJ40" s="14"/>
      <c r="MVK40" s="14"/>
      <c r="MVL40" s="14"/>
      <c r="MVM40" s="14"/>
      <c r="MVN40" s="14"/>
      <c r="MVO40" s="14"/>
      <c r="MVP40" s="14"/>
      <c r="MVQ40" s="14"/>
      <c r="MVR40" s="14"/>
      <c r="MVS40" s="14"/>
      <c r="MVT40" s="14"/>
      <c r="MVU40" s="14"/>
      <c r="MVV40" s="14"/>
      <c r="MVW40" s="14"/>
      <c r="MVX40" s="14"/>
      <c r="MVY40" s="14"/>
      <c r="MVZ40" s="14"/>
      <c r="MWA40" s="14"/>
      <c r="MWB40" s="14"/>
      <c r="MWC40" s="14"/>
      <c r="MWD40" s="14"/>
      <c r="MWE40" s="14"/>
      <c r="MWF40" s="14"/>
      <c r="MWG40" s="14"/>
      <c r="MWH40" s="14"/>
      <c r="MWI40" s="14"/>
      <c r="MWJ40" s="14"/>
      <c r="MWK40" s="14"/>
      <c r="MWL40" s="14"/>
      <c r="MWM40" s="14"/>
      <c r="MWN40" s="14"/>
      <c r="MWO40" s="14"/>
      <c r="MWP40" s="14"/>
      <c r="MWQ40" s="14"/>
      <c r="MWR40" s="14"/>
      <c r="MWS40" s="14"/>
      <c r="MWT40" s="14"/>
      <c r="MWU40" s="14"/>
      <c r="MWV40" s="14"/>
      <c r="MWW40" s="14"/>
      <c r="MWX40" s="14"/>
      <c r="MWY40" s="14"/>
      <c r="MWZ40" s="14"/>
      <c r="MXA40" s="14"/>
      <c r="MXB40" s="14"/>
      <c r="MXC40" s="14"/>
      <c r="MXD40" s="14"/>
      <c r="MXE40" s="14"/>
      <c r="MXF40" s="14"/>
      <c r="MXG40" s="14"/>
      <c r="MXH40" s="14"/>
      <c r="MXI40" s="14"/>
      <c r="MXJ40" s="14"/>
      <c r="MXK40" s="14"/>
      <c r="MXL40" s="14"/>
      <c r="MXM40" s="14"/>
      <c r="MXN40" s="14"/>
      <c r="MXO40" s="14"/>
      <c r="MXP40" s="14"/>
      <c r="MXQ40" s="14"/>
      <c r="MXR40" s="14"/>
      <c r="MXS40" s="14"/>
      <c r="MXT40" s="14"/>
      <c r="MXU40" s="14"/>
      <c r="MXV40" s="14"/>
      <c r="MXW40" s="14"/>
      <c r="MXX40" s="14"/>
      <c r="MXY40" s="14"/>
      <c r="MXZ40" s="14"/>
      <c r="MYA40" s="14"/>
      <c r="MYB40" s="14"/>
      <c r="MYC40" s="14"/>
      <c r="MYD40" s="14"/>
      <c r="MYE40" s="14"/>
      <c r="MYF40" s="14"/>
      <c r="MYG40" s="14"/>
      <c r="MYH40" s="14"/>
      <c r="MYI40" s="14"/>
      <c r="MYJ40" s="14"/>
      <c r="MYK40" s="14"/>
      <c r="MYL40" s="14"/>
      <c r="MYM40" s="14"/>
      <c r="MYN40" s="14"/>
      <c r="MYO40" s="14"/>
      <c r="MYP40" s="14"/>
      <c r="MYQ40" s="14"/>
      <c r="MYR40" s="14"/>
      <c r="MYS40" s="14"/>
      <c r="MYT40" s="14"/>
      <c r="MYU40" s="14"/>
      <c r="MYV40" s="14"/>
      <c r="MYW40" s="14"/>
      <c r="MYX40" s="14"/>
      <c r="MYY40" s="14"/>
      <c r="MYZ40" s="14"/>
      <c r="MZA40" s="14"/>
      <c r="MZB40" s="14"/>
      <c r="MZC40" s="14"/>
      <c r="MZD40" s="14"/>
      <c r="MZE40" s="14"/>
      <c r="MZF40" s="14"/>
      <c r="MZG40" s="14"/>
      <c r="MZH40" s="14"/>
      <c r="MZI40" s="14"/>
      <c r="MZJ40" s="14"/>
      <c r="MZK40" s="14"/>
      <c r="MZL40" s="14"/>
      <c r="MZM40" s="14"/>
      <c r="MZN40" s="14"/>
      <c r="MZO40" s="14"/>
      <c r="MZP40" s="14"/>
      <c r="MZQ40" s="14"/>
      <c r="MZR40" s="14"/>
      <c r="MZS40" s="14"/>
      <c r="MZT40" s="14"/>
      <c r="MZU40" s="14"/>
      <c r="MZV40" s="14"/>
      <c r="MZW40" s="14"/>
      <c r="MZX40" s="14"/>
      <c r="MZY40" s="14"/>
      <c r="MZZ40" s="14"/>
      <c r="NAA40" s="14"/>
      <c r="NAB40" s="14"/>
      <c r="NAC40" s="14"/>
      <c r="NAD40" s="14"/>
      <c r="NAE40" s="14"/>
      <c r="NAF40" s="14"/>
      <c r="NAG40" s="14"/>
      <c r="NAH40" s="14"/>
      <c r="NAI40" s="14"/>
      <c r="NAJ40" s="14"/>
      <c r="NAK40" s="14"/>
      <c r="NAL40" s="14"/>
      <c r="NAM40" s="14"/>
      <c r="NAN40" s="14"/>
      <c r="NAO40" s="14"/>
      <c r="NAP40" s="14"/>
      <c r="NAQ40" s="14"/>
      <c r="NAR40" s="14"/>
      <c r="NAS40" s="14"/>
      <c r="NAT40" s="14"/>
      <c r="NAU40" s="14"/>
      <c r="NAV40" s="14"/>
      <c r="NAW40" s="14"/>
      <c r="NAX40" s="14"/>
      <c r="NAY40" s="14"/>
      <c r="NAZ40" s="14"/>
      <c r="NBA40" s="14"/>
      <c r="NBB40" s="14"/>
      <c r="NBC40" s="14"/>
      <c r="NBD40" s="14"/>
      <c r="NBE40" s="14"/>
      <c r="NBF40" s="14"/>
      <c r="NBG40" s="14"/>
      <c r="NBH40" s="14"/>
      <c r="NBI40" s="14"/>
      <c r="NBJ40" s="14"/>
      <c r="NBK40" s="14"/>
      <c r="NBL40" s="14"/>
      <c r="NBM40" s="14"/>
      <c r="NBN40" s="14"/>
      <c r="NBO40" s="14"/>
      <c r="NBP40" s="14"/>
      <c r="NBQ40" s="14"/>
      <c r="NBR40" s="14"/>
      <c r="NBS40" s="14"/>
      <c r="NBT40" s="14"/>
      <c r="NBU40" s="14"/>
      <c r="NBV40" s="14"/>
      <c r="NBW40" s="14"/>
      <c r="NBX40" s="14"/>
      <c r="NBY40" s="14"/>
      <c r="NBZ40" s="14"/>
      <c r="NCA40" s="14"/>
      <c r="NCB40" s="14"/>
      <c r="NCC40" s="14"/>
      <c r="NCD40" s="14"/>
      <c r="NCE40" s="14"/>
      <c r="NCF40" s="14"/>
      <c r="NCG40" s="14"/>
      <c r="NCH40" s="14"/>
      <c r="NCI40" s="14"/>
      <c r="NCJ40" s="14"/>
      <c r="NCK40" s="14"/>
      <c r="NCL40" s="14"/>
      <c r="NCM40" s="14"/>
      <c r="NCN40" s="14"/>
      <c r="NCO40" s="14"/>
      <c r="NCP40" s="14"/>
      <c r="NCQ40" s="14"/>
      <c r="NCR40" s="14"/>
      <c r="NCS40" s="14"/>
      <c r="NCT40" s="14"/>
      <c r="NCU40" s="14"/>
      <c r="NCV40" s="14"/>
      <c r="NCW40" s="14"/>
      <c r="NCX40" s="14"/>
      <c r="NCY40" s="14"/>
      <c r="NCZ40" s="14"/>
      <c r="NDA40" s="14"/>
      <c r="NDB40" s="14"/>
      <c r="NDC40" s="14"/>
      <c r="NDD40" s="14"/>
      <c r="NDE40" s="14"/>
      <c r="NDF40" s="14"/>
      <c r="NDG40" s="14"/>
      <c r="NDH40" s="14"/>
      <c r="NDI40" s="14"/>
      <c r="NDJ40" s="14"/>
      <c r="NDK40" s="14"/>
      <c r="NDL40" s="14"/>
      <c r="NDM40" s="14"/>
      <c r="NDN40" s="14"/>
      <c r="NDO40" s="14"/>
      <c r="NDP40" s="14"/>
      <c r="NDQ40" s="14"/>
      <c r="NDR40" s="14"/>
      <c r="NDS40" s="14"/>
      <c r="NDT40" s="14"/>
      <c r="NDU40" s="14"/>
      <c r="NDV40" s="14"/>
      <c r="NDW40" s="14"/>
      <c r="NDX40" s="14"/>
      <c r="NDY40" s="14"/>
      <c r="NDZ40" s="14"/>
      <c r="NEA40" s="14"/>
      <c r="NEB40" s="14"/>
      <c r="NEC40" s="14"/>
      <c r="NED40" s="14"/>
      <c r="NEE40" s="14"/>
      <c r="NEF40" s="14"/>
      <c r="NEG40" s="14"/>
      <c r="NEH40" s="14"/>
      <c r="NEI40" s="14"/>
      <c r="NEJ40" s="14"/>
      <c r="NEK40" s="14"/>
      <c r="NEL40" s="14"/>
      <c r="NEM40" s="14"/>
      <c r="NEN40" s="14"/>
      <c r="NEO40" s="14"/>
      <c r="NEP40" s="14"/>
      <c r="NEQ40" s="14"/>
      <c r="NER40" s="14"/>
      <c r="NES40" s="14"/>
      <c r="NET40" s="14"/>
      <c r="NEU40" s="14"/>
      <c r="NEV40" s="14"/>
      <c r="NEW40" s="14"/>
      <c r="NEX40" s="14"/>
      <c r="NEY40" s="14"/>
      <c r="NEZ40" s="14"/>
      <c r="NFA40" s="14"/>
      <c r="NFB40" s="14"/>
      <c r="NFC40" s="14"/>
      <c r="NFD40" s="14"/>
      <c r="NFE40" s="14"/>
      <c r="NFF40" s="14"/>
      <c r="NFG40" s="14"/>
      <c r="NFH40" s="14"/>
      <c r="NFI40" s="14"/>
      <c r="NFJ40" s="14"/>
      <c r="NFK40" s="14"/>
      <c r="NFL40" s="14"/>
      <c r="NFM40" s="14"/>
      <c r="NFN40" s="14"/>
      <c r="NFO40" s="14"/>
      <c r="NFP40" s="14"/>
      <c r="NFQ40" s="14"/>
      <c r="NFR40" s="14"/>
      <c r="NFS40" s="14"/>
      <c r="NFT40" s="14"/>
      <c r="NFU40" s="14"/>
      <c r="NFV40" s="14"/>
      <c r="NFW40" s="14"/>
      <c r="NFX40" s="14"/>
      <c r="NFY40" s="14"/>
      <c r="NFZ40" s="14"/>
      <c r="NGA40" s="14"/>
      <c r="NGB40" s="14"/>
      <c r="NGC40" s="14"/>
      <c r="NGD40" s="14"/>
      <c r="NGE40" s="14"/>
      <c r="NGF40" s="14"/>
      <c r="NGG40" s="14"/>
      <c r="NGH40" s="14"/>
      <c r="NGI40" s="14"/>
      <c r="NGJ40" s="14"/>
      <c r="NGK40" s="14"/>
      <c r="NGL40" s="14"/>
      <c r="NGM40" s="14"/>
      <c r="NGN40" s="14"/>
      <c r="NGO40" s="14"/>
      <c r="NGP40" s="14"/>
      <c r="NGQ40" s="14"/>
      <c r="NGR40" s="14"/>
      <c r="NGS40" s="14"/>
      <c r="NGT40" s="14"/>
      <c r="NGU40" s="14"/>
      <c r="NGV40" s="14"/>
      <c r="NGW40" s="14"/>
      <c r="NGX40" s="14"/>
      <c r="NGY40" s="14"/>
      <c r="NGZ40" s="14"/>
      <c r="NHA40" s="14"/>
      <c r="NHB40" s="14"/>
      <c r="NHC40" s="14"/>
      <c r="NHD40" s="14"/>
      <c r="NHE40" s="14"/>
      <c r="NHF40" s="14"/>
      <c r="NHG40" s="14"/>
      <c r="NHH40" s="14"/>
      <c r="NHI40" s="14"/>
      <c r="NHJ40" s="14"/>
      <c r="NHK40" s="14"/>
      <c r="NHL40" s="14"/>
      <c r="NHM40" s="14"/>
      <c r="NHN40" s="14"/>
      <c r="NHO40" s="14"/>
      <c r="NHP40" s="14"/>
      <c r="NHQ40" s="14"/>
      <c r="NHR40" s="14"/>
      <c r="NHS40" s="14"/>
      <c r="NHT40" s="14"/>
      <c r="NHU40" s="14"/>
      <c r="NHV40" s="14"/>
      <c r="NHW40" s="14"/>
      <c r="NHX40" s="14"/>
      <c r="NHY40" s="14"/>
      <c r="NHZ40" s="14"/>
      <c r="NIA40" s="14"/>
      <c r="NIB40" s="14"/>
      <c r="NIC40" s="14"/>
      <c r="NID40" s="14"/>
      <c r="NIE40" s="14"/>
      <c r="NIF40" s="14"/>
      <c r="NIG40" s="14"/>
      <c r="NIH40" s="14"/>
      <c r="NII40" s="14"/>
      <c r="NIJ40" s="14"/>
      <c r="NIK40" s="14"/>
      <c r="NIL40" s="14"/>
      <c r="NIM40" s="14"/>
      <c r="NIN40" s="14"/>
      <c r="NIO40" s="14"/>
      <c r="NIP40" s="14"/>
      <c r="NIQ40" s="14"/>
      <c r="NIR40" s="14"/>
      <c r="NIS40" s="14"/>
      <c r="NIT40" s="14"/>
      <c r="NIU40" s="14"/>
      <c r="NIV40" s="14"/>
      <c r="NIW40" s="14"/>
      <c r="NIX40" s="14"/>
      <c r="NIY40" s="14"/>
      <c r="NIZ40" s="14"/>
      <c r="NJA40" s="14"/>
      <c r="NJB40" s="14"/>
      <c r="NJC40" s="14"/>
      <c r="NJD40" s="14"/>
      <c r="NJE40" s="14"/>
      <c r="NJF40" s="14"/>
      <c r="NJG40" s="14"/>
      <c r="NJH40" s="14"/>
      <c r="NJI40" s="14"/>
      <c r="NJJ40" s="14"/>
      <c r="NJK40" s="14"/>
      <c r="NJL40" s="14"/>
      <c r="NJM40" s="14"/>
      <c r="NJN40" s="14"/>
      <c r="NJO40" s="14"/>
      <c r="NJP40" s="14"/>
      <c r="NJQ40" s="14"/>
      <c r="NJR40" s="14"/>
      <c r="NJS40" s="14"/>
      <c r="NJT40" s="14"/>
      <c r="NJU40" s="14"/>
      <c r="NJV40" s="14"/>
      <c r="NJW40" s="14"/>
      <c r="NJX40" s="14"/>
      <c r="NJY40" s="14"/>
      <c r="NJZ40" s="14"/>
      <c r="NKA40" s="14"/>
      <c r="NKB40" s="14"/>
      <c r="NKC40" s="14"/>
      <c r="NKD40" s="14"/>
      <c r="NKE40" s="14"/>
      <c r="NKF40" s="14"/>
      <c r="NKG40" s="14"/>
      <c r="NKH40" s="14"/>
      <c r="NKI40" s="14"/>
      <c r="NKJ40" s="14"/>
      <c r="NKK40" s="14"/>
      <c r="NKL40" s="14"/>
      <c r="NKM40" s="14"/>
      <c r="NKN40" s="14"/>
      <c r="NKO40" s="14"/>
      <c r="NKP40" s="14"/>
      <c r="NKQ40" s="14"/>
      <c r="NKR40" s="14"/>
      <c r="NKS40" s="14"/>
      <c r="NKT40" s="14"/>
      <c r="NKU40" s="14"/>
      <c r="NKV40" s="14"/>
      <c r="NKW40" s="14"/>
      <c r="NKX40" s="14"/>
      <c r="NKY40" s="14"/>
      <c r="NKZ40" s="14"/>
      <c r="NLA40" s="14"/>
      <c r="NLB40" s="14"/>
      <c r="NLC40" s="14"/>
      <c r="NLD40" s="14"/>
      <c r="NLE40" s="14"/>
      <c r="NLF40" s="14"/>
      <c r="NLG40" s="14"/>
      <c r="NLH40" s="14"/>
      <c r="NLI40" s="14"/>
      <c r="NLJ40" s="14"/>
      <c r="NLK40" s="14"/>
      <c r="NLL40" s="14"/>
      <c r="NLM40" s="14"/>
      <c r="NLN40" s="14"/>
      <c r="NLO40" s="14"/>
      <c r="NLP40" s="14"/>
      <c r="NLQ40" s="14"/>
      <c r="NLR40" s="14"/>
      <c r="NLS40" s="14"/>
      <c r="NLT40" s="14"/>
      <c r="NLU40" s="14"/>
      <c r="NLV40" s="14"/>
      <c r="NLW40" s="14"/>
      <c r="NLX40" s="14"/>
      <c r="NLY40" s="14"/>
      <c r="NLZ40" s="14"/>
      <c r="NMA40" s="14"/>
      <c r="NMB40" s="14"/>
      <c r="NMC40" s="14"/>
      <c r="NMD40" s="14"/>
      <c r="NME40" s="14"/>
      <c r="NMF40" s="14"/>
      <c r="NMG40" s="14"/>
      <c r="NMH40" s="14"/>
      <c r="NMI40" s="14"/>
      <c r="NMJ40" s="14"/>
      <c r="NMK40" s="14"/>
      <c r="NML40" s="14"/>
      <c r="NMM40" s="14"/>
      <c r="NMN40" s="14"/>
      <c r="NMO40" s="14"/>
      <c r="NMP40" s="14"/>
      <c r="NMQ40" s="14"/>
      <c r="NMR40" s="14"/>
      <c r="NMS40" s="14"/>
      <c r="NMT40" s="14"/>
      <c r="NMU40" s="14"/>
      <c r="NMV40" s="14"/>
      <c r="NMW40" s="14"/>
      <c r="NMX40" s="14"/>
      <c r="NMY40" s="14"/>
      <c r="NMZ40" s="14"/>
      <c r="NNA40" s="14"/>
      <c r="NNB40" s="14"/>
      <c r="NNC40" s="14"/>
      <c r="NND40" s="14"/>
      <c r="NNE40" s="14"/>
      <c r="NNF40" s="14"/>
      <c r="NNG40" s="14"/>
      <c r="NNH40" s="14"/>
      <c r="NNI40" s="14"/>
      <c r="NNJ40" s="14"/>
      <c r="NNK40" s="14"/>
      <c r="NNL40" s="14"/>
      <c r="NNM40" s="14"/>
      <c r="NNN40" s="14"/>
      <c r="NNO40" s="14"/>
      <c r="NNP40" s="14"/>
      <c r="NNQ40" s="14"/>
      <c r="NNR40" s="14"/>
      <c r="NNS40" s="14"/>
      <c r="NNT40" s="14"/>
      <c r="NNU40" s="14"/>
      <c r="NNV40" s="14"/>
      <c r="NNW40" s="14"/>
      <c r="NNX40" s="14"/>
      <c r="NNY40" s="14"/>
      <c r="NNZ40" s="14"/>
      <c r="NOA40" s="14"/>
      <c r="NOB40" s="14"/>
      <c r="NOC40" s="14"/>
      <c r="NOD40" s="14"/>
      <c r="NOE40" s="14"/>
      <c r="NOF40" s="14"/>
      <c r="NOG40" s="14"/>
      <c r="NOH40" s="14"/>
      <c r="NOI40" s="14"/>
      <c r="NOJ40" s="14"/>
      <c r="NOK40" s="14"/>
      <c r="NOL40" s="14"/>
      <c r="NOM40" s="14"/>
      <c r="NON40" s="14"/>
      <c r="NOO40" s="14"/>
      <c r="NOP40" s="14"/>
      <c r="NOQ40" s="14"/>
      <c r="NOR40" s="14"/>
      <c r="NOS40" s="14"/>
      <c r="NOT40" s="14"/>
      <c r="NOU40" s="14"/>
      <c r="NOV40" s="14"/>
      <c r="NOW40" s="14"/>
      <c r="NOX40" s="14"/>
      <c r="NOY40" s="14"/>
      <c r="NOZ40" s="14"/>
      <c r="NPA40" s="14"/>
      <c r="NPB40" s="14"/>
      <c r="NPC40" s="14"/>
      <c r="NPD40" s="14"/>
      <c r="NPE40" s="14"/>
      <c r="NPF40" s="14"/>
      <c r="NPG40" s="14"/>
      <c r="NPH40" s="14"/>
      <c r="NPI40" s="14"/>
      <c r="NPJ40" s="14"/>
      <c r="NPK40" s="14"/>
      <c r="NPL40" s="14"/>
      <c r="NPM40" s="14"/>
      <c r="NPN40" s="14"/>
      <c r="NPO40" s="14"/>
      <c r="NPP40" s="14"/>
      <c r="NPQ40" s="14"/>
      <c r="NPR40" s="14"/>
      <c r="NPS40" s="14"/>
      <c r="NPT40" s="14"/>
      <c r="NPU40" s="14"/>
      <c r="NPV40" s="14"/>
      <c r="NPW40" s="14"/>
      <c r="NPX40" s="14"/>
      <c r="NPY40" s="14"/>
      <c r="NPZ40" s="14"/>
      <c r="NQA40" s="14"/>
      <c r="NQB40" s="14"/>
      <c r="NQC40" s="14"/>
      <c r="NQD40" s="14"/>
      <c r="NQE40" s="14"/>
      <c r="NQF40" s="14"/>
      <c r="NQG40" s="14"/>
      <c r="NQH40" s="14"/>
      <c r="NQI40" s="14"/>
      <c r="NQJ40" s="14"/>
      <c r="NQK40" s="14"/>
      <c r="NQL40" s="14"/>
      <c r="NQM40" s="14"/>
      <c r="NQN40" s="14"/>
      <c r="NQO40" s="14"/>
      <c r="NQP40" s="14"/>
      <c r="NQQ40" s="14"/>
      <c r="NQR40" s="14"/>
      <c r="NQS40" s="14"/>
      <c r="NQT40" s="14"/>
      <c r="NQU40" s="14"/>
      <c r="NQV40" s="14"/>
      <c r="NQW40" s="14"/>
      <c r="NQX40" s="14"/>
      <c r="NQY40" s="14"/>
      <c r="NQZ40" s="14"/>
      <c r="NRA40" s="14"/>
      <c r="NRB40" s="14"/>
      <c r="NRC40" s="14"/>
      <c r="NRD40" s="14"/>
      <c r="NRE40" s="14"/>
      <c r="NRF40" s="14"/>
      <c r="NRG40" s="14"/>
      <c r="NRH40" s="14"/>
      <c r="NRI40" s="14"/>
      <c r="NRJ40" s="14"/>
      <c r="NRK40" s="14"/>
      <c r="NRL40" s="14"/>
      <c r="NRM40" s="14"/>
      <c r="NRN40" s="14"/>
      <c r="NRO40" s="14"/>
      <c r="NRP40" s="14"/>
      <c r="NRQ40" s="14"/>
      <c r="NRR40" s="14"/>
      <c r="NRS40" s="14"/>
      <c r="NRT40" s="14"/>
      <c r="NRU40" s="14"/>
      <c r="NRV40" s="14"/>
      <c r="NRW40" s="14"/>
      <c r="NRX40" s="14"/>
      <c r="NRY40" s="14"/>
      <c r="NRZ40" s="14"/>
      <c r="NSA40" s="14"/>
      <c r="NSB40" s="14"/>
      <c r="NSC40" s="14"/>
      <c r="NSD40" s="14"/>
      <c r="NSE40" s="14"/>
      <c r="NSF40" s="14"/>
      <c r="NSG40" s="14"/>
      <c r="NSH40" s="14"/>
      <c r="NSI40" s="14"/>
      <c r="NSJ40" s="14"/>
      <c r="NSK40" s="14"/>
      <c r="NSL40" s="14"/>
      <c r="NSM40" s="14"/>
      <c r="NSN40" s="14"/>
      <c r="NSO40" s="14"/>
      <c r="NSP40" s="14"/>
      <c r="NSQ40" s="14"/>
      <c r="NSR40" s="14"/>
      <c r="NSS40" s="14"/>
      <c r="NST40" s="14"/>
      <c r="NSU40" s="14"/>
      <c r="NSV40" s="14"/>
      <c r="NSW40" s="14"/>
      <c r="NSX40" s="14"/>
      <c r="NSY40" s="14"/>
      <c r="NSZ40" s="14"/>
      <c r="NTA40" s="14"/>
      <c r="NTB40" s="14"/>
      <c r="NTC40" s="14"/>
      <c r="NTD40" s="14"/>
      <c r="NTE40" s="14"/>
      <c r="NTF40" s="14"/>
      <c r="NTG40" s="14"/>
      <c r="NTH40" s="14"/>
      <c r="NTI40" s="14"/>
      <c r="NTJ40" s="14"/>
      <c r="NTK40" s="14"/>
      <c r="NTL40" s="14"/>
      <c r="NTM40" s="14"/>
      <c r="NTN40" s="14"/>
      <c r="NTO40" s="14"/>
      <c r="NTP40" s="14"/>
      <c r="NTQ40" s="14"/>
      <c r="NTR40" s="14"/>
      <c r="NTS40" s="14"/>
      <c r="NTT40" s="14"/>
      <c r="NTU40" s="14"/>
      <c r="NTV40" s="14"/>
      <c r="NTW40" s="14"/>
      <c r="NTX40" s="14"/>
      <c r="NTY40" s="14"/>
      <c r="NTZ40" s="14"/>
      <c r="NUA40" s="14"/>
      <c r="NUB40" s="14"/>
      <c r="NUC40" s="14"/>
      <c r="NUD40" s="14"/>
      <c r="NUE40" s="14"/>
      <c r="NUF40" s="14"/>
      <c r="NUG40" s="14"/>
      <c r="NUH40" s="14"/>
      <c r="NUI40" s="14"/>
      <c r="NUJ40" s="14"/>
      <c r="NUK40" s="14"/>
      <c r="NUL40" s="14"/>
      <c r="NUM40" s="14"/>
      <c r="NUN40" s="14"/>
      <c r="NUO40" s="14"/>
      <c r="NUP40" s="14"/>
      <c r="NUQ40" s="14"/>
      <c r="NUR40" s="14"/>
      <c r="NUS40" s="14"/>
      <c r="NUT40" s="14"/>
      <c r="NUU40" s="14"/>
      <c r="NUV40" s="14"/>
      <c r="NUW40" s="14"/>
      <c r="NUX40" s="14"/>
      <c r="NUY40" s="14"/>
      <c r="NUZ40" s="14"/>
      <c r="NVA40" s="14"/>
      <c r="NVB40" s="14"/>
      <c r="NVC40" s="14"/>
      <c r="NVD40" s="14"/>
      <c r="NVE40" s="14"/>
      <c r="NVF40" s="14"/>
      <c r="NVG40" s="14"/>
      <c r="NVH40" s="14"/>
      <c r="NVI40" s="14"/>
      <c r="NVJ40" s="14"/>
      <c r="NVK40" s="14"/>
      <c r="NVL40" s="14"/>
      <c r="NVM40" s="14"/>
      <c r="NVN40" s="14"/>
      <c r="NVO40" s="14"/>
      <c r="NVP40" s="14"/>
      <c r="NVQ40" s="14"/>
      <c r="NVR40" s="14"/>
      <c r="NVS40" s="14"/>
      <c r="NVT40" s="14"/>
      <c r="NVU40" s="14"/>
      <c r="NVV40" s="14"/>
      <c r="NVW40" s="14"/>
      <c r="NVX40" s="14"/>
      <c r="NVY40" s="14"/>
      <c r="NVZ40" s="14"/>
      <c r="NWA40" s="14"/>
      <c r="NWB40" s="14"/>
      <c r="NWC40" s="14"/>
      <c r="NWD40" s="14"/>
      <c r="NWE40" s="14"/>
      <c r="NWF40" s="14"/>
      <c r="NWG40" s="14"/>
      <c r="NWH40" s="14"/>
      <c r="NWI40" s="14"/>
      <c r="NWJ40" s="14"/>
      <c r="NWK40" s="14"/>
      <c r="NWL40" s="14"/>
      <c r="NWM40" s="14"/>
      <c r="NWN40" s="14"/>
      <c r="NWO40" s="14"/>
      <c r="NWP40" s="14"/>
      <c r="NWQ40" s="14"/>
      <c r="NWR40" s="14"/>
      <c r="NWS40" s="14"/>
      <c r="NWT40" s="14"/>
      <c r="NWU40" s="14"/>
      <c r="NWV40" s="14"/>
      <c r="NWW40" s="14"/>
      <c r="NWX40" s="14"/>
      <c r="NWY40" s="14"/>
      <c r="NWZ40" s="14"/>
      <c r="NXA40" s="14"/>
      <c r="NXB40" s="14"/>
      <c r="NXC40" s="14"/>
      <c r="NXD40" s="14"/>
      <c r="NXE40" s="14"/>
      <c r="NXF40" s="14"/>
      <c r="NXG40" s="14"/>
      <c r="NXH40" s="14"/>
      <c r="NXI40" s="14"/>
      <c r="NXJ40" s="14"/>
      <c r="NXK40" s="14"/>
      <c r="NXL40" s="14"/>
      <c r="NXM40" s="14"/>
      <c r="NXN40" s="14"/>
      <c r="NXO40" s="14"/>
      <c r="NXP40" s="14"/>
      <c r="NXQ40" s="14"/>
      <c r="NXR40" s="14"/>
      <c r="NXS40" s="14"/>
      <c r="NXT40" s="14"/>
      <c r="NXU40" s="14"/>
      <c r="NXV40" s="14"/>
      <c r="NXW40" s="14"/>
      <c r="NXX40" s="14"/>
      <c r="NXY40" s="14"/>
      <c r="NXZ40" s="14"/>
      <c r="NYA40" s="14"/>
      <c r="NYB40" s="14"/>
      <c r="NYC40" s="14"/>
      <c r="NYD40" s="14"/>
      <c r="NYE40" s="14"/>
      <c r="NYF40" s="14"/>
      <c r="NYG40" s="14"/>
      <c r="NYH40" s="14"/>
      <c r="NYI40" s="14"/>
      <c r="NYJ40" s="14"/>
      <c r="NYK40" s="14"/>
      <c r="NYL40" s="14"/>
      <c r="NYM40" s="14"/>
      <c r="NYN40" s="14"/>
      <c r="NYO40" s="14"/>
      <c r="NYP40" s="14"/>
      <c r="NYQ40" s="14"/>
      <c r="NYR40" s="14"/>
      <c r="NYS40" s="14"/>
      <c r="NYT40" s="14"/>
      <c r="NYU40" s="14"/>
      <c r="NYV40" s="14"/>
      <c r="NYW40" s="14"/>
      <c r="NYX40" s="14"/>
      <c r="NYY40" s="14"/>
      <c r="NYZ40" s="14"/>
      <c r="NZA40" s="14"/>
      <c r="NZB40" s="14"/>
      <c r="NZC40" s="14"/>
      <c r="NZD40" s="14"/>
      <c r="NZE40" s="14"/>
      <c r="NZF40" s="14"/>
      <c r="NZG40" s="14"/>
      <c r="NZH40" s="14"/>
      <c r="NZI40" s="14"/>
      <c r="NZJ40" s="14"/>
      <c r="NZK40" s="14"/>
      <c r="NZL40" s="14"/>
      <c r="NZM40" s="14"/>
      <c r="NZN40" s="14"/>
      <c r="NZO40" s="14"/>
      <c r="NZP40" s="14"/>
      <c r="NZQ40" s="14"/>
      <c r="NZR40" s="14"/>
      <c r="NZS40" s="14"/>
      <c r="NZT40" s="14"/>
      <c r="NZU40" s="14"/>
      <c r="NZV40" s="14"/>
      <c r="NZW40" s="14"/>
      <c r="NZX40" s="14"/>
      <c r="NZY40" s="14"/>
      <c r="NZZ40" s="14"/>
      <c r="OAA40" s="14"/>
      <c r="OAB40" s="14"/>
      <c r="OAC40" s="14"/>
      <c r="OAD40" s="14"/>
      <c r="OAE40" s="14"/>
      <c r="OAF40" s="14"/>
      <c r="OAG40" s="14"/>
      <c r="OAH40" s="14"/>
      <c r="OAI40" s="14"/>
      <c r="OAJ40" s="14"/>
      <c r="OAK40" s="14"/>
      <c r="OAL40" s="14"/>
      <c r="OAM40" s="14"/>
      <c r="OAN40" s="14"/>
      <c r="OAO40" s="14"/>
      <c r="OAP40" s="14"/>
      <c r="OAQ40" s="14"/>
      <c r="OAR40" s="14"/>
      <c r="OAS40" s="14"/>
      <c r="OAT40" s="14"/>
      <c r="OAU40" s="14"/>
      <c r="OAV40" s="14"/>
      <c r="OAW40" s="14"/>
      <c r="OAX40" s="14"/>
      <c r="OAY40" s="14"/>
      <c r="OAZ40" s="14"/>
      <c r="OBA40" s="14"/>
      <c r="OBB40" s="14"/>
      <c r="OBC40" s="14"/>
      <c r="OBD40" s="14"/>
      <c r="OBE40" s="14"/>
      <c r="OBF40" s="14"/>
      <c r="OBG40" s="14"/>
      <c r="OBH40" s="14"/>
      <c r="OBI40" s="14"/>
      <c r="OBJ40" s="14"/>
      <c r="OBK40" s="14"/>
      <c r="OBL40" s="14"/>
      <c r="OBM40" s="14"/>
      <c r="OBN40" s="14"/>
      <c r="OBO40" s="14"/>
      <c r="OBP40" s="14"/>
      <c r="OBQ40" s="14"/>
      <c r="OBR40" s="14"/>
      <c r="OBS40" s="14"/>
      <c r="OBT40" s="14"/>
      <c r="OBU40" s="14"/>
      <c r="OBV40" s="14"/>
      <c r="OBW40" s="14"/>
      <c r="OBX40" s="14"/>
      <c r="OBY40" s="14"/>
      <c r="OBZ40" s="14"/>
      <c r="OCA40" s="14"/>
      <c r="OCB40" s="14"/>
      <c r="OCC40" s="14"/>
      <c r="OCD40" s="14"/>
      <c r="OCE40" s="14"/>
      <c r="OCF40" s="14"/>
      <c r="OCG40" s="14"/>
      <c r="OCH40" s="14"/>
      <c r="OCI40" s="14"/>
      <c r="OCJ40" s="14"/>
      <c r="OCK40" s="14"/>
      <c r="OCL40" s="14"/>
      <c r="OCM40" s="14"/>
      <c r="OCN40" s="14"/>
      <c r="OCO40" s="14"/>
      <c r="OCP40" s="14"/>
      <c r="OCQ40" s="14"/>
      <c r="OCR40" s="14"/>
      <c r="OCS40" s="14"/>
      <c r="OCT40" s="14"/>
      <c r="OCU40" s="14"/>
      <c r="OCV40" s="14"/>
      <c r="OCW40" s="14"/>
      <c r="OCX40" s="14"/>
      <c r="OCY40" s="14"/>
      <c r="OCZ40" s="14"/>
      <c r="ODA40" s="14"/>
      <c r="ODB40" s="14"/>
      <c r="ODC40" s="14"/>
      <c r="ODD40" s="14"/>
      <c r="ODE40" s="14"/>
      <c r="ODF40" s="14"/>
      <c r="ODG40" s="14"/>
      <c r="ODH40" s="14"/>
      <c r="ODI40" s="14"/>
      <c r="ODJ40" s="14"/>
      <c r="ODK40" s="14"/>
      <c r="ODL40" s="14"/>
      <c r="ODM40" s="14"/>
      <c r="ODN40" s="14"/>
      <c r="ODO40" s="14"/>
      <c r="ODP40" s="14"/>
      <c r="ODQ40" s="14"/>
      <c r="ODR40" s="14"/>
      <c r="ODS40" s="14"/>
      <c r="ODT40" s="14"/>
      <c r="ODU40" s="14"/>
      <c r="ODV40" s="14"/>
      <c r="ODW40" s="14"/>
      <c r="ODX40" s="14"/>
      <c r="ODY40" s="14"/>
      <c r="ODZ40" s="14"/>
      <c r="OEA40" s="14"/>
      <c r="OEB40" s="14"/>
      <c r="OEC40" s="14"/>
      <c r="OED40" s="14"/>
      <c r="OEE40" s="14"/>
      <c r="OEF40" s="14"/>
      <c r="OEG40" s="14"/>
      <c r="OEH40" s="14"/>
      <c r="OEI40" s="14"/>
      <c r="OEJ40" s="14"/>
      <c r="OEK40" s="14"/>
      <c r="OEL40" s="14"/>
      <c r="OEM40" s="14"/>
      <c r="OEN40" s="14"/>
      <c r="OEO40" s="14"/>
      <c r="OEP40" s="14"/>
      <c r="OEQ40" s="14"/>
      <c r="OER40" s="14"/>
      <c r="OES40" s="14"/>
      <c r="OET40" s="14"/>
      <c r="OEU40" s="14"/>
      <c r="OEV40" s="14"/>
      <c r="OEW40" s="14"/>
      <c r="OEX40" s="14"/>
      <c r="OEY40" s="14"/>
      <c r="OEZ40" s="14"/>
      <c r="OFA40" s="14"/>
      <c r="OFB40" s="14"/>
      <c r="OFC40" s="14"/>
      <c r="OFD40" s="14"/>
      <c r="OFE40" s="14"/>
      <c r="OFF40" s="14"/>
      <c r="OFG40" s="14"/>
      <c r="OFH40" s="14"/>
      <c r="OFI40" s="14"/>
      <c r="OFJ40" s="14"/>
      <c r="OFK40" s="14"/>
      <c r="OFL40" s="14"/>
      <c r="OFM40" s="14"/>
      <c r="OFN40" s="14"/>
      <c r="OFO40" s="14"/>
      <c r="OFP40" s="14"/>
      <c r="OFQ40" s="14"/>
      <c r="OFR40" s="14"/>
      <c r="OFS40" s="14"/>
      <c r="OFT40" s="14"/>
      <c r="OFU40" s="14"/>
      <c r="OFV40" s="14"/>
      <c r="OFW40" s="14"/>
      <c r="OFX40" s="14"/>
      <c r="OFY40" s="14"/>
      <c r="OFZ40" s="14"/>
      <c r="OGA40" s="14"/>
      <c r="OGB40" s="14"/>
      <c r="OGC40" s="14"/>
      <c r="OGD40" s="14"/>
      <c r="OGE40" s="14"/>
      <c r="OGF40" s="14"/>
      <c r="OGG40" s="14"/>
      <c r="OGH40" s="14"/>
      <c r="OGI40" s="14"/>
      <c r="OGJ40" s="14"/>
      <c r="OGK40" s="14"/>
      <c r="OGL40" s="14"/>
      <c r="OGM40" s="14"/>
      <c r="OGN40" s="14"/>
      <c r="OGO40" s="14"/>
      <c r="OGP40" s="14"/>
      <c r="OGQ40" s="14"/>
      <c r="OGR40" s="14"/>
      <c r="OGS40" s="14"/>
      <c r="OGT40" s="14"/>
      <c r="OGU40" s="14"/>
      <c r="OGV40" s="14"/>
      <c r="OGW40" s="14"/>
      <c r="OGX40" s="14"/>
      <c r="OGY40" s="14"/>
      <c r="OGZ40" s="14"/>
      <c r="OHA40" s="14"/>
      <c r="OHB40" s="14"/>
      <c r="OHC40" s="14"/>
      <c r="OHD40" s="14"/>
      <c r="OHE40" s="14"/>
      <c r="OHF40" s="14"/>
      <c r="OHG40" s="14"/>
      <c r="OHH40" s="14"/>
      <c r="OHI40" s="14"/>
      <c r="OHJ40" s="14"/>
      <c r="OHK40" s="14"/>
      <c r="OHL40" s="14"/>
      <c r="OHM40" s="14"/>
      <c r="OHN40" s="14"/>
      <c r="OHO40" s="14"/>
      <c r="OHP40" s="14"/>
      <c r="OHQ40" s="14"/>
      <c r="OHR40" s="14"/>
      <c r="OHS40" s="14"/>
      <c r="OHT40" s="14"/>
      <c r="OHU40" s="14"/>
      <c r="OHV40" s="14"/>
      <c r="OHW40" s="14"/>
      <c r="OHX40" s="14"/>
      <c r="OHY40" s="14"/>
      <c r="OHZ40" s="14"/>
      <c r="OIA40" s="14"/>
      <c r="OIB40" s="14"/>
      <c r="OIC40" s="14"/>
      <c r="OID40" s="14"/>
      <c r="OIE40" s="14"/>
      <c r="OIF40" s="14"/>
      <c r="OIG40" s="14"/>
      <c r="OIH40" s="14"/>
      <c r="OII40" s="14"/>
      <c r="OIJ40" s="14"/>
      <c r="OIK40" s="14"/>
      <c r="OIL40" s="14"/>
      <c r="OIM40" s="14"/>
      <c r="OIN40" s="14"/>
      <c r="OIO40" s="14"/>
      <c r="OIP40" s="14"/>
      <c r="OIQ40" s="14"/>
      <c r="OIR40" s="14"/>
      <c r="OIS40" s="14"/>
      <c r="OIT40" s="14"/>
      <c r="OIU40" s="14"/>
      <c r="OIV40" s="14"/>
      <c r="OIW40" s="14"/>
      <c r="OIX40" s="14"/>
      <c r="OIY40" s="14"/>
      <c r="OIZ40" s="14"/>
      <c r="OJA40" s="14"/>
      <c r="OJB40" s="14"/>
      <c r="OJC40" s="14"/>
      <c r="OJD40" s="14"/>
      <c r="OJE40" s="14"/>
      <c r="OJF40" s="14"/>
      <c r="OJG40" s="14"/>
      <c r="OJH40" s="14"/>
      <c r="OJI40" s="14"/>
      <c r="OJJ40" s="14"/>
      <c r="OJK40" s="14"/>
      <c r="OJL40" s="14"/>
      <c r="OJM40" s="14"/>
      <c r="OJN40" s="14"/>
      <c r="OJO40" s="14"/>
      <c r="OJP40" s="14"/>
      <c r="OJQ40" s="14"/>
      <c r="OJR40" s="14"/>
      <c r="OJS40" s="14"/>
      <c r="OJT40" s="14"/>
      <c r="OJU40" s="14"/>
      <c r="OJV40" s="14"/>
      <c r="OJW40" s="14"/>
      <c r="OJX40" s="14"/>
      <c r="OJY40" s="14"/>
      <c r="OJZ40" s="14"/>
      <c r="OKA40" s="14"/>
      <c r="OKB40" s="14"/>
      <c r="OKC40" s="14"/>
      <c r="OKD40" s="14"/>
      <c r="OKE40" s="14"/>
      <c r="OKF40" s="14"/>
      <c r="OKG40" s="14"/>
      <c r="OKH40" s="14"/>
      <c r="OKI40" s="14"/>
      <c r="OKJ40" s="14"/>
      <c r="OKK40" s="14"/>
      <c r="OKL40" s="14"/>
      <c r="OKM40" s="14"/>
      <c r="OKN40" s="14"/>
      <c r="OKO40" s="14"/>
      <c r="OKP40" s="14"/>
      <c r="OKQ40" s="14"/>
      <c r="OKR40" s="14"/>
      <c r="OKS40" s="14"/>
      <c r="OKT40" s="14"/>
      <c r="OKU40" s="14"/>
      <c r="OKV40" s="14"/>
      <c r="OKW40" s="14"/>
      <c r="OKX40" s="14"/>
      <c r="OKY40" s="14"/>
      <c r="OKZ40" s="14"/>
      <c r="OLA40" s="14"/>
      <c r="OLB40" s="14"/>
      <c r="OLC40" s="14"/>
      <c r="OLD40" s="14"/>
      <c r="OLE40" s="14"/>
      <c r="OLF40" s="14"/>
      <c r="OLG40" s="14"/>
      <c r="OLH40" s="14"/>
      <c r="OLI40" s="14"/>
      <c r="OLJ40" s="14"/>
      <c r="OLK40" s="14"/>
      <c r="OLL40" s="14"/>
      <c r="OLM40" s="14"/>
      <c r="OLN40" s="14"/>
      <c r="OLO40" s="14"/>
      <c r="OLP40" s="14"/>
      <c r="OLQ40" s="14"/>
      <c r="OLR40" s="14"/>
      <c r="OLS40" s="14"/>
      <c r="OLT40" s="14"/>
      <c r="OLU40" s="14"/>
      <c r="OLV40" s="14"/>
      <c r="OLW40" s="14"/>
      <c r="OLX40" s="14"/>
      <c r="OLY40" s="14"/>
      <c r="OLZ40" s="14"/>
      <c r="OMA40" s="14"/>
      <c r="OMB40" s="14"/>
      <c r="OMC40" s="14"/>
      <c r="OMD40" s="14"/>
      <c r="OME40" s="14"/>
      <c r="OMF40" s="14"/>
      <c r="OMG40" s="14"/>
      <c r="OMH40" s="14"/>
      <c r="OMI40" s="14"/>
      <c r="OMJ40" s="14"/>
      <c r="OMK40" s="14"/>
      <c r="OML40" s="14"/>
      <c r="OMM40" s="14"/>
      <c r="OMN40" s="14"/>
      <c r="OMO40" s="14"/>
      <c r="OMP40" s="14"/>
      <c r="OMQ40" s="14"/>
      <c r="OMR40" s="14"/>
      <c r="OMS40" s="14"/>
      <c r="OMT40" s="14"/>
      <c r="OMU40" s="14"/>
      <c r="OMV40" s="14"/>
      <c r="OMW40" s="14"/>
      <c r="OMX40" s="14"/>
      <c r="OMY40" s="14"/>
      <c r="OMZ40" s="14"/>
      <c r="ONA40" s="14"/>
      <c r="ONB40" s="14"/>
      <c r="ONC40" s="14"/>
      <c r="OND40" s="14"/>
      <c r="ONE40" s="14"/>
      <c r="ONF40" s="14"/>
      <c r="ONG40" s="14"/>
      <c r="ONH40" s="14"/>
      <c r="ONI40" s="14"/>
      <c r="ONJ40" s="14"/>
      <c r="ONK40" s="14"/>
      <c r="ONL40" s="14"/>
      <c r="ONM40" s="14"/>
      <c r="ONN40" s="14"/>
      <c r="ONO40" s="14"/>
      <c r="ONP40" s="14"/>
      <c r="ONQ40" s="14"/>
      <c r="ONR40" s="14"/>
      <c r="ONS40" s="14"/>
      <c r="ONT40" s="14"/>
      <c r="ONU40" s="14"/>
      <c r="ONV40" s="14"/>
      <c r="ONW40" s="14"/>
      <c r="ONX40" s="14"/>
      <c r="ONY40" s="14"/>
      <c r="ONZ40" s="14"/>
      <c r="OOA40" s="14"/>
      <c r="OOB40" s="14"/>
      <c r="OOC40" s="14"/>
      <c r="OOD40" s="14"/>
      <c r="OOE40" s="14"/>
      <c r="OOF40" s="14"/>
      <c r="OOG40" s="14"/>
      <c r="OOH40" s="14"/>
      <c r="OOI40" s="14"/>
      <c r="OOJ40" s="14"/>
      <c r="OOK40" s="14"/>
      <c r="OOL40" s="14"/>
      <c r="OOM40" s="14"/>
      <c r="OON40" s="14"/>
      <c r="OOO40" s="14"/>
      <c r="OOP40" s="14"/>
      <c r="OOQ40" s="14"/>
      <c r="OOR40" s="14"/>
      <c r="OOS40" s="14"/>
      <c r="OOT40" s="14"/>
      <c r="OOU40" s="14"/>
      <c r="OOV40" s="14"/>
      <c r="OOW40" s="14"/>
      <c r="OOX40" s="14"/>
      <c r="OOY40" s="14"/>
      <c r="OOZ40" s="14"/>
      <c r="OPA40" s="14"/>
      <c r="OPB40" s="14"/>
      <c r="OPC40" s="14"/>
      <c r="OPD40" s="14"/>
      <c r="OPE40" s="14"/>
      <c r="OPF40" s="14"/>
      <c r="OPG40" s="14"/>
      <c r="OPH40" s="14"/>
      <c r="OPI40" s="14"/>
      <c r="OPJ40" s="14"/>
      <c r="OPK40" s="14"/>
      <c r="OPL40" s="14"/>
      <c r="OPM40" s="14"/>
      <c r="OPN40" s="14"/>
      <c r="OPO40" s="14"/>
      <c r="OPP40" s="14"/>
      <c r="OPQ40" s="14"/>
      <c r="OPR40" s="14"/>
      <c r="OPS40" s="14"/>
      <c r="OPT40" s="14"/>
      <c r="OPU40" s="14"/>
      <c r="OPV40" s="14"/>
      <c r="OPW40" s="14"/>
      <c r="OPX40" s="14"/>
      <c r="OPY40" s="14"/>
      <c r="OPZ40" s="14"/>
      <c r="OQA40" s="14"/>
      <c r="OQB40" s="14"/>
      <c r="OQC40" s="14"/>
      <c r="OQD40" s="14"/>
      <c r="OQE40" s="14"/>
      <c r="OQF40" s="14"/>
      <c r="OQG40" s="14"/>
      <c r="OQH40" s="14"/>
      <c r="OQI40" s="14"/>
      <c r="OQJ40" s="14"/>
      <c r="OQK40" s="14"/>
      <c r="OQL40" s="14"/>
      <c r="OQM40" s="14"/>
      <c r="OQN40" s="14"/>
      <c r="OQO40" s="14"/>
      <c r="OQP40" s="14"/>
      <c r="OQQ40" s="14"/>
      <c r="OQR40" s="14"/>
      <c r="OQS40" s="14"/>
      <c r="OQT40" s="14"/>
      <c r="OQU40" s="14"/>
      <c r="OQV40" s="14"/>
      <c r="OQW40" s="14"/>
      <c r="OQX40" s="14"/>
      <c r="OQY40" s="14"/>
      <c r="OQZ40" s="14"/>
      <c r="ORA40" s="14"/>
      <c r="ORB40" s="14"/>
      <c r="ORC40" s="14"/>
      <c r="ORD40" s="14"/>
      <c r="ORE40" s="14"/>
      <c r="ORF40" s="14"/>
      <c r="ORG40" s="14"/>
      <c r="ORH40" s="14"/>
      <c r="ORI40" s="14"/>
      <c r="ORJ40" s="14"/>
      <c r="ORK40" s="14"/>
      <c r="ORL40" s="14"/>
      <c r="ORM40" s="14"/>
      <c r="ORN40" s="14"/>
      <c r="ORO40" s="14"/>
      <c r="ORP40" s="14"/>
      <c r="ORQ40" s="14"/>
      <c r="ORR40" s="14"/>
      <c r="ORS40" s="14"/>
      <c r="ORT40" s="14"/>
      <c r="ORU40" s="14"/>
      <c r="ORV40" s="14"/>
      <c r="ORW40" s="14"/>
      <c r="ORX40" s="14"/>
      <c r="ORY40" s="14"/>
      <c r="ORZ40" s="14"/>
      <c r="OSA40" s="14"/>
      <c r="OSB40" s="14"/>
      <c r="OSC40" s="14"/>
      <c r="OSD40" s="14"/>
      <c r="OSE40" s="14"/>
      <c r="OSF40" s="14"/>
      <c r="OSG40" s="14"/>
      <c r="OSH40" s="14"/>
      <c r="OSI40" s="14"/>
      <c r="OSJ40" s="14"/>
      <c r="OSK40" s="14"/>
      <c r="OSL40" s="14"/>
      <c r="OSM40" s="14"/>
      <c r="OSN40" s="14"/>
      <c r="OSO40" s="14"/>
      <c r="OSP40" s="14"/>
      <c r="OSQ40" s="14"/>
      <c r="OSR40" s="14"/>
      <c r="OSS40" s="14"/>
      <c r="OST40" s="14"/>
      <c r="OSU40" s="14"/>
      <c r="OSV40" s="14"/>
      <c r="OSW40" s="14"/>
      <c r="OSX40" s="14"/>
      <c r="OSY40" s="14"/>
      <c r="OSZ40" s="14"/>
      <c r="OTA40" s="14"/>
      <c r="OTB40" s="14"/>
      <c r="OTC40" s="14"/>
      <c r="OTD40" s="14"/>
      <c r="OTE40" s="14"/>
      <c r="OTF40" s="14"/>
      <c r="OTG40" s="14"/>
      <c r="OTH40" s="14"/>
      <c r="OTI40" s="14"/>
      <c r="OTJ40" s="14"/>
      <c r="OTK40" s="14"/>
      <c r="OTL40" s="14"/>
      <c r="OTM40" s="14"/>
      <c r="OTN40" s="14"/>
      <c r="OTO40" s="14"/>
      <c r="OTP40" s="14"/>
      <c r="OTQ40" s="14"/>
      <c r="OTR40" s="14"/>
      <c r="OTS40" s="14"/>
      <c r="OTT40" s="14"/>
      <c r="OTU40" s="14"/>
      <c r="OTV40" s="14"/>
      <c r="OTW40" s="14"/>
      <c r="OTX40" s="14"/>
      <c r="OTY40" s="14"/>
      <c r="OTZ40" s="14"/>
      <c r="OUA40" s="14"/>
      <c r="OUB40" s="14"/>
      <c r="OUC40" s="14"/>
      <c r="OUD40" s="14"/>
      <c r="OUE40" s="14"/>
      <c r="OUF40" s="14"/>
      <c r="OUG40" s="14"/>
      <c r="OUH40" s="14"/>
      <c r="OUI40" s="14"/>
      <c r="OUJ40" s="14"/>
      <c r="OUK40" s="14"/>
      <c r="OUL40" s="14"/>
      <c r="OUM40" s="14"/>
      <c r="OUN40" s="14"/>
      <c r="OUO40" s="14"/>
      <c r="OUP40" s="14"/>
      <c r="OUQ40" s="14"/>
      <c r="OUR40" s="14"/>
      <c r="OUS40" s="14"/>
      <c r="OUT40" s="14"/>
      <c r="OUU40" s="14"/>
      <c r="OUV40" s="14"/>
      <c r="OUW40" s="14"/>
      <c r="OUX40" s="14"/>
      <c r="OUY40" s="14"/>
      <c r="OUZ40" s="14"/>
      <c r="OVA40" s="14"/>
      <c r="OVB40" s="14"/>
      <c r="OVC40" s="14"/>
      <c r="OVD40" s="14"/>
      <c r="OVE40" s="14"/>
      <c r="OVF40" s="14"/>
      <c r="OVG40" s="14"/>
      <c r="OVH40" s="14"/>
      <c r="OVI40" s="14"/>
      <c r="OVJ40" s="14"/>
      <c r="OVK40" s="14"/>
      <c r="OVL40" s="14"/>
      <c r="OVM40" s="14"/>
      <c r="OVN40" s="14"/>
      <c r="OVO40" s="14"/>
      <c r="OVP40" s="14"/>
      <c r="OVQ40" s="14"/>
      <c r="OVR40" s="14"/>
      <c r="OVS40" s="14"/>
      <c r="OVT40" s="14"/>
      <c r="OVU40" s="14"/>
      <c r="OVV40" s="14"/>
      <c r="OVW40" s="14"/>
      <c r="OVX40" s="14"/>
      <c r="OVY40" s="14"/>
      <c r="OVZ40" s="14"/>
      <c r="OWA40" s="14"/>
      <c r="OWB40" s="14"/>
      <c r="OWC40" s="14"/>
      <c r="OWD40" s="14"/>
      <c r="OWE40" s="14"/>
      <c r="OWF40" s="14"/>
      <c r="OWG40" s="14"/>
      <c r="OWH40" s="14"/>
      <c r="OWI40" s="14"/>
      <c r="OWJ40" s="14"/>
      <c r="OWK40" s="14"/>
      <c r="OWL40" s="14"/>
      <c r="OWM40" s="14"/>
      <c r="OWN40" s="14"/>
      <c r="OWO40" s="14"/>
      <c r="OWP40" s="14"/>
      <c r="OWQ40" s="14"/>
      <c r="OWR40" s="14"/>
      <c r="OWS40" s="14"/>
      <c r="OWT40" s="14"/>
      <c r="OWU40" s="14"/>
      <c r="OWV40" s="14"/>
      <c r="OWW40" s="14"/>
      <c r="OWX40" s="14"/>
      <c r="OWY40" s="14"/>
      <c r="OWZ40" s="14"/>
      <c r="OXA40" s="14"/>
      <c r="OXB40" s="14"/>
      <c r="OXC40" s="14"/>
      <c r="OXD40" s="14"/>
      <c r="OXE40" s="14"/>
      <c r="OXF40" s="14"/>
      <c r="OXG40" s="14"/>
      <c r="OXH40" s="14"/>
      <c r="OXI40" s="14"/>
      <c r="OXJ40" s="14"/>
      <c r="OXK40" s="14"/>
      <c r="OXL40" s="14"/>
      <c r="OXM40" s="14"/>
      <c r="OXN40" s="14"/>
      <c r="OXO40" s="14"/>
      <c r="OXP40" s="14"/>
      <c r="OXQ40" s="14"/>
      <c r="OXR40" s="14"/>
      <c r="OXS40" s="14"/>
      <c r="OXT40" s="14"/>
      <c r="OXU40" s="14"/>
      <c r="OXV40" s="14"/>
      <c r="OXW40" s="14"/>
      <c r="OXX40" s="14"/>
      <c r="OXY40" s="14"/>
      <c r="OXZ40" s="14"/>
      <c r="OYA40" s="14"/>
      <c r="OYB40" s="14"/>
      <c r="OYC40" s="14"/>
      <c r="OYD40" s="14"/>
      <c r="OYE40" s="14"/>
      <c r="OYF40" s="14"/>
      <c r="OYG40" s="14"/>
      <c r="OYH40" s="14"/>
      <c r="OYI40" s="14"/>
      <c r="OYJ40" s="14"/>
      <c r="OYK40" s="14"/>
      <c r="OYL40" s="14"/>
      <c r="OYM40" s="14"/>
      <c r="OYN40" s="14"/>
      <c r="OYO40" s="14"/>
      <c r="OYP40" s="14"/>
      <c r="OYQ40" s="14"/>
      <c r="OYR40" s="14"/>
      <c r="OYS40" s="14"/>
      <c r="OYT40" s="14"/>
      <c r="OYU40" s="14"/>
      <c r="OYV40" s="14"/>
      <c r="OYW40" s="14"/>
      <c r="OYX40" s="14"/>
      <c r="OYY40" s="14"/>
      <c r="OYZ40" s="14"/>
      <c r="OZA40" s="14"/>
      <c r="OZB40" s="14"/>
      <c r="OZC40" s="14"/>
      <c r="OZD40" s="14"/>
      <c r="OZE40" s="14"/>
      <c r="OZF40" s="14"/>
      <c r="OZG40" s="14"/>
      <c r="OZH40" s="14"/>
      <c r="OZI40" s="14"/>
      <c r="OZJ40" s="14"/>
      <c r="OZK40" s="14"/>
      <c r="OZL40" s="14"/>
      <c r="OZM40" s="14"/>
      <c r="OZN40" s="14"/>
      <c r="OZO40" s="14"/>
      <c r="OZP40" s="14"/>
      <c r="OZQ40" s="14"/>
      <c r="OZR40" s="14"/>
      <c r="OZS40" s="14"/>
      <c r="OZT40" s="14"/>
      <c r="OZU40" s="14"/>
      <c r="OZV40" s="14"/>
      <c r="OZW40" s="14"/>
      <c r="OZX40" s="14"/>
      <c r="OZY40" s="14"/>
      <c r="OZZ40" s="14"/>
      <c r="PAA40" s="14"/>
      <c r="PAB40" s="14"/>
      <c r="PAC40" s="14"/>
      <c r="PAD40" s="14"/>
      <c r="PAE40" s="14"/>
      <c r="PAF40" s="14"/>
      <c r="PAG40" s="14"/>
      <c r="PAH40" s="14"/>
      <c r="PAI40" s="14"/>
      <c r="PAJ40" s="14"/>
      <c r="PAK40" s="14"/>
      <c r="PAL40" s="14"/>
      <c r="PAM40" s="14"/>
      <c r="PAN40" s="14"/>
      <c r="PAO40" s="14"/>
      <c r="PAP40" s="14"/>
      <c r="PAQ40" s="14"/>
      <c r="PAR40" s="14"/>
      <c r="PAS40" s="14"/>
      <c r="PAT40" s="14"/>
      <c r="PAU40" s="14"/>
      <c r="PAV40" s="14"/>
      <c r="PAW40" s="14"/>
      <c r="PAX40" s="14"/>
      <c r="PAY40" s="14"/>
      <c r="PAZ40" s="14"/>
      <c r="PBA40" s="14"/>
      <c r="PBB40" s="14"/>
      <c r="PBC40" s="14"/>
      <c r="PBD40" s="14"/>
      <c r="PBE40" s="14"/>
      <c r="PBF40" s="14"/>
      <c r="PBG40" s="14"/>
      <c r="PBH40" s="14"/>
      <c r="PBI40" s="14"/>
      <c r="PBJ40" s="14"/>
      <c r="PBK40" s="14"/>
      <c r="PBL40" s="14"/>
      <c r="PBM40" s="14"/>
      <c r="PBN40" s="14"/>
      <c r="PBO40" s="14"/>
      <c r="PBP40" s="14"/>
      <c r="PBQ40" s="14"/>
      <c r="PBR40" s="14"/>
      <c r="PBS40" s="14"/>
      <c r="PBT40" s="14"/>
      <c r="PBU40" s="14"/>
      <c r="PBV40" s="14"/>
      <c r="PBW40" s="14"/>
      <c r="PBX40" s="14"/>
      <c r="PBY40" s="14"/>
      <c r="PBZ40" s="14"/>
      <c r="PCA40" s="14"/>
      <c r="PCB40" s="14"/>
      <c r="PCC40" s="14"/>
      <c r="PCD40" s="14"/>
      <c r="PCE40" s="14"/>
      <c r="PCF40" s="14"/>
      <c r="PCG40" s="14"/>
      <c r="PCH40" s="14"/>
      <c r="PCI40" s="14"/>
      <c r="PCJ40" s="14"/>
      <c r="PCK40" s="14"/>
      <c r="PCL40" s="14"/>
      <c r="PCM40" s="14"/>
      <c r="PCN40" s="14"/>
      <c r="PCO40" s="14"/>
      <c r="PCP40" s="14"/>
      <c r="PCQ40" s="14"/>
      <c r="PCR40" s="14"/>
      <c r="PCS40" s="14"/>
      <c r="PCT40" s="14"/>
      <c r="PCU40" s="14"/>
      <c r="PCV40" s="14"/>
      <c r="PCW40" s="14"/>
      <c r="PCX40" s="14"/>
      <c r="PCY40" s="14"/>
      <c r="PCZ40" s="14"/>
      <c r="PDA40" s="14"/>
      <c r="PDB40" s="14"/>
      <c r="PDC40" s="14"/>
      <c r="PDD40" s="14"/>
      <c r="PDE40" s="14"/>
      <c r="PDF40" s="14"/>
      <c r="PDG40" s="14"/>
      <c r="PDH40" s="14"/>
      <c r="PDI40" s="14"/>
      <c r="PDJ40" s="14"/>
      <c r="PDK40" s="14"/>
      <c r="PDL40" s="14"/>
      <c r="PDM40" s="14"/>
      <c r="PDN40" s="14"/>
      <c r="PDO40" s="14"/>
      <c r="PDP40" s="14"/>
      <c r="PDQ40" s="14"/>
      <c r="PDR40" s="14"/>
      <c r="PDS40" s="14"/>
      <c r="PDT40" s="14"/>
      <c r="PDU40" s="14"/>
      <c r="PDV40" s="14"/>
      <c r="PDW40" s="14"/>
      <c r="PDX40" s="14"/>
      <c r="PDY40" s="14"/>
      <c r="PDZ40" s="14"/>
      <c r="PEA40" s="14"/>
      <c r="PEB40" s="14"/>
      <c r="PEC40" s="14"/>
      <c r="PED40" s="14"/>
      <c r="PEE40" s="14"/>
      <c r="PEF40" s="14"/>
      <c r="PEG40" s="14"/>
      <c r="PEH40" s="14"/>
      <c r="PEI40" s="14"/>
      <c r="PEJ40" s="14"/>
      <c r="PEK40" s="14"/>
      <c r="PEL40" s="14"/>
      <c r="PEM40" s="14"/>
      <c r="PEN40" s="14"/>
      <c r="PEO40" s="14"/>
      <c r="PEP40" s="14"/>
      <c r="PEQ40" s="14"/>
      <c r="PER40" s="14"/>
      <c r="PES40" s="14"/>
      <c r="PET40" s="14"/>
      <c r="PEU40" s="14"/>
      <c r="PEV40" s="14"/>
      <c r="PEW40" s="14"/>
      <c r="PEX40" s="14"/>
      <c r="PEY40" s="14"/>
      <c r="PEZ40" s="14"/>
      <c r="PFA40" s="14"/>
      <c r="PFB40" s="14"/>
      <c r="PFC40" s="14"/>
      <c r="PFD40" s="14"/>
      <c r="PFE40" s="14"/>
      <c r="PFF40" s="14"/>
      <c r="PFG40" s="14"/>
      <c r="PFH40" s="14"/>
      <c r="PFI40" s="14"/>
      <c r="PFJ40" s="14"/>
      <c r="PFK40" s="14"/>
      <c r="PFL40" s="14"/>
      <c r="PFM40" s="14"/>
      <c r="PFN40" s="14"/>
      <c r="PFO40" s="14"/>
      <c r="PFP40" s="14"/>
      <c r="PFQ40" s="14"/>
      <c r="PFR40" s="14"/>
      <c r="PFS40" s="14"/>
      <c r="PFT40" s="14"/>
      <c r="PFU40" s="14"/>
      <c r="PFV40" s="14"/>
      <c r="PFW40" s="14"/>
      <c r="PFX40" s="14"/>
      <c r="PFY40" s="14"/>
      <c r="PFZ40" s="14"/>
      <c r="PGA40" s="14"/>
      <c r="PGB40" s="14"/>
      <c r="PGC40" s="14"/>
      <c r="PGD40" s="14"/>
      <c r="PGE40" s="14"/>
      <c r="PGF40" s="14"/>
      <c r="PGG40" s="14"/>
      <c r="PGH40" s="14"/>
      <c r="PGI40" s="14"/>
      <c r="PGJ40" s="14"/>
      <c r="PGK40" s="14"/>
      <c r="PGL40" s="14"/>
      <c r="PGM40" s="14"/>
      <c r="PGN40" s="14"/>
      <c r="PGO40" s="14"/>
      <c r="PGP40" s="14"/>
      <c r="PGQ40" s="14"/>
      <c r="PGR40" s="14"/>
      <c r="PGS40" s="14"/>
      <c r="PGT40" s="14"/>
      <c r="PGU40" s="14"/>
      <c r="PGV40" s="14"/>
      <c r="PGW40" s="14"/>
      <c r="PGX40" s="14"/>
      <c r="PGY40" s="14"/>
      <c r="PGZ40" s="14"/>
      <c r="PHA40" s="14"/>
      <c r="PHB40" s="14"/>
      <c r="PHC40" s="14"/>
      <c r="PHD40" s="14"/>
      <c r="PHE40" s="14"/>
      <c r="PHF40" s="14"/>
      <c r="PHG40" s="14"/>
      <c r="PHH40" s="14"/>
      <c r="PHI40" s="14"/>
      <c r="PHJ40" s="14"/>
      <c r="PHK40" s="14"/>
      <c r="PHL40" s="14"/>
      <c r="PHM40" s="14"/>
      <c r="PHN40" s="14"/>
      <c r="PHO40" s="14"/>
      <c r="PHP40" s="14"/>
      <c r="PHQ40" s="14"/>
      <c r="PHR40" s="14"/>
      <c r="PHS40" s="14"/>
      <c r="PHT40" s="14"/>
      <c r="PHU40" s="14"/>
      <c r="PHV40" s="14"/>
      <c r="PHW40" s="14"/>
      <c r="PHX40" s="14"/>
      <c r="PHY40" s="14"/>
      <c r="PHZ40" s="14"/>
      <c r="PIA40" s="14"/>
      <c r="PIB40" s="14"/>
      <c r="PIC40" s="14"/>
      <c r="PID40" s="14"/>
      <c r="PIE40" s="14"/>
      <c r="PIF40" s="14"/>
      <c r="PIG40" s="14"/>
      <c r="PIH40" s="14"/>
      <c r="PII40" s="14"/>
      <c r="PIJ40" s="14"/>
      <c r="PIK40" s="14"/>
      <c r="PIL40" s="14"/>
      <c r="PIM40" s="14"/>
      <c r="PIN40" s="14"/>
      <c r="PIO40" s="14"/>
      <c r="PIP40" s="14"/>
      <c r="PIQ40" s="14"/>
      <c r="PIR40" s="14"/>
      <c r="PIS40" s="14"/>
      <c r="PIT40" s="14"/>
      <c r="PIU40" s="14"/>
      <c r="PIV40" s="14"/>
      <c r="PIW40" s="14"/>
      <c r="PIX40" s="14"/>
      <c r="PIY40" s="14"/>
      <c r="PIZ40" s="14"/>
      <c r="PJA40" s="14"/>
      <c r="PJB40" s="14"/>
      <c r="PJC40" s="14"/>
      <c r="PJD40" s="14"/>
      <c r="PJE40" s="14"/>
      <c r="PJF40" s="14"/>
      <c r="PJG40" s="14"/>
      <c r="PJH40" s="14"/>
      <c r="PJI40" s="14"/>
      <c r="PJJ40" s="14"/>
      <c r="PJK40" s="14"/>
      <c r="PJL40" s="14"/>
      <c r="PJM40" s="14"/>
      <c r="PJN40" s="14"/>
      <c r="PJO40" s="14"/>
      <c r="PJP40" s="14"/>
      <c r="PJQ40" s="14"/>
      <c r="PJR40" s="14"/>
      <c r="PJS40" s="14"/>
      <c r="PJT40" s="14"/>
      <c r="PJU40" s="14"/>
      <c r="PJV40" s="14"/>
      <c r="PJW40" s="14"/>
      <c r="PJX40" s="14"/>
      <c r="PJY40" s="14"/>
      <c r="PJZ40" s="14"/>
      <c r="PKA40" s="14"/>
      <c r="PKB40" s="14"/>
      <c r="PKC40" s="14"/>
      <c r="PKD40" s="14"/>
      <c r="PKE40" s="14"/>
      <c r="PKF40" s="14"/>
      <c r="PKG40" s="14"/>
      <c r="PKH40" s="14"/>
      <c r="PKI40" s="14"/>
      <c r="PKJ40" s="14"/>
      <c r="PKK40" s="14"/>
      <c r="PKL40" s="14"/>
      <c r="PKM40" s="14"/>
      <c r="PKN40" s="14"/>
      <c r="PKO40" s="14"/>
      <c r="PKP40" s="14"/>
      <c r="PKQ40" s="14"/>
      <c r="PKR40" s="14"/>
      <c r="PKS40" s="14"/>
      <c r="PKT40" s="14"/>
      <c r="PKU40" s="14"/>
      <c r="PKV40" s="14"/>
      <c r="PKW40" s="14"/>
      <c r="PKX40" s="14"/>
      <c r="PKY40" s="14"/>
      <c r="PKZ40" s="14"/>
      <c r="PLA40" s="14"/>
      <c r="PLB40" s="14"/>
      <c r="PLC40" s="14"/>
      <c r="PLD40" s="14"/>
      <c r="PLE40" s="14"/>
      <c r="PLF40" s="14"/>
      <c r="PLG40" s="14"/>
      <c r="PLH40" s="14"/>
      <c r="PLI40" s="14"/>
      <c r="PLJ40" s="14"/>
      <c r="PLK40" s="14"/>
      <c r="PLL40" s="14"/>
      <c r="PLM40" s="14"/>
      <c r="PLN40" s="14"/>
      <c r="PLO40" s="14"/>
      <c r="PLP40" s="14"/>
      <c r="PLQ40" s="14"/>
      <c r="PLR40" s="14"/>
      <c r="PLS40" s="14"/>
      <c r="PLT40" s="14"/>
      <c r="PLU40" s="14"/>
      <c r="PLV40" s="14"/>
      <c r="PLW40" s="14"/>
      <c r="PLX40" s="14"/>
      <c r="PLY40" s="14"/>
      <c r="PLZ40" s="14"/>
      <c r="PMA40" s="14"/>
      <c r="PMB40" s="14"/>
      <c r="PMC40" s="14"/>
      <c r="PMD40" s="14"/>
      <c r="PME40" s="14"/>
      <c r="PMF40" s="14"/>
      <c r="PMG40" s="14"/>
      <c r="PMH40" s="14"/>
      <c r="PMI40" s="14"/>
      <c r="PMJ40" s="14"/>
      <c r="PMK40" s="14"/>
      <c r="PML40" s="14"/>
      <c r="PMM40" s="14"/>
      <c r="PMN40" s="14"/>
      <c r="PMO40" s="14"/>
      <c r="PMP40" s="14"/>
      <c r="PMQ40" s="14"/>
      <c r="PMR40" s="14"/>
      <c r="PMS40" s="14"/>
      <c r="PMT40" s="14"/>
      <c r="PMU40" s="14"/>
      <c r="PMV40" s="14"/>
      <c r="PMW40" s="14"/>
      <c r="PMX40" s="14"/>
      <c r="PMY40" s="14"/>
      <c r="PMZ40" s="14"/>
      <c r="PNA40" s="14"/>
      <c r="PNB40" s="14"/>
      <c r="PNC40" s="14"/>
      <c r="PND40" s="14"/>
      <c r="PNE40" s="14"/>
      <c r="PNF40" s="14"/>
      <c r="PNG40" s="14"/>
      <c r="PNH40" s="14"/>
      <c r="PNI40" s="14"/>
      <c r="PNJ40" s="14"/>
      <c r="PNK40" s="14"/>
      <c r="PNL40" s="14"/>
      <c r="PNM40" s="14"/>
      <c r="PNN40" s="14"/>
      <c r="PNO40" s="14"/>
      <c r="PNP40" s="14"/>
      <c r="PNQ40" s="14"/>
      <c r="PNR40" s="14"/>
      <c r="PNS40" s="14"/>
      <c r="PNT40" s="14"/>
      <c r="PNU40" s="14"/>
      <c r="PNV40" s="14"/>
      <c r="PNW40" s="14"/>
      <c r="PNX40" s="14"/>
      <c r="PNY40" s="14"/>
      <c r="PNZ40" s="14"/>
      <c r="POA40" s="14"/>
      <c r="POB40" s="14"/>
      <c r="POC40" s="14"/>
      <c r="POD40" s="14"/>
      <c r="POE40" s="14"/>
      <c r="POF40" s="14"/>
      <c r="POG40" s="14"/>
      <c r="POH40" s="14"/>
      <c r="POI40" s="14"/>
      <c r="POJ40" s="14"/>
      <c r="POK40" s="14"/>
      <c r="POL40" s="14"/>
      <c r="POM40" s="14"/>
      <c r="PON40" s="14"/>
      <c r="POO40" s="14"/>
      <c r="POP40" s="14"/>
      <c r="POQ40" s="14"/>
      <c r="POR40" s="14"/>
      <c r="POS40" s="14"/>
      <c r="POT40" s="14"/>
      <c r="POU40" s="14"/>
      <c r="POV40" s="14"/>
      <c r="POW40" s="14"/>
      <c r="POX40" s="14"/>
      <c r="POY40" s="14"/>
      <c r="POZ40" s="14"/>
      <c r="PPA40" s="14"/>
      <c r="PPB40" s="14"/>
      <c r="PPC40" s="14"/>
      <c r="PPD40" s="14"/>
      <c r="PPE40" s="14"/>
      <c r="PPF40" s="14"/>
      <c r="PPG40" s="14"/>
      <c r="PPH40" s="14"/>
      <c r="PPI40" s="14"/>
      <c r="PPJ40" s="14"/>
      <c r="PPK40" s="14"/>
      <c r="PPL40" s="14"/>
      <c r="PPM40" s="14"/>
      <c r="PPN40" s="14"/>
      <c r="PPO40" s="14"/>
      <c r="PPP40" s="14"/>
      <c r="PPQ40" s="14"/>
      <c r="PPR40" s="14"/>
      <c r="PPS40" s="14"/>
      <c r="PPT40" s="14"/>
      <c r="PPU40" s="14"/>
      <c r="PPV40" s="14"/>
      <c r="PPW40" s="14"/>
      <c r="PPX40" s="14"/>
      <c r="PPY40" s="14"/>
      <c r="PPZ40" s="14"/>
      <c r="PQA40" s="14"/>
      <c r="PQB40" s="14"/>
      <c r="PQC40" s="14"/>
      <c r="PQD40" s="14"/>
      <c r="PQE40" s="14"/>
      <c r="PQF40" s="14"/>
      <c r="PQG40" s="14"/>
      <c r="PQH40" s="14"/>
      <c r="PQI40" s="14"/>
      <c r="PQJ40" s="14"/>
      <c r="PQK40" s="14"/>
      <c r="PQL40" s="14"/>
      <c r="PQM40" s="14"/>
      <c r="PQN40" s="14"/>
      <c r="PQO40" s="14"/>
      <c r="PQP40" s="14"/>
      <c r="PQQ40" s="14"/>
      <c r="PQR40" s="14"/>
      <c r="PQS40" s="14"/>
      <c r="PQT40" s="14"/>
      <c r="PQU40" s="14"/>
      <c r="PQV40" s="14"/>
      <c r="PQW40" s="14"/>
      <c r="PQX40" s="14"/>
      <c r="PQY40" s="14"/>
      <c r="PQZ40" s="14"/>
      <c r="PRA40" s="14"/>
      <c r="PRB40" s="14"/>
      <c r="PRC40" s="14"/>
      <c r="PRD40" s="14"/>
      <c r="PRE40" s="14"/>
      <c r="PRF40" s="14"/>
      <c r="PRG40" s="14"/>
      <c r="PRH40" s="14"/>
      <c r="PRI40" s="14"/>
      <c r="PRJ40" s="14"/>
      <c r="PRK40" s="14"/>
      <c r="PRL40" s="14"/>
      <c r="PRM40" s="14"/>
      <c r="PRN40" s="14"/>
      <c r="PRO40" s="14"/>
      <c r="PRP40" s="14"/>
      <c r="PRQ40" s="14"/>
      <c r="PRR40" s="14"/>
      <c r="PRS40" s="14"/>
      <c r="PRT40" s="14"/>
      <c r="PRU40" s="14"/>
      <c r="PRV40" s="14"/>
      <c r="PRW40" s="14"/>
      <c r="PRX40" s="14"/>
      <c r="PRY40" s="14"/>
      <c r="PRZ40" s="14"/>
      <c r="PSA40" s="14"/>
      <c r="PSB40" s="14"/>
      <c r="PSC40" s="14"/>
      <c r="PSD40" s="14"/>
      <c r="PSE40" s="14"/>
      <c r="PSF40" s="14"/>
      <c r="PSG40" s="14"/>
      <c r="PSH40" s="14"/>
      <c r="PSI40" s="14"/>
      <c r="PSJ40" s="14"/>
      <c r="PSK40" s="14"/>
      <c r="PSL40" s="14"/>
      <c r="PSM40" s="14"/>
      <c r="PSN40" s="14"/>
      <c r="PSO40" s="14"/>
      <c r="PSP40" s="14"/>
      <c r="PSQ40" s="14"/>
      <c r="PSR40" s="14"/>
      <c r="PSS40" s="14"/>
      <c r="PST40" s="14"/>
      <c r="PSU40" s="14"/>
      <c r="PSV40" s="14"/>
      <c r="PSW40" s="14"/>
      <c r="PSX40" s="14"/>
      <c r="PSY40" s="14"/>
      <c r="PSZ40" s="14"/>
      <c r="PTA40" s="14"/>
      <c r="PTB40" s="14"/>
      <c r="PTC40" s="14"/>
      <c r="PTD40" s="14"/>
      <c r="PTE40" s="14"/>
      <c r="PTF40" s="14"/>
      <c r="PTG40" s="14"/>
      <c r="PTH40" s="14"/>
      <c r="PTI40" s="14"/>
      <c r="PTJ40" s="14"/>
      <c r="PTK40" s="14"/>
      <c r="PTL40" s="14"/>
      <c r="PTM40" s="14"/>
      <c r="PTN40" s="14"/>
      <c r="PTO40" s="14"/>
      <c r="PTP40" s="14"/>
      <c r="PTQ40" s="14"/>
      <c r="PTR40" s="14"/>
      <c r="PTS40" s="14"/>
      <c r="PTT40" s="14"/>
      <c r="PTU40" s="14"/>
      <c r="PTV40" s="14"/>
      <c r="PTW40" s="14"/>
      <c r="PTX40" s="14"/>
      <c r="PTY40" s="14"/>
      <c r="PTZ40" s="14"/>
      <c r="PUA40" s="14"/>
      <c r="PUB40" s="14"/>
      <c r="PUC40" s="14"/>
      <c r="PUD40" s="14"/>
      <c r="PUE40" s="14"/>
      <c r="PUF40" s="14"/>
      <c r="PUG40" s="14"/>
      <c r="PUH40" s="14"/>
      <c r="PUI40" s="14"/>
      <c r="PUJ40" s="14"/>
      <c r="PUK40" s="14"/>
      <c r="PUL40" s="14"/>
      <c r="PUM40" s="14"/>
      <c r="PUN40" s="14"/>
      <c r="PUO40" s="14"/>
      <c r="PUP40" s="14"/>
      <c r="PUQ40" s="14"/>
      <c r="PUR40" s="14"/>
      <c r="PUS40" s="14"/>
      <c r="PUT40" s="14"/>
      <c r="PUU40" s="14"/>
      <c r="PUV40" s="14"/>
      <c r="PUW40" s="14"/>
      <c r="PUX40" s="14"/>
      <c r="PUY40" s="14"/>
      <c r="PUZ40" s="14"/>
      <c r="PVA40" s="14"/>
      <c r="PVB40" s="14"/>
      <c r="PVC40" s="14"/>
      <c r="PVD40" s="14"/>
      <c r="PVE40" s="14"/>
      <c r="PVF40" s="14"/>
      <c r="PVG40" s="14"/>
      <c r="PVH40" s="14"/>
      <c r="PVI40" s="14"/>
      <c r="PVJ40" s="14"/>
      <c r="PVK40" s="14"/>
      <c r="PVL40" s="14"/>
      <c r="PVM40" s="14"/>
      <c r="PVN40" s="14"/>
      <c r="PVO40" s="14"/>
      <c r="PVP40" s="14"/>
      <c r="PVQ40" s="14"/>
      <c r="PVR40" s="14"/>
      <c r="PVS40" s="14"/>
      <c r="PVT40" s="14"/>
      <c r="PVU40" s="14"/>
      <c r="PVV40" s="14"/>
      <c r="PVW40" s="14"/>
      <c r="PVX40" s="14"/>
      <c r="PVY40" s="14"/>
      <c r="PVZ40" s="14"/>
      <c r="PWA40" s="14"/>
      <c r="PWB40" s="14"/>
      <c r="PWC40" s="14"/>
      <c r="PWD40" s="14"/>
      <c r="PWE40" s="14"/>
      <c r="PWF40" s="14"/>
      <c r="PWG40" s="14"/>
      <c r="PWH40" s="14"/>
      <c r="PWI40" s="14"/>
      <c r="PWJ40" s="14"/>
      <c r="PWK40" s="14"/>
      <c r="PWL40" s="14"/>
      <c r="PWM40" s="14"/>
      <c r="PWN40" s="14"/>
      <c r="PWO40" s="14"/>
      <c r="PWP40" s="14"/>
      <c r="PWQ40" s="14"/>
      <c r="PWR40" s="14"/>
      <c r="PWS40" s="14"/>
      <c r="PWT40" s="14"/>
      <c r="PWU40" s="14"/>
      <c r="PWV40" s="14"/>
      <c r="PWW40" s="14"/>
      <c r="PWX40" s="14"/>
      <c r="PWY40" s="14"/>
      <c r="PWZ40" s="14"/>
      <c r="PXA40" s="14"/>
      <c r="PXB40" s="14"/>
      <c r="PXC40" s="14"/>
      <c r="PXD40" s="14"/>
      <c r="PXE40" s="14"/>
      <c r="PXF40" s="14"/>
      <c r="PXG40" s="14"/>
      <c r="PXH40" s="14"/>
      <c r="PXI40" s="14"/>
      <c r="PXJ40" s="14"/>
      <c r="PXK40" s="14"/>
      <c r="PXL40" s="14"/>
      <c r="PXM40" s="14"/>
      <c r="PXN40" s="14"/>
      <c r="PXO40" s="14"/>
      <c r="PXP40" s="14"/>
      <c r="PXQ40" s="14"/>
      <c r="PXR40" s="14"/>
      <c r="PXS40" s="14"/>
      <c r="PXT40" s="14"/>
      <c r="PXU40" s="14"/>
      <c r="PXV40" s="14"/>
      <c r="PXW40" s="14"/>
      <c r="PXX40" s="14"/>
      <c r="PXY40" s="14"/>
      <c r="PXZ40" s="14"/>
      <c r="PYA40" s="14"/>
      <c r="PYB40" s="14"/>
      <c r="PYC40" s="14"/>
      <c r="PYD40" s="14"/>
      <c r="PYE40" s="14"/>
      <c r="PYF40" s="14"/>
      <c r="PYG40" s="14"/>
      <c r="PYH40" s="14"/>
      <c r="PYI40" s="14"/>
      <c r="PYJ40" s="14"/>
      <c r="PYK40" s="14"/>
      <c r="PYL40" s="14"/>
      <c r="PYM40" s="14"/>
      <c r="PYN40" s="14"/>
      <c r="PYO40" s="14"/>
      <c r="PYP40" s="14"/>
      <c r="PYQ40" s="14"/>
      <c r="PYR40" s="14"/>
      <c r="PYS40" s="14"/>
      <c r="PYT40" s="14"/>
      <c r="PYU40" s="14"/>
      <c r="PYV40" s="14"/>
      <c r="PYW40" s="14"/>
      <c r="PYX40" s="14"/>
      <c r="PYY40" s="14"/>
      <c r="PYZ40" s="14"/>
      <c r="PZA40" s="14"/>
      <c r="PZB40" s="14"/>
      <c r="PZC40" s="14"/>
      <c r="PZD40" s="14"/>
      <c r="PZE40" s="14"/>
      <c r="PZF40" s="14"/>
      <c r="PZG40" s="14"/>
      <c r="PZH40" s="14"/>
      <c r="PZI40" s="14"/>
      <c r="PZJ40" s="14"/>
      <c r="PZK40" s="14"/>
      <c r="PZL40" s="14"/>
      <c r="PZM40" s="14"/>
      <c r="PZN40" s="14"/>
      <c r="PZO40" s="14"/>
      <c r="PZP40" s="14"/>
      <c r="PZQ40" s="14"/>
      <c r="PZR40" s="14"/>
      <c r="PZS40" s="14"/>
      <c r="PZT40" s="14"/>
      <c r="PZU40" s="14"/>
      <c r="PZV40" s="14"/>
      <c r="PZW40" s="14"/>
      <c r="PZX40" s="14"/>
      <c r="PZY40" s="14"/>
      <c r="PZZ40" s="14"/>
      <c r="QAA40" s="14"/>
      <c r="QAB40" s="14"/>
      <c r="QAC40" s="14"/>
      <c r="QAD40" s="14"/>
      <c r="QAE40" s="14"/>
      <c r="QAF40" s="14"/>
      <c r="QAG40" s="14"/>
      <c r="QAH40" s="14"/>
      <c r="QAI40" s="14"/>
      <c r="QAJ40" s="14"/>
      <c r="QAK40" s="14"/>
      <c r="QAL40" s="14"/>
      <c r="QAM40" s="14"/>
      <c r="QAN40" s="14"/>
      <c r="QAO40" s="14"/>
      <c r="QAP40" s="14"/>
      <c r="QAQ40" s="14"/>
      <c r="QAR40" s="14"/>
      <c r="QAS40" s="14"/>
      <c r="QAT40" s="14"/>
      <c r="QAU40" s="14"/>
      <c r="QAV40" s="14"/>
      <c r="QAW40" s="14"/>
      <c r="QAX40" s="14"/>
      <c r="QAY40" s="14"/>
      <c r="QAZ40" s="14"/>
      <c r="QBA40" s="14"/>
      <c r="QBB40" s="14"/>
      <c r="QBC40" s="14"/>
      <c r="QBD40" s="14"/>
      <c r="QBE40" s="14"/>
      <c r="QBF40" s="14"/>
      <c r="QBG40" s="14"/>
      <c r="QBH40" s="14"/>
      <c r="QBI40" s="14"/>
      <c r="QBJ40" s="14"/>
      <c r="QBK40" s="14"/>
      <c r="QBL40" s="14"/>
      <c r="QBM40" s="14"/>
      <c r="QBN40" s="14"/>
      <c r="QBO40" s="14"/>
      <c r="QBP40" s="14"/>
      <c r="QBQ40" s="14"/>
      <c r="QBR40" s="14"/>
      <c r="QBS40" s="14"/>
      <c r="QBT40" s="14"/>
      <c r="QBU40" s="14"/>
      <c r="QBV40" s="14"/>
      <c r="QBW40" s="14"/>
      <c r="QBX40" s="14"/>
      <c r="QBY40" s="14"/>
      <c r="QBZ40" s="14"/>
      <c r="QCA40" s="14"/>
      <c r="QCB40" s="14"/>
      <c r="QCC40" s="14"/>
      <c r="QCD40" s="14"/>
      <c r="QCE40" s="14"/>
      <c r="QCF40" s="14"/>
      <c r="QCG40" s="14"/>
      <c r="QCH40" s="14"/>
      <c r="QCI40" s="14"/>
      <c r="QCJ40" s="14"/>
      <c r="QCK40" s="14"/>
      <c r="QCL40" s="14"/>
      <c r="QCM40" s="14"/>
      <c r="QCN40" s="14"/>
      <c r="QCO40" s="14"/>
      <c r="QCP40" s="14"/>
      <c r="QCQ40" s="14"/>
      <c r="QCR40" s="14"/>
      <c r="QCS40" s="14"/>
      <c r="QCT40" s="14"/>
      <c r="QCU40" s="14"/>
      <c r="QCV40" s="14"/>
      <c r="QCW40" s="14"/>
      <c r="QCX40" s="14"/>
      <c r="QCY40" s="14"/>
      <c r="QCZ40" s="14"/>
      <c r="QDA40" s="14"/>
      <c r="QDB40" s="14"/>
      <c r="QDC40" s="14"/>
      <c r="QDD40" s="14"/>
      <c r="QDE40" s="14"/>
      <c r="QDF40" s="14"/>
      <c r="QDG40" s="14"/>
      <c r="QDH40" s="14"/>
      <c r="QDI40" s="14"/>
      <c r="QDJ40" s="14"/>
      <c r="QDK40" s="14"/>
      <c r="QDL40" s="14"/>
      <c r="QDM40" s="14"/>
      <c r="QDN40" s="14"/>
      <c r="QDO40" s="14"/>
      <c r="QDP40" s="14"/>
      <c r="QDQ40" s="14"/>
      <c r="QDR40" s="14"/>
      <c r="QDS40" s="14"/>
      <c r="QDT40" s="14"/>
      <c r="QDU40" s="14"/>
      <c r="QDV40" s="14"/>
      <c r="QDW40" s="14"/>
      <c r="QDX40" s="14"/>
      <c r="QDY40" s="14"/>
      <c r="QDZ40" s="14"/>
      <c r="QEA40" s="14"/>
      <c r="QEB40" s="14"/>
      <c r="QEC40" s="14"/>
      <c r="QED40" s="14"/>
      <c r="QEE40" s="14"/>
      <c r="QEF40" s="14"/>
      <c r="QEG40" s="14"/>
      <c r="QEH40" s="14"/>
      <c r="QEI40" s="14"/>
      <c r="QEJ40" s="14"/>
      <c r="QEK40" s="14"/>
      <c r="QEL40" s="14"/>
      <c r="QEM40" s="14"/>
      <c r="QEN40" s="14"/>
      <c r="QEO40" s="14"/>
      <c r="QEP40" s="14"/>
      <c r="QEQ40" s="14"/>
      <c r="QER40" s="14"/>
      <c r="QES40" s="14"/>
      <c r="QET40" s="14"/>
      <c r="QEU40" s="14"/>
      <c r="QEV40" s="14"/>
      <c r="QEW40" s="14"/>
      <c r="QEX40" s="14"/>
      <c r="QEY40" s="14"/>
      <c r="QEZ40" s="14"/>
      <c r="QFA40" s="14"/>
      <c r="QFB40" s="14"/>
      <c r="QFC40" s="14"/>
      <c r="QFD40" s="14"/>
      <c r="QFE40" s="14"/>
      <c r="QFF40" s="14"/>
      <c r="QFG40" s="14"/>
      <c r="QFH40" s="14"/>
      <c r="QFI40" s="14"/>
      <c r="QFJ40" s="14"/>
      <c r="QFK40" s="14"/>
      <c r="QFL40" s="14"/>
      <c r="QFM40" s="14"/>
      <c r="QFN40" s="14"/>
      <c r="QFO40" s="14"/>
      <c r="QFP40" s="14"/>
      <c r="QFQ40" s="14"/>
      <c r="QFR40" s="14"/>
      <c r="QFS40" s="14"/>
      <c r="QFT40" s="14"/>
      <c r="QFU40" s="14"/>
      <c r="QFV40" s="14"/>
      <c r="QFW40" s="14"/>
      <c r="QFX40" s="14"/>
      <c r="QFY40" s="14"/>
      <c r="QFZ40" s="14"/>
      <c r="QGA40" s="14"/>
      <c r="QGB40" s="14"/>
      <c r="QGC40" s="14"/>
      <c r="QGD40" s="14"/>
      <c r="QGE40" s="14"/>
      <c r="QGF40" s="14"/>
      <c r="QGG40" s="14"/>
      <c r="QGH40" s="14"/>
      <c r="QGI40" s="14"/>
      <c r="QGJ40" s="14"/>
      <c r="QGK40" s="14"/>
      <c r="QGL40" s="14"/>
      <c r="QGM40" s="14"/>
      <c r="QGN40" s="14"/>
      <c r="QGO40" s="14"/>
      <c r="QGP40" s="14"/>
      <c r="QGQ40" s="14"/>
      <c r="QGR40" s="14"/>
      <c r="QGS40" s="14"/>
      <c r="QGT40" s="14"/>
      <c r="QGU40" s="14"/>
      <c r="QGV40" s="14"/>
      <c r="QGW40" s="14"/>
      <c r="QGX40" s="14"/>
      <c r="QGY40" s="14"/>
      <c r="QGZ40" s="14"/>
      <c r="QHA40" s="14"/>
      <c r="QHB40" s="14"/>
      <c r="QHC40" s="14"/>
      <c r="QHD40" s="14"/>
      <c r="QHE40" s="14"/>
      <c r="QHF40" s="14"/>
      <c r="QHG40" s="14"/>
      <c r="QHH40" s="14"/>
      <c r="QHI40" s="14"/>
      <c r="QHJ40" s="14"/>
      <c r="QHK40" s="14"/>
      <c r="QHL40" s="14"/>
      <c r="QHM40" s="14"/>
      <c r="QHN40" s="14"/>
      <c r="QHO40" s="14"/>
      <c r="QHP40" s="14"/>
      <c r="QHQ40" s="14"/>
      <c r="QHR40" s="14"/>
      <c r="QHS40" s="14"/>
      <c r="QHT40" s="14"/>
      <c r="QHU40" s="14"/>
      <c r="QHV40" s="14"/>
      <c r="QHW40" s="14"/>
      <c r="QHX40" s="14"/>
      <c r="QHY40" s="14"/>
      <c r="QHZ40" s="14"/>
      <c r="QIA40" s="14"/>
      <c r="QIB40" s="14"/>
      <c r="QIC40" s="14"/>
      <c r="QID40" s="14"/>
      <c r="QIE40" s="14"/>
      <c r="QIF40" s="14"/>
      <c r="QIG40" s="14"/>
      <c r="QIH40" s="14"/>
      <c r="QII40" s="14"/>
      <c r="QIJ40" s="14"/>
      <c r="QIK40" s="14"/>
      <c r="QIL40" s="14"/>
      <c r="QIM40" s="14"/>
      <c r="QIN40" s="14"/>
      <c r="QIO40" s="14"/>
      <c r="QIP40" s="14"/>
      <c r="QIQ40" s="14"/>
      <c r="QIR40" s="14"/>
      <c r="QIS40" s="14"/>
      <c r="QIT40" s="14"/>
      <c r="QIU40" s="14"/>
      <c r="QIV40" s="14"/>
      <c r="QIW40" s="14"/>
      <c r="QIX40" s="14"/>
      <c r="QIY40" s="14"/>
      <c r="QIZ40" s="14"/>
      <c r="QJA40" s="14"/>
      <c r="QJB40" s="14"/>
      <c r="QJC40" s="14"/>
      <c r="QJD40" s="14"/>
      <c r="QJE40" s="14"/>
      <c r="QJF40" s="14"/>
      <c r="QJG40" s="14"/>
      <c r="QJH40" s="14"/>
      <c r="QJI40" s="14"/>
      <c r="QJJ40" s="14"/>
      <c r="QJK40" s="14"/>
      <c r="QJL40" s="14"/>
      <c r="QJM40" s="14"/>
      <c r="QJN40" s="14"/>
      <c r="QJO40" s="14"/>
      <c r="QJP40" s="14"/>
      <c r="QJQ40" s="14"/>
      <c r="QJR40" s="14"/>
      <c r="QJS40" s="14"/>
      <c r="QJT40" s="14"/>
      <c r="QJU40" s="14"/>
      <c r="QJV40" s="14"/>
      <c r="QJW40" s="14"/>
      <c r="QJX40" s="14"/>
      <c r="QJY40" s="14"/>
      <c r="QJZ40" s="14"/>
      <c r="QKA40" s="14"/>
      <c r="QKB40" s="14"/>
      <c r="QKC40" s="14"/>
      <c r="QKD40" s="14"/>
      <c r="QKE40" s="14"/>
      <c r="QKF40" s="14"/>
      <c r="QKG40" s="14"/>
      <c r="QKH40" s="14"/>
      <c r="QKI40" s="14"/>
      <c r="QKJ40" s="14"/>
      <c r="QKK40" s="14"/>
      <c r="QKL40" s="14"/>
      <c r="QKM40" s="14"/>
      <c r="QKN40" s="14"/>
      <c r="QKO40" s="14"/>
      <c r="QKP40" s="14"/>
      <c r="QKQ40" s="14"/>
      <c r="QKR40" s="14"/>
      <c r="QKS40" s="14"/>
      <c r="QKT40" s="14"/>
      <c r="QKU40" s="14"/>
      <c r="QKV40" s="14"/>
      <c r="QKW40" s="14"/>
      <c r="QKX40" s="14"/>
      <c r="QKY40" s="14"/>
      <c r="QKZ40" s="14"/>
      <c r="QLA40" s="14"/>
      <c r="QLB40" s="14"/>
      <c r="QLC40" s="14"/>
      <c r="QLD40" s="14"/>
      <c r="QLE40" s="14"/>
      <c r="QLF40" s="14"/>
      <c r="QLG40" s="14"/>
      <c r="QLH40" s="14"/>
      <c r="QLI40" s="14"/>
      <c r="QLJ40" s="14"/>
      <c r="QLK40" s="14"/>
      <c r="QLL40" s="14"/>
      <c r="QLM40" s="14"/>
      <c r="QLN40" s="14"/>
      <c r="QLO40" s="14"/>
      <c r="QLP40" s="14"/>
      <c r="QLQ40" s="14"/>
      <c r="QLR40" s="14"/>
      <c r="QLS40" s="14"/>
      <c r="QLT40" s="14"/>
      <c r="QLU40" s="14"/>
      <c r="QLV40" s="14"/>
      <c r="QLW40" s="14"/>
      <c r="QLX40" s="14"/>
      <c r="QLY40" s="14"/>
      <c r="QLZ40" s="14"/>
      <c r="QMA40" s="14"/>
      <c r="QMB40" s="14"/>
      <c r="QMC40" s="14"/>
      <c r="QMD40" s="14"/>
      <c r="QME40" s="14"/>
      <c r="QMF40" s="14"/>
      <c r="QMG40" s="14"/>
      <c r="QMH40" s="14"/>
      <c r="QMI40" s="14"/>
      <c r="QMJ40" s="14"/>
      <c r="QMK40" s="14"/>
      <c r="QML40" s="14"/>
      <c r="QMM40" s="14"/>
      <c r="QMN40" s="14"/>
      <c r="QMO40" s="14"/>
      <c r="QMP40" s="14"/>
      <c r="QMQ40" s="14"/>
      <c r="QMR40" s="14"/>
      <c r="QMS40" s="14"/>
      <c r="QMT40" s="14"/>
      <c r="QMU40" s="14"/>
      <c r="QMV40" s="14"/>
      <c r="QMW40" s="14"/>
      <c r="QMX40" s="14"/>
      <c r="QMY40" s="14"/>
      <c r="QMZ40" s="14"/>
      <c r="QNA40" s="14"/>
      <c r="QNB40" s="14"/>
      <c r="QNC40" s="14"/>
      <c r="QND40" s="14"/>
      <c r="QNE40" s="14"/>
      <c r="QNF40" s="14"/>
      <c r="QNG40" s="14"/>
      <c r="QNH40" s="14"/>
      <c r="QNI40" s="14"/>
      <c r="QNJ40" s="14"/>
      <c r="QNK40" s="14"/>
      <c r="QNL40" s="14"/>
      <c r="QNM40" s="14"/>
      <c r="QNN40" s="14"/>
      <c r="QNO40" s="14"/>
      <c r="QNP40" s="14"/>
      <c r="QNQ40" s="14"/>
      <c r="QNR40" s="14"/>
      <c r="QNS40" s="14"/>
      <c r="QNT40" s="14"/>
      <c r="QNU40" s="14"/>
      <c r="QNV40" s="14"/>
      <c r="QNW40" s="14"/>
      <c r="QNX40" s="14"/>
      <c r="QNY40" s="14"/>
      <c r="QNZ40" s="14"/>
      <c r="QOA40" s="14"/>
      <c r="QOB40" s="14"/>
      <c r="QOC40" s="14"/>
      <c r="QOD40" s="14"/>
      <c r="QOE40" s="14"/>
      <c r="QOF40" s="14"/>
      <c r="QOG40" s="14"/>
      <c r="QOH40" s="14"/>
      <c r="QOI40" s="14"/>
      <c r="QOJ40" s="14"/>
      <c r="QOK40" s="14"/>
      <c r="QOL40" s="14"/>
      <c r="QOM40" s="14"/>
      <c r="QON40" s="14"/>
      <c r="QOO40" s="14"/>
      <c r="QOP40" s="14"/>
      <c r="QOQ40" s="14"/>
      <c r="QOR40" s="14"/>
      <c r="QOS40" s="14"/>
      <c r="QOT40" s="14"/>
      <c r="QOU40" s="14"/>
      <c r="QOV40" s="14"/>
      <c r="QOW40" s="14"/>
      <c r="QOX40" s="14"/>
      <c r="QOY40" s="14"/>
      <c r="QOZ40" s="14"/>
      <c r="QPA40" s="14"/>
      <c r="QPB40" s="14"/>
      <c r="QPC40" s="14"/>
      <c r="QPD40" s="14"/>
      <c r="QPE40" s="14"/>
      <c r="QPF40" s="14"/>
      <c r="QPG40" s="14"/>
      <c r="QPH40" s="14"/>
      <c r="QPI40" s="14"/>
      <c r="QPJ40" s="14"/>
      <c r="QPK40" s="14"/>
      <c r="QPL40" s="14"/>
      <c r="QPM40" s="14"/>
      <c r="QPN40" s="14"/>
      <c r="QPO40" s="14"/>
      <c r="QPP40" s="14"/>
      <c r="QPQ40" s="14"/>
      <c r="QPR40" s="14"/>
      <c r="QPS40" s="14"/>
      <c r="QPT40" s="14"/>
      <c r="QPU40" s="14"/>
      <c r="QPV40" s="14"/>
      <c r="QPW40" s="14"/>
      <c r="QPX40" s="14"/>
      <c r="QPY40" s="14"/>
      <c r="QPZ40" s="14"/>
      <c r="QQA40" s="14"/>
      <c r="QQB40" s="14"/>
      <c r="QQC40" s="14"/>
      <c r="QQD40" s="14"/>
      <c r="QQE40" s="14"/>
      <c r="QQF40" s="14"/>
      <c r="QQG40" s="14"/>
      <c r="QQH40" s="14"/>
      <c r="QQI40" s="14"/>
      <c r="QQJ40" s="14"/>
      <c r="QQK40" s="14"/>
      <c r="QQL40" s="14"/>
      <c r="QQM40" s="14"/>
      <c r="QQN40" s="14"/>
      <c r="QQO40" s="14"/>
      <c r="QQP40" s="14"/>
      <c r="QQQ40" s="14"/>
      <c r="QQR40" s="14"/>
      <c r="QQS40" s="14"/>
      <c r="QQT40" s="14"/>
      <c r="QQU40" s="14"/>
      <c r="QQV40" s="14"/>
      <c r="QQW40" s="14"/>
      <c r="QQX40" s="14"/>
      <c r="QQY40" s="14"/>
      <c r="QQZ40" s="14"/>
      <c r="QRA40" s="14"/>
      <c r="QRB40" s="14"/>
      <c r="QRC40" s="14"/>
      <c r="QRD40" s="14"/>
      <c r="QRE40" s="14"/>
      <c r="QRF40" s="14"/>
      <c r="QRG40" s="14"/>
      <c r="QRH40" s="14"/>
      <c r="QRI40" s="14"/>
      <c r="QRJ40" s="14"/>
      <c r="QRK40" s="14"/>
      <c r="QRL40" s="14"/>
      <c r="QRM40" s="14"/>
      <c r="QRN40" s="14"/>
      <c r="QRO40" s="14"/>
      <c r="QRP40" s="14"/>
      <c r="QRQ40" s="14"/>
      <c r="QRR40" s="14"/>
      <c r="QRS40" s="14"/>
      <c r="QRT40" s="14"/>
      <c r="QRU40" s="14"/>
      <c r="QRV40" s="14"/>
      <c r="QRW40" s="14"/>
      <c r="QRX40" s="14"/>
      <c r="QRY40" s="14"/>
      <c r="QRZ40" s="14"/>
      <c r="QSA40" s="14"/>
      <c r="QSB40" s="14"/>
      <c r="QSC40" s="14"/>
      <c r="QSD40" s="14"/>
      <c r="QSE40" s="14"/>
      <c r="QSF40" s="14"/>
      <c r="QSG40" s="14"/>
      <c r="QSH40" s="14"/>
      <c r="QSI40" s="14"/>
      <c r="QSJ40" s="14"/>
      <c r="QSK40" s="14"/>
      <c r="QSL40" s="14"/>
      <c r="QSM40" s="14"/>
      <c r="QSN40" s="14"/>
      <c r="QSO40" s="14"/>
      <c r="QSP40" s="14"/>
      <c r="QSQ40" s="14"/>
      <c r="QSR40" s="14"/>
      <c r="QSS40" s="14"/>
      <c r="QST40" s="14"/>
      <c r="QSU40" s="14"/>
      <c r="QSV40" s="14"/>
      <c r="QSW40" s="14"/>
      <c r="QSX40" s="14"/>
      <c r="QSY40" s="14"/>
      <c r="QSZ40" s="14"/>
      <c r="QTA40" s="14"/>
      <c r="QTB40" s="14"/>
      <c r="QTC40" s="14"/>
      <c r="QTD40" s="14"/>
      <c r="QTE40" s="14"/>
      <c r="QTF40" s="14"/>
      <c r="QTG40" s="14"/>
      <c r="QTH40" s="14"/>
      <c r="QTI40" s="14"/>
      <c r="QTJ40" s="14"/>
      <c r="QTK40" s="14"/>
      <c r="QTL40" s="14"/>
      <c r="QTM40" s="14"/>
      <c r="QTN40" s="14"/>
      <c r="QTO40" s="14"/>
      <c r="QTP40" s="14"/>
      <c r="QTQ40" s="14"/>
      <c r="QTR40" s="14"/>
      <c r="QTS40" s="14"/>
      <c r="QTT40" s="14"/>
      <c r="QTU40" s="14"/>
      <c r="QTV40" s="14"/>
      <c r="QTW40" s="14"/>
      <c r="QTX40" s="14"/>
      <c r="QTY40" s="14"/>
      <c r="QTZ40" s="14"/>
      <c r="QUA40" s="14"/>
      <c r="QUB40" s="14"/>
      <c r="QUC40" s="14"/>
      <c r="QUD40" s="14"/>
      <c r="QUE40" s="14"/>
      <c r="QUF40" s="14"/>
      <c r="QUG40" s="14"/>
      <c r="QUH40" s="14"/>
      <c r="QUI40" s="14"/>
      <c r="QUJ40" s="14"/>
      <c r="QUK40" s="14"/>
      <c r="QUL40" s="14"/>
      <c r="QUM40" s="14"/>
      <c r="QUN40" s="14"/>
      <c r="QUO40" s="14"/>
      <c r="QUP40" s="14"/>
      <c r="QUQ40" s="14"/>
      <c r="QUR40" s="14"/>
      <c r="QUS40" s="14"/>
      <c r="QUT40" s="14"/>
      <c r="QUU40" s="14"/>
      <c r="QUV40" s="14"/>
      <c r="QUW40" s="14"/>
      <c r="QUX40" s="14"/>
      <c r="QUY40" s="14"/>
      <c r="QUZ40" s="14"/>
      <c r="QVA40" s="14"/>
      <c r="QVB40" s="14"/>
      <c r="QVC40" s="14"/>
      <c r="QVD40" s="14"/>
      <c r="QVE40" s="14"/>
      <c r="QVF40" s="14"/>
      <c r="QVG40" s="14"/>
      <c r="QVH40" s="14"/>
      <c r="QVI40" s="14"/>
      <c r="QVJ40" s="14"/>
      <c r="QVK40" s="14"/>
      <c r="QVL40" s="14"/>
      <c r="QVM40" s="14"/>
      <c r="QVN40" s="14"/>
      <c r="QVO40" s="14"/>
      <c r="QVP40" s="14"/>
      <c r="QVQ40" s="14"/>
      <c r="QVR40" s="14"/>
      <c r="QVS40" s="14"/>
      <c r="QVT40" s="14"/>
      <c r="QVU40" s="14"/>
      <c r="QVV40" s="14"/>
      <c r="QVW40" s="14"/>
      <c r="QVX40" s="14"/>
      <c r="QVY40" s="14"/>
      <c r="QVZ40" s="14"/>
      <c r="QWA40" s="14"/>
      <c r="QWB40" s="14"/>
      <c r="QWC40" s="14"/>
      <c r="QWD40" s="14"/>
      <c r="QWE40" s="14"/>
      <c r="QWF40" s="14"/>
      <c r="QWG40" s="14"/>
      <c r="QWH40" s="14"/>
      <c r="QWI40" s="14"/>
      <c r="QWJ40" s="14"/>
      <c r="QWK40" s="14"/>
      <c r="QWL40" s="14"/>
      <c r="QWM40" s="14"/>
      <c r="QWN40" s="14"/>
      <c r="QWO40" s="14"/>
      <c r="QWP40" s="14"/>
      <c r="QWQ40" s="14"/>
      <c r="QWR40" s="14"/>
      <c r="QWS40" s="14"/>
      <c r="QWT40" s="14"/>
      <c r="QWU40" s="14"/>
      <c r="QWV40" s="14"/>
      <c r="QWW40" s="14"/>
      <c r="QWX40" s="14"/>
      <c r="QWY40" s="14"/>
      <c r="QWZ40" s="14"/>
      <c r="QXA40" s="14"/>
      <c r="QXB40" s="14"/>
      <c r="QXC40" s="14"/>
      <c r="QXD40" s="14"/>
      <c r="QXE40" s="14"/>
      <c r="QXF40" s="14"/>
      <c r="QXG40" s="14"/>
      <c r="QXH40" s="14"/>
      <c r="QXI40" s="14"/>
      <c r="QXJ40" s="14"/>
      <c r="QXK40" s="14"/>
      <c r="QXL40" s="14"/>
      <c r="QXM40" s="14"/>
      <c r="QXN40" s="14"/>
      <c r="QXO40" s="14"/>
      <c r="QXP40" s="14"/>
      <c r="QXQ40" s="14"/>
      <c r="QXR40" s="14"/>
      <c r="QXS40" s="14"/>
      <c r="QXT40" s="14"/>
      <c r="QXU40" s="14"/>
      <c r="QXV40" s="14"/>
      <c r="QXW40" s="14"/>
      <c r="QXX40" s="14"/>
      <c r="QXY40" s="14"/>
      <c r="QXZ40" s="14"/>
      <c r="QYA40" s="14"/>
      <c r="QYB40" s="14"/>
      <c r="QYC40" s="14"/>
      <c r="QYD40" s="14"/>
      <c r="QYE40" s="14"/>
      <c r="QYF40" s="14"/>
      <c r="QYG40" s="14"/>
      <c r="QYH40" s="14"/>
      <c r="QYI40" s="14"/>
      <c r="QYJ40" s="14"/>
      <c r="QYK40" s="14"/>
      <c r="QYL40" s="14"/>
      <c r="QYM40" s="14"/>
      <c r="QYN40" s="14"/>
      <c r="QYO40" s="14"/>
      <c r="QYP40" s="14"/>
      <c r="QYQ40" s="14"/>
      <c r="QYR40" s="14"/>
      <c r="QYS40" s="14"/>
      <c r="QYT40" s="14"/>
      <c r="QYU40" s="14"/>
      <c r="QYV40" s="14"/>
      <c r="QYW40" s="14"/>
      <c r="QYX40" s="14"/>
      <c r="QYY40" s="14"/>
      <c r="QYZ40" s="14"/>
      <c r="QZA40" s="14"/>
      <c r="QZB40" s="14"/>
      <c r="QZC40" s="14"/>
      <c r="QZD40" s="14"/>
      <c r="QZE40" s="14"/>
      <c r="QZF40" s="14"/>
      <c r="QZG40" s="14"/>
      <c r="QZH40" s="14"/>
      <c r="QZI40" s="14"/>
      <c r="QZJ40" s="14"/>
      <c r="QZK40" s="14"/>
      <c r="QZL40" s="14"/>
      <c r="QZM40" s="14"/>
      <c r="QZN40" s="14"/>
      <c r="QZO40" s="14"/>
      <c r="QZP40" s="14"/>
      <c r="QZQ40" s="14"/>
      <c r="QZR40" s="14"/>
      <c r="QZS40" s="14"/>
      <c r="QZT40" s="14"/>
      <c r="QZU40" s="14"/>
      <c r="QZV40" s="14"/>
      <c r="QZW40" s="14"/>
      <c r="QZX40" s="14"/>
      <c r="QZY40" s="14"/>
      <c r="QZZ40" s="14"/>
      <c r="RAA40" s="14"/>
      <c r="RAB40" s="14"/>
      <c r="RAC40" s="14"/>
      <c r="RAD40" s="14"/>
      <c r="RAE40" s="14"/>
      <c r="RAF40" s="14"/>
      <c r="RAG40" s="14"/>
      <c r="RAH40" s="14"/>
      <c r="RAI40" s="14"/>
      <c r="RAJ40" s="14"/>
      <c r="RAK40" s="14"/>
      <c r="RAL40" s="14"/>
      <c r="RAM40" s="14"/>
      <c r="RAN40" s="14"/>
      <c r="RAO40" s="14"/>
      <c r="RAP40" s="14"/>
      <c r="RAQ40" s="14"/>
      <c r="RAR40" s="14"/>
      <c r="RAS40" s="14"/>
      <c r="RAT40" s="14"/>
      <c r="RAU40" s="14"/>
      <c r="RAV40" s="14"/>
      <c r="RAW40" s="14"/>
      <c r="RAX40" s="14"/>
      <c r="RAY40" s="14"/>
      <c r="RAZ40" s="14"/>
      <c r="RBA40" s="14"/>
      <c r="RBB40" s="14"/>
      <c r="RBC40" s="14"/>
      <c r="RBD40" s="14"/>
      <c r="RBE40" s="14"/>
      <c r="RBF40" s="14"/>
      <c r="RBG40" s="14"/>
      <c r="RBH40" s="14"/>
      <c r="RBI40" s="14"/>
      <c r="RBJ40" s="14"/>
      <c r="RBK40" s="14"/>
      <c r="RBL40" s="14"/>
      <c r="RBM40" s="14"/>
      <c r="RBN40" s="14"/>
      <c r="RBO40" s="14"/>
      <c r="RBP40" s="14"/>
      <c r="RBQ40" s="14"/>
      <c r="RBR40" s="14"/>
      <c r="RBS40" s="14"/>
      <c r="RBT40" s="14"/>
      <c r="RBU40" s="14"/>
      <c r="RBV40" s="14"/>
      <c r="RBW40" s="14"/>
      <c r="RBX40" s="14"/>
      <c r="RBY40" s="14"/>
      <c r="RBZ40" s="14"/>
      <c r="RCA40" s="14"/>
      <c r="RCB40" s="14"/>
      <c r="RCC40" s="14"/>
      <c r="RCD40" s="14"/>
      <c r="RCE40" s="14"/>
      <c r="RCF40" s="14"/>
      <c r="RCG40" s="14"/>
      <c r="RCH40" s="14"/>
      <c r="RCI40" s="14"/>
      <c r="RCJ40" s="14"/>
      <c r="RCK40" s="14"/>
      <c r="RCL40" s="14"/>
      <c r="RCM40" s="14"/>
      <c r="RCN40" s="14"/>
      <c r="RCO40" s="14"/>
      <c r="RCP40" s="14"/>
      <c r="RCQ40" s="14"/>
      <c r="RCR40" s="14"/>
      <c r="RCS40" s="14"/>
      <c r="RCT40" s="14"/>
      <c r="RCU40" s="14"/>
      <c r="RCV40" s="14"/>
      <c r="RCW40" s="14"/>
      <c r="RCX40" s="14"/>
      <c r="RCY40" s="14"/>
      <c r="RCZ40" s="14"/>
      <c r="RDA40" s="14"/>
      <c r="RDB40" s="14"/>
      <c r="RDC40" s="14"/>
      <c r="RDD40" s="14"/>
      <c r="RDE40" s="14"/>
      <c r="RDF40" s="14"/>
      <c r="RDG40" s="14"/>
      <c r="RDH40" s="14"/>
      <c r="RDI40" s="14"/>
      <c r="RDJ40" s="14"/>
      <c r="RDK40" s="14"/>
      <c r="RDL40" s="14"/>
      <c r="RDM40" s="14"/>
      <c r="RDN40" s="14"/>
      <c r="RDO40" s="14"/>
      <c r="RDP40" s="14"/>
      <c r="RDQ40" s="14"/>
      <c r="RDR40" s="14"/>
      <c r="RDS40" s="14"/>
      <c r="RDT40" s="14"/>
      <c r="RDU40" s="14"/>
      <c r="RDV40" s="14"/>
      <c r="RDW40" s="14"/>
      <c r="RDX40" s="14"/>
      <c r="RDY40" s="14"/>
      <c r="RDZ40" s="14"/>
      <c r="REA40" s="14"/>
      <c r="REB40" s="14"/>
      <c r="REC40" s="14"/>
      <c r="RED40" s="14"/>
      <c r="REE40" s="14"/>
      <c r="REF40" s="14"/>
      <c r="REG40" s="14"/>
      <c r="REH40" s="14"/>
      <c r="REI40" s="14"/>
      <c r="REJ40" s="14"/>
      <c r="REK40" s="14"/>
      <c r="REL40" s="14"/>
      <c r="REM40" s="14"/>
      <c r="REN40" s="14"/>
      <c r="REO40" s="14"/>
      <c r="REP40" s="14"/>
      <c r="REQ40" s="14"/>
      <c r="RER40" s="14"/>
      <c r="RES40" s="14"/>
      <c r="RET40" s="14"/>
      <c r="REU40" s="14"/>
      <c r="REV40" s="14"/>
      <c r="REW40" s="14"/>
      <c r="REX40" s="14"/>
      <c r="REY40" s="14"/>
      <c r="REZ40" s="14"/>
      <c r="RFA40" s="14"/>
      <c r="RFB40" s="14"/>
      <c r="RFC40" s="14"/>
      <c r="RFD40" s="14"/>
      <c r="RFE40" s="14"/>
      <c r="RFF40" s="14"/>
      <c r="RFG40" s="14"/>
      <c r="RFH40" s="14"/>
      <c r="RFI40" s="14"/>
      <c r="RFJ40" s="14"/>
      <c r="RFK40" s="14"/>
      <c r="RFL40" s="14"/>
      <c r="RFM40" s="14"/>
      <c r="RFN40" s="14"/>
      <c r="RFO40" s="14"/>
      <c r="RFP40" s="14"/>
      <c r="RFQ40" s="14"/>
      <c r="RFR40" s="14"/>
      <c r="RFS40" s="14"/>
      <c r="RFT40" s="14"/>
      <c r="RFU40" s="14"/>
      <c r="RFV40" s="14"/>
      <c r="RFW40" s="14"/>
      <c r="RFX40" s="14"/>
      <c r="RFY40" s="14"/>
      <c r="RFZ40" s="14"/>
      <c r="RGA40" s="14"/>
      <c r="RGB40" s="14"/>
      <c r="RGC40" s="14"/>
      <c r="RGD40" s="14"/>
      <c r="RGE40" s="14"/>
      <c r="RGF40" s="14"/>
      <c r="RGG40" s="14"/>
      <c r="RGH40" s="14"/>
      <c r="RGI40" s="14"/>
      <c r="RGJ40" s="14"/>
      <c r="RGK40" s="14"/>
      <c r="RGL40" s="14"/>
      <c r="RGM40" s="14"/>
      <c r="RGN40" s="14"/>
      <c r="RGO40" s="14"/>
      <c r="RGP40" s="14"/>
      <c r="RGQ40" s="14"/>
      <c r="RGR40" s="14"/>
      <c r="RGS40" s="14"/>
      <c r="RGT40" s="14"/>
      <c r="RGU40" s="14"/>
      <c r="RGV40" s="14"/>
      <c r="RGW40" s="14"/>
      <c r="RGX40" s="14"/>
      <c r="RGY40" s="14"/>
      <c r="RGZ40" s="14"/>
      <c r="RHA40" s="14"/>
      <c r="RHB40" s="14"/>
      <c r="RHC40" s="14"/>
      <c r="RHD40" s="14"/>
      <c r="RHE40" s="14"/>
      <c r="RHF40" s="14"/>
      <c r="RHG40" s="14"/>
      <c r="RHH40" s="14"/>
      <c r="RHI40" s="14"/>
      <c r="RHJ40" s="14"/>
      <c r="RHK40" s="14"/>
      <c r="RHL40" s="14"/>
      <c r="RHM40" s="14"/>
      <c r="RHN40" s="14"/>
      <c r="RHO40" s="14"/>
      <c r="RHP40" s="14"/>
      <c r="RHQ40" s="14"/>
      <c r="RHR40" s="14"/>
      <c r="RHS40" s="14"/>
      <c r="RHT40" s="14"/>
      <c r="RHU40" s="14"/>
      <c r="RHV40" s="14"/>
      <c r="RHW40" s="14"/>
      <c r="RHX40" s="14"/>
      <c r="RHY40" s="14"/>
      <c r="RHZ40" s="14"/>
      <c r="RIA40" s="14"/>
      <c r="RIB40" s="14"/>
      <c r="RIC40" s="14"/>
      <c r="RID40" s="14"/>
      <c r="RIE40" s="14"/>
      <c r="RIF40" s="14"/>
      <c r="RIG40" s="14"/>
      <c r="RIH40" s="14"/>
      <c r="RII40" s="14"/>
      <c r="RIJ40" s="14"/>
      <c r="RIK40" s="14"/>
      <c r="RIL40" s="14"/>
      <c r="RIM40" s="14"/>
      <c r="RIN40" s="14"/>
      <c r="RIO40" s="14"/>
      <c r="RIP40" s="14"/>
      <c r="RIQ40" s="14"/>
      <c r="RIR40" s="14"/>
      <c r="RIS40" s="14"/>
      <c r="RIT40" s="14"/>
      <c r="RIU40" s="14"/>
      <c r="RIV40" s="14"/>
      <c r="RIW40" s="14"/>
      <c r="RIX40" s="14"/>
      <c r="RIY40" s="14"/>
      <c r="RIZ40" s="14"/>
      <c r="RJA40" s="14"/>
      <c r="RJB40" s="14"/>
      <c r="RJC40" s="14"/>
      <c r="RJD40" s="14"/>
      <c r="RJE40" s="14"/>
      <c r="RJF40" s="14"/>
      <c r="RJG40" s="14"/>
      <c r="RJH40" s="14"/>
      <c r="RJI40" s="14"/>
      <c r="RJJ40" s="14"/>
      <c r="RJK40" s="14"/>
      <c r="RJL40" s="14"/>
      <c r="RJM40" s="14"/>
      <c r="RJN40" s="14"/>
      <c r="RJO40" s="14"/>
      <c r="RJP40" s="14"/>
      <c r="RJQ40" s="14"/>
      <c r="RJR40" s="14"/>
      <c r="RJS40" s="14"/>
      <c r="RJT40" s="14"/>
      <c r="RJU40" s="14"/>
      <c r="RJV40" s="14"/>
      <c r="RJW40" s="14"/>
      <c r="RJX40" s="14"/>
      <c r="RJY40" s="14"/>
      <c r="RJZ40" s="14"/>
      <c r="RKA40" s="14"/>
      <c r="RKB40" s="14"/>
      <c r="RKC40" s="14"/>
      <c r="RKD40" s="14"/>
      <c r="RKE40" s="14"/>
      <c r="RKF40" s="14"/>
      <c r="RKG40" s="14"/>
      <c r="RKH40" s="14"/>
      <c r="RKI40" s="14"/>
      <c r="RKJ40" s="14"/>
      <c r="RKK40" s="14"/>
      <c r="RKL40" s="14"/>
      <c r="RKM40" s="14"/>
      <c r="RKN40" s="14"/>
      <c r="RKO40" s="14"/>
      <c r="RKP40" s="14"/>
      <c r="RKQ40" s="14"/>
      <c r="RKR40" s="14"/>
      <c r="RKS40" s="14"/>
      <c r="RKT40" s="14"/>
      <c r="RKU40" s="14"/>
      <c r="RKV40" s="14"/>
      <c r="RKW40" s="14"/>
      <c r="RKX40" s="14"/>
      <c r="RKY40" s="14"/>
      <c r="RKZ40" s="14"/>
      <c r="RLA40" s="14"/>
      <c r="RLB40" s="14"/>
      <c r="RLC40" s="14"/>
      <c r="RLD40" s="14"/>
      <c r="RLE40" s="14"/>
      <c r="RLF40" s="14"/>
      <c r="RLG40" s="14"/>
      <c r="RLH40" s="14"/>
      <c r="RLI40" s="14"/>
      <c r="RLJ40" s="14"/>
      <c r="RLK40" s="14"/>
      <c r="RLL40" s="14"/>
      <c r="RLM40" s="14"/>
      <c r="RLN40" s="14"/>
      <c r="RLO40" s="14"/>
      <c r="RLP40" s="14"/>
      <c r="RLQ40" s="14"/>
      <c r="RLR40" s="14"/>
      <c r="RLS40" s="14"/>
      <c r="RLT40" s="14"/>
      <c r="RLU40" s="14"/>
      <c r="RLV40" s="14"/>
      <c r="RLW40" s="14"/>
      <c r="RLX40" s="14"/>
      <c r="RLY40" s="14"/>
      <c r="RLZ40" s="14"/>
      <c r="RMA40" s="14"/>
      <c r="RMB40" s="14"/>
      <c r="RMC40" s="14"/>
      <c r="RMD40" s="14"/>
      <c r="RME40" s="14"/>
      <c r="RMF40" s="14"/>
      <c r="RMG40" s="14"/>
      <c r="RMH40" s="14"/>
      <c r="RMI40" s="14"/>
      <c r="RMJ40" s="14"/>
      <c r="RMK40" s="14"/>
      <c r="RML40" s="14"/>
      <c r="RMM40" s="14"/>
      <c r="RMN40" s="14"/>
      <c r="RMO40" s="14"/>
      <c r="RMP40" s="14"/>
      <c r="RMQ40" s="14"/>
      <c r="RMR40" s="14"/>
      <c r="RMS40" s="14"/>
      <c r="RMT40" s="14"/>
      <c r="RMU40" s="14"/>
      <c r="RMV40" s="14"/>
      <c r="RMW40" s="14"/>
      <c r="RMX40" s="14"/>
      <c r="RMY40" s="14"/>
      <c r="RMZ40" s="14"/>
      <c r="RNA40" s="14"/>
      <c r="RNB40" s="14"/>
      <c r="RNC40" s="14"/>
      <c r="RND40" s="14"/>
      <c r="RNE40" s="14"/>
      <c r="RNF40" s="14"/>
      <c r="RNG40" s="14"/>
      <c r="RNH40" s="14"/>
      <c r="RNI40" s="14"/>
      <c r="RNJ40" s="14"/>
      <c r="RNK40" s="14"/>
      <c r="RNL40" s="14"/>
      <c r="RNM40" s="14"/>
      <c r="RNN40" s="14"/>
      <c r="RNO40" s="14"/>
      <c r="RNP40" s="14"/>
      <c r="RNQ40" s="14"/>
      <c r="RNR40" s="14"/>
      <c r="RNS40" s="14"/>
      <c r="RNT40" s="14"/>
      <c r="RNU40" s="14"/>
      <c r="RNV40" s="14"/>
      <c r="RNW40" s="14"/>
      <c r="RNX40" s="14"/>
      <c r="RNY40" s="14"/>
      <c r="RNZ40" s="14"/>
      <c r="ROA40" s="14"/>
      <c r="ROB40" s="14"/>
      <c r="ROC40" s="14"/>
      <c r="ROD40" s="14"/>
      <c r="ROE40" s="14"/>
      <c r="ROF40" s="14"/>
      <c r="ROG40" s="14"/>
      <c r="ROH40" s="14"/>
      <c r="ROI40" s="14"/>
      <c r="ROJ40" s="14"/>
      <c r="ROK40" s="14"/>
      <c r="ROL40" s="14"/>
      <c r="ROM40" s="14"/>
      <c r="RON40" s="14"/>
      <c r="ROO40" s="14"/>
      <c r="ROP40" s="14"/>
      <c r="ROQ40" s="14"/>
      <c r="ROR40" s="14"/>
      <c r="ROS40" s="14"/>
      <c r="ROT40" s="14"/>
      <c r="ROU40" s="14"/>
      <c r="ROV40" s="14"/>
      <c r="ROW40" s="14"/>
      <c r="ROX40" s="14"/>
      <c r="ROY40" s="14"/>
      <c r="ROZ40" s="14"/>
      <c r="RPA40" s="14"/>
      <c r="RPB40" s="14"/>
      <c r="RPC40" s="14"/>
      <c r="RPD40" s="14"/>
      <c r="RPE40" s="14"/>
      <c r="RPF40" s="14"/>
      <c r="RPG40" s="14"/>
      <c r="RPH40" s="14"/>
      <c r="RPI40" s="14"/>
      <c r="RPJ40" s="14"/>
      <c r="RPK40" s="14"/>
      <c r="RPL40" s="14"/>
      <c r="RPM40" s="14"/>
      <c r="RPN40" s="14"/>
      <c r="RPO40" s="14"/>
      <c r="RPP40" s="14"/>
      <c r="RPQ40" s="14"/>
      <c r="RPR40" s="14"/>
      <c r="RPS40" s="14"/>
      <c r="RPT40" s="14"/>
      <c r="RPU40" s="14"/>
      <c r="RPV40" s="14"/>
      <c r="RPW40" s="14"/>
      <c r="RPX40" s="14"/>
      <c r="RPY40" s="14"/>
      <c r="RPZ40" s="14"/>
      <c r="RQA40" s="14"/>
      <c r="RQB40" s="14"/>
      <c r="RQC40" s="14"/>
      <c r="RQD40" s="14"/>
      <c r="RQE40" s="14"/>
      <c r="RQF40" s="14"/>
      <c r="RQG40" s="14"/>
      <c r="RQH40" s="14"/>
      <c r="RQI40" s="14"/>
      <c r="RQJ40" s="14"/>
      <c r="RQK40" s="14"/>
      <c r="RQL40" s="14"/>
      <c r="RQM40" s="14"/>
      <c r="RQN40" s="14"/>
      <c r="RQO40" s="14"/>
      <c r="RQP40" s="14"/>
      <c r="RQQ40" s="14"/>
      <c r="RQR40" s="14"/>
      <c r="RQS40" s="14"/>
      <c r="RQT40" s="14"/>
      <c r="RQU40" s="14"/>
      <c r="RQV40" s="14"/>
      <c r="RQW40" s="14"/>
      <c r="RQX40" s="14"/>
      <c r="RQY40" s="14"/>
      <c r="RQZ40" s="14"/>
      <c r="RRA40" s="14"/>
      <c r="RRB40" s="14"/>
      <c r="RRC40" s="14"/>
      <c r="RRD40" s="14"/>
      <c r="RRE40" s="14"/>
      <c r="RRF40" s="14"/>
      <c r="RRG40" s="14"/>
      <c r="RRH40" s="14"/>
      <c r="RRI40" s="14"/>
      <c r="RRJ40" s="14"/>
      <c r="RRK40" s="14"/>
      <c r="RRL40" s="14"/>
      <c r="RRM40" s="14"/>
      <c r="RRN40" s="14"/>
      <c r="RRO40" s="14"/>
      <c r="RRP40" s="14"/>
      <c r="RRQ40" s="14"/>
      <c r="RRR40" s="14"/>
      <c r="RRS40" s="14"/>
      <c r="RRT40" s="14"/>
      <c r="RRU40" s="14"/>
      <c r="RRV40" s="14"/>
      <c r="RRW40" s="14"/>
      <c r="RRX40" s="14"/>
      <c r="RRY40" s="14"/>
      <c r="RRZ40" s="14"/>
      <c r="RSA40" s="14"/>
      <c r="RSB40" s="14"/>
      <c r="RSC40" s="14"/>
      <c r="RSD40" s="14"/>
      <c r="RSE40" s="14"/>
      <c r="RSF40" s="14"/>
      <c r="RSG40" s="14"/>
      <c r="RSH40" s="14"/>
      <c r="RSI40" s="14"/>
      <c r="RSJ40" s="14"/>
      <c r="RSK40" s="14"/>
      <c r="RSL40" s="14"/>
      <c r="RSM40" s="14"/>
      <c r="RSN40" s="14"/>
      <c r="RSO40" s="14"/>
      <c r="RSP40" s="14"/>
      <c r="RSQ40" s="14"/>
      <c r="RSR40" s="14"/>
      <c r="RSS40" s="14"/>
      <c r="RST40" s="14"/>
      <c r="RSU40" s="14"/>
      <c r="RSV40" s="14"/>
      <c r="RSW40" s="14"/>
      <c r="RSX40" s="14"/>
      <c r="RSY40" s="14"/>
      <c r="RSZ40" s="14"/>
      <c r="RTA40" s="14"/>
      <c r="RTB40" s="14"/>
      <c r="RTC40" s="14"/>
      <c r="RTD40" s="14"/>
      <c r="RTE40" s="14"/>
      <c r="RTF40" s="14"/>
      <c r="RTG40" s="14"/>
      <c r="RTH40" s="14"/>
      <c r="RTI40" s="14"/>
      <c r="RTJ40" s="14"/>
      <c r="RTK40" s="14"/>
      <c r="RTL40" s="14"/>
      <c r="RTM40" s="14"/>
      <c r="RTN40" s="14"/>
      <c r="RTO40" s="14"/>
      <c r="RTP40" s="14"/>
      <c r="RTQ40" s="14"/>
      <c r="RTR40" s="14"/>
      <c r="RTS40" s="14"/>
      <c r="RTT40" s="14"/>
      <c r="RTU40" s="14"/>
      <c r="RTV40" s="14"/>
      <c r="RTW40" s="14"/>
      <c r="RTX40" s="14"/>
      <c r="RTY40" s="14"/>
      <c r="RTZ40" s="14"/>
      <c r="RUA40" s="14"/>
      <c r="RUB40" s="14"/>
      <c r="RUC40" s="14"/>
      <c r="RUD40" s="14"/>
      <c r="RUE40" s="14"/>
      <c r="RUF40" s="14"/>
      <c r="RUG40" s="14"/>
      <c r="RUH40" s="14"/>
      <c r="RUI40" s="14"/>
      <c r="RUJ40" s="14"/>
      <c r="RUK40" s="14"/>
      <c r="RUL40" s="14"/>
      <c r="RUM40" s="14"/>
      <c r="RUN40" s="14"/>
      <c r="RUO40" s="14"/>
      <c r="RUP40" s="14"/>
      <c r="RUQ40" s="14"/>
      <c r="RUR40" s="14"/>
      <c r="RUS40" s="14"/>
      <c r="RUT40" s="14"/>
      <c r="RUU40" s="14"/>
      <c r="RUV40" s="14"/>
      <c r="RUW40" s="14"/>
      <c r="RUX40" s="14"/>
      <c r="RUY40" s="14"/>
      <c r="RUZ40" s="14"/>
      <c r="RVA40" s="14"/>
      <c r="RVB40" s="14"/>
      <c r="RVC40" s="14"/>
      <c r="RVD40" s="14"/>
      <c r="RVE40" s="14"/>
      <c r="RVF40" s="14"/>
      <c r="RVG40" s="14"/>
      <c r="RVH40" s="14"/>
      <c r="RVI40" s="14"/>
      <c r="RVJ40" s="14"/>
      <c r="RVK40" s="14"/>
      <c r="RVL40" s="14"/>
      <c r="RVM40" s="14"/>
      <c r="RVN40" s="14"/>
      <c r="RVO40" s="14"/>
      <c r="RVP40" s="14"/>
      <c r="RVQ40" s="14"/>
      <c r="RVR40" s="14"/>
      <c r="RVS40" s="14"/>
      <c r="RVT40" s="14"/>
      <c r="RVU40" s="14"/>
      <c r="RVV40" s="14"/>
      <c r="RVW40" s="14"/>
      <c r="RVX40" s="14"/>
      <c r="RVY40" s="14"/>
      <c r="RVZ40" s="14"/>
      <c r="RWA40" s="14"/>
      <c r="RWB40" s="14"/>
      <c r="RWC40" s="14"/>
      <c r="RWD40" s="14"/>
      <c r="RWE40" s="14"/>
      <c r="RWF40" s="14"/>
      <c r="RWG40" s="14"/>
      <c r="RWH40" s="14"/>
      <c r="RWI40" s="14"/>
      <c r="RWJ40" s="14"/>
      <c r="RWK40" s="14"/>
      <c r="RWL40" s="14"/>
      <c r="RWM40" s="14"/>
      <c r="RWN40" s="14"/>
      <c r="RWO40" s="14"/>
      <c r="RWP40" s="14"/>
      <c r="RWQ40" s="14"/>
      <c r="RWR40" s="14"/>
      <c r="RWS40" s="14"/>
      <c r="RWT40" s="14"/>
      <c r="RWU40" s="14"/>
      <c r="RWV40" s="14"/>
      <c r="RWW40" s="14"/>
      <c r="RWX40" s="14"/>
      <c r="RWY40" s="14"/>
      <c r="RWZ40" s="14"/>
      <c r="RXA40" s="14"/>
      <c r="RXB40" s="14"/>
      <c r="RXC40" s="14"/>
      <c r="RXD40" s="14"/>
      <c r="RXE40" s="14"/>
      <c r="RXF40" s="14"/>
      <c r="RXG40" s="14"/>
      <c r="RXH40" s="14"/>
      <c r="RXI40" s="14"/>
      <c r="RXJ40" s="14"/>
      <c r="RXK40" s="14"/>
      <c r="RXL40" s="14"/>
      <c r="RXM40" s="14"/>
      <c r="RXN40" s="14"/>
      <c r="RXO40" s="14"/>
      <c r="RXP40" s="14"/>
      <c r="RXQ40" s="14"/>
      <c r="RXR40" s="14"/>
      <c r="RXS40" s="14"/>
      <c r="RXT40" s="14"/>
      <c r="RXU40" s="14"/>
      <c r="RXV40" s="14"/>
      <c r="RXW40" s="14"/>
      <c r="RXX40" s="14"/>
      <c r="RXY40" s="14"/>
      <c r="RXZ40" s="14"/>
      <c r="RYA40" s="14"/>
      <c r="RYB40" s="14"/>
      <c r="RYC40" s="14"/>
      <c r="RYD40" s="14"/>
      <c r="RYE40" s="14"/>
      <c r="RYF40" s="14"/>
      <c r="RYG40" s="14"/>
      <c r="RYH40" s="14"/>
      <c r="RYI40" s="14"/>
      <c r="RYJ40" s="14"/>
      <c r="RYK40" s="14"/>
      <c r="RYL40" s="14"/>
      <c r="RYM40" s="14"/>
      <c r="RYN40" s="14"/>
      <c r="RYO40" s="14"/>
      <c r="RYP40" s="14"/>
      <c r="RYQ40" s="14"/>
      <c r="RYR40" s="14"/>
      <c r="RYS40" s="14"/>
      <c r="RYT40" s="14"/>
      <c r="RYU40" s="14"/>
      <c r="RYV40" s="14"/>
      <c r="RYW40" s="14"/>
      <c r="RYX40" s="14"/>
      <c r="RYY40" s="14"/>
      <c r="RYZ40" s="14"/>
      <c r="RZA40" s="14"/>
      <c r="RZB40" s="14"/>
      <c r="RZC40" s="14"/>
      <c r="RZD40" s="14"/>
      <c r="RZE40" s="14"/>
      <c r="RZF40" s="14"/>
      <c r="RZG40" s="14"/>
      <c r="RZH40" s="14"/>
      <c r="RZI40" s="14"/>
      <c r="RZJ40" s="14"/>
      <c r="RZK40" s="14"/>
      <c r="RZL40" s="14"/>
      <c r="RZM40" s="14"/>
      <c r="RZN40" s="14"/>
      <c r="RZO40" s="14"/>
      <c r="RZP40" s="14"/>
      <c r="RZQ40" s="14"/>
      <c r="RZR40" s="14"/>
      <c r="RZS40" s="14"/>
      <c r="RZT40" s="14"/>
      <c r="RZU40" s="14"/>
      <c r="RZV40" s="14"/>
      <c r="RZW40" s="14"/>
      <c r="RZX40" s="14"/>
      <c r="RZY40" s="14"/>
      <c r="RZZ40" s="14"/>
      <c r="SAA40" s="14"/>
      <c r="SAB40" s="14"/>
      <c r="SAC40" s="14"/>
      <c r="SAD40" s="14"/>
      <c r="SAE40" s="14"/>
      <c r="SAF40" s="14"/>
      <c r="SAG40" s="14"/>
      <c r="SAH40" s="14"/>
      <c r="SAI40" s="14"/>
      <c r="SAJ40" s="14"/>
      <c r="SAK40" s="14"/>
      <c r="SAL40" s="14"/>
      <c r="SAM40" s="14"/>
      <c r="SAN40" s="14"/>
      <c r="SAO40" s="14"/>
      <c r="SAP40" s="14"/>
      <c r="SAQ40" s="14"/>
      <c r="SAR40" s="14"/>
      <c r="SAS40" s="14"/>
      <c r="SAT40" s="14"/>
      <c r="SAU40" s="14"/>
      <c r="SAV40" s="14"/>
      <c r="SAW40" s="14"/>
      <c r="SAX40" s="14"/>
      <c r="SAY40" s="14"/>
      <c r="SAZ40" s="14"/>
      <c r="SBA40" s="14"/>
      <c r="SBB40" s="14"/>
      <c r="SBC40" s="14"/>
      <c r="SBD40" s="14"/>
      <c r="SBE40" s="14"/>
      <c r="SBF40" s="14"/>
      <c r="SBG40" s="14"/>
      <c r="SBH40" s="14"/>
      <c r="SBI40" s="14"/>
      <c r="SBJ40" s="14"/>
      <c r="SBK40" s="14"/>
      <c r="SBL40" s="14"/>
      <c r="SBM40" s="14"/>
      <c r="SBN40" s="14"/>
      <c r="SBO40" s="14"/>
      <c r="SBP40" s="14"/>
      <c r="SBQ40" s="14"/>
      <c r="SBR40" s="14"/>
      <c r="SBS40" s="14"/>
      <c r="SBT40" s="14"/>
      <c r="SBU40" s="14"/>
      <c r="SBV40" s="14"/>
      <c r="SBW40" s="14"/>
      <c r="SBX40" s="14"/>
      <c r="SBY40" s="14"/>
      <c r="SBZ40" s="14"/>
      <c r="SCA40" s="14"/>
      <c r="SCB40" s="14"/>
      <c r="SCC40" s="14"/>
      <c r="SCD40" s="14"/>
      <c r="SCE40" s="14"/>
      <c r="SCF40" s="14"/>
      <c r="SCG40" s="14"/>
      <c r="SCH40" s="14"/>
      <c r="SCI40" s="14"/>
      <c r="SCJ40" s="14"/>
      <c r="SCK40" s="14"/>
      <c r="SCL40" s="14"/>
      <c r="SCM40" s="14"/>
      <c r="SCN40" s="14"/>
      <c r="SCO40" s="14"/>
      <c r="SCP40" s="14"/>
      <c r="SCQ40" s="14"/>
      <c r="SCR40" s="14"/>
      <c r="SCS40" s="14"/>
      <c r="SCT40" s="14"/>
      <c r="SCU40" s="14"/>
      <c r="SCV40" s="14"/>
      <c r="SCW40" s="14"/>
      <c r="SCX40" s="14"/>
      <c r="SCY40" s="14"/>
      <c r="SCZ40" s="14"/>
      <c r="SDA40" s="14"/>
      <c r="SDB40" s="14"/>
      <c r="SDC40" s="14"/>
      <c r="SDD40" s="14"/>
      <c r="SDE40" s="14"/>
      <c r="SDF40" s="14"/>
      <c r="SDG40" s="14"/>
      <c r="SDH40" s="14"/>
      <c r="SDI40" s="14"/>
      <c r="SDJ40" s="14"/>
      <c r="SDK40" s="14"/>
      <c r="SDL40" s="14"/>
      <c r="SDM40" s="14"/>
      <c r="SDN40" s="14"/>
      <c r="SDO40" s="14"/>
      <c r="SDP40" s="14"/>
      <c r="SDQ40" s="14"/>
      <c r="SDR40" s="14"/>
      <c r="SDS40" s="14"/>
      <c r="SDT40" s="14"/>
      <c r="SDU40" s="14"/>
      <c r="SDV40" s="14"/>
      <c r="SDW40" s="14"/>
      <c r="SDX40" s="14"/>
      <c r="SDY40" s="14"/>
      <c r="SDZ40" s="14"/>
      <c r="SEA40" s="14"/>
      <c r="SEB40" s="14"/>
      <c r="SEC40" s="14"/>
      <c r="SED40" s="14"/>
      <c r="SEE40" s="14"/>
      <c r="SEF40" s="14"/>
      <c r="SEG40" s="14"/>
      <c r="SEH40" s="14"/>
      <c r="SEI40" s="14"/>
      <c r="SEJ40" s="14"/>
      <c r="SEK40" s="14"/>
      <c r="SEL40" s="14"/>
      <c r="SEM40" s="14"/>
      <c r="SEN40" s="14"/>
      <c r="SEO40" s="14"/>
      <c r="SEP40" s="14"/>
      <c r="SEQ40" s="14"/>
      <c r="SER40" s="14"/>
      <c r="SES40" s="14"/>
      <c r="SET40" s="14"/>
      <c r="SEU40" s="14"/>
      <c r="SEV40" s="14"/>
      <c r="SEW40" s="14"/>
      <c r="SEX40" s="14"/>
      <c r="SEY40" s="14"/>
      <c r="SEZ40" s="14"/>
      <c r="SFA40" s="14"/>
      <c r="SFB40" s="14"/>
      <c r="SFC40" s="14"/>
      <c r="SFD40" s="14"/>
      <c r="SFE40" s="14"/>
      <c r="SFF40" s="14"/>
      <c r="SFG40" s="14"/>
      <c r="SFH40" s="14"/>
      <c r="SFI40" s="14"/>
      <c r="SFJ40" s="14"/>
      <c r="SFK40" s="14"/>
      <c r="SFL40" s="14"/>
      <c r="SFM40" s="14"/>
      <c r="SFN40" s="14"/>
      <c r="SFO40" s="14"/>
      <c r="SFP40" s="14"/>
      <c r="SFQ40" s="14"/>
      <c r="SFR40" s="14"/>
      <c r="SFS40" s="14"/>
      <c r="SFT40" s="14"/>
      <c r="SFU40" s="14"/>
      <c r="SFV40" s="14"/>
      <c r="SFW40" s="14"/>
      <c r="SFX40" s="14"/>
      <c r="SFY40" s="14"/>
      <c r="SFZ40" s="14"/>
      <c r="SGA40" s="14"/>
      <c r="SGB40" s="14"/>
      <c r="SGC40" s="14"/>
      <c r="SGD40" s="14"/>
      <c r="SGE40" s="14"/>
      <c r="SGF40" s="14"/>
      <c r="SGG40" s="14"/>
      <c r="SGH40" s="14"/>
      <c r="SGI40" s="14"/>
      <c r="SGJ40" s="14"/>
      <c r="SGK40" s="14"/>
      <c r="SGL40" s="14"/>
      <c r="SGM40" s="14"/>
      <c r="SGN40" s="14"/>
      <c r="SGO40" s="14"/>
      <c r="SGP40" s="14"/>
      <c r="SGQ40" s="14"/>
      <c r="SGR40" s="14"/>
      <c r="SGS40" s="14"/>
      <c r="SGT40" s="14"/>
      <c r="SGU40" s="14"/>
      <c r="SGV40" s="14"/>
      <c r="SGW40" s="14"/>
      <c r="SGX40" s="14"/>
      <c r="SGY40" s="14"/>
      <c r="SGZ40" s="14"/>
      <c r="SHA40" s="14"/>
      <c r="SHB40" s="14"/>
      <c r="SHC40" s="14"/>
      <c r="SHD40" s="14"/>
      <c r="SHE40" s="14"/>
      <c r="SHF40" s="14"/>
      <c r="SHG40" s="14"/>
      <c r="SHH40" s="14"/>
      <c r="SHI40" s="14"/>
      <c r="SHJ40" s="14"/>
      <c r="SHK40" s="14"/>
      <c r="SHL40" s="14"/>
      <c r="SHM40" s="14"/>
      <c r="SHN40" s="14"/>
      <c r="SHO40" s="14"/>
      <c r="SHP40" s="14"/>
      <c r="SHQ40" s="14"/>
      <c r="SHR40" s="14"/>
      <c r="SHS40" s="14"/>
      <c r="SHT40" s="14"/>
      <c r="SHU40" s="14"/>
      <c r="SHV40" s="14"/>
      <c r="SHW40" s="14"/>
      <c r="SHX40" s="14"/>
      <c r="SHY40" s="14"/>
      <c r="SHZ40" s="14"/>
      <c r="SIA40" s="14"/>
      <c r="SIB40" s="14"/>
      <c r="SIC40" s="14"/>
      <c r="SID40" s="14"/>
      <c r="SIE40" s="14"/>
      <c r="SIF40" s="14"/>
      <c r="SIG40" s="14"/>
      <c r="SIH40" s="14"/>
      <c r="SII40" s="14"/>
      <c r="SIJ40" s="14"/>
      <c r="SIK40" s="14"/>
      <c r="SIL40" s="14"/>
      <c r="SIM40" s="14"/>
      <c r="SIN40" s="14"/>
      <c r="SIO40" s="14"/>
      <c r="SIP40" s="14"/>
      <c r="SIQ40" s="14"/>
      <c r="SIR40" s="14"/>
      <c r="SIS40" s="14"/>
      <c r="SIT40" s="14"/>
      <c r="SIU40" s="14"/>
      <c r="SIV40" s="14"/>
      <c r="SIW40" s="14"/>
      <c r="SIX40" s="14"/>
      <c r="SIY40" s="14"/>
      <c r="SIZ40" s="14"/>
      <c r="SJA40" s="14"/>
      <c r="SJB40" s="14"/>
      <c r="SJC40" s="14"/>
      <c r="SJD40" s="14"/>
      <c r="SJE40" s="14"/>
      <c r="SJF40" s="14"/>
      <c r="SJG40" s="14"/>
      <c r="SJH40" s="14"/>
      <c r="SJI40" s="14"/>
      <c r="SJJ40" s="14"/>
      <c r="SJK40" s="14"/>
      <c r="SJL40" s="14"/>
      <c r="SJM40" s="14"/>
      <c r="SJN40" s="14"/>
      <c r="SJO40" s="14"/>
      <c r="SJP40" s="14"/>
      <c r="SJQ40" s="14"/>
      <c r="SJR40" s="14"/>
      <c r="SJS40" s="14"/>
      <c r="SJT40" s="14"/>
      <c r="SJU40" s="14"/>
      <c r="SJV40" s="14"/>
      <c r="SJW40" s="14"/>
      <c r="SJX40" s="14"/>
      <c r="SJY40" s="14"/>
      <c r="SJZ40" s="14"/>
      <c r="SKA40" s="14"/>
      <c r="SKB40" s="14"/>
      <c r="SKC40" s="14"/>
      <c r="SKD40" s="14"/>
      <c r="SKE40" s="14"/>
      <c r="SKF40" s="14"/>
      <c r="SKG40" s="14"/>
      <c r="SKH40" s="14"/>
      <c r="SKI40" s="14"/>
      <c r="SKJ40" s="14"/>
      <c r="SKK40" s="14"/>
      <c r="SKL40" s="14"/>
      <c r="SKM40" s="14"/>
      <c r="SKN40" s="14"/>
      <c r="SKO40" s="14"/>
      <c r="SKP40" s="14"/>
      <c r="SKQ40" s="14"/>
      <c r="SKR40" s="14"/>
      <c r="SKS40" s="14"/>
      <c r="SKT40" s="14"/>
      <c r="SKU40" s="14"/>
      <c r="SKV40" s="14"/>
      <c r="SKW40" s="14"/>
      <c r="SKX40" s="14"/>
      <c r="SKY40" s="14"/>
      <c r="SKZ40" s="14"/>
      <c r="SLA40" s="14"/>
      <c r="SLB40" s="14"/>
      <c r="SLC40" s="14"/>
      <c r="SLD40" s="14"/>
      <c r="SLE40" s="14"/>
      <c r="SLF40" s="14"/>
      <c r="SLG40" s="14"/>
      <c r="SLH40" s="14"/>
      <c r="SLI40" s="14"/>
      <c r="SLJ40" s="14"/>
      <c r="SLK40" s="14"/>
      <c r="SLL40" s="14"/>
      <c r="SLM40" s="14"/>
      <c r="SLN40" s="14"/>
      <c r="SLO40" s="14"/>
      <c r="SLP40" s="14"/>
      <c r="SLQ40" s="14"/>
      <c r="SLR40" s="14"/>
      <c r="SLS40" s="14"/>
      <c r="SLT40" s="14"/>
      <c r="SLU40" s="14"/>
      <c r="SLV40" s="14"/>
      <c r="SLW40" s="14"/>
      <c r="SLX40" s="14"/>
      <c r="SLY40" s="14"/>
      <c r="SLZ40" s="14"/>
      <c r="SMA40" s="14"/>
      <c r="SMB40" s="14"/>
      <c r="SMC40" s="14"/>
      <c r="SMD40" s="14"/>
      <c r="SME40" s="14"/>
      <c r="SMF40" s="14"/>
      <c r="SMG40" s="14"/>
      <c r="SMH40" s="14"/>
      <c r="SMI40" s="14"/>
      <c r="SMJ40" s="14"/>
      <c r="SMK40" s="14"/>
      <c r="SML40" s="14"/>
      <c r="SMM40" s="14"/>
      <c r="SMN40" s="14"/>
      <c r="SMO40" s="14"/>
      <c r="SMP40" s="14"/>
      <c r="SMQ40" s="14"/>
      <c r="SMR40" s="14"/>
      <c r="SMS40" s="14"/>
      <c r="SMT40" s="14"/>
      <c r="SMU40" s="14"/>
      <c r="SMV40" s="14"/>
      <c r="SMW40" s="14"/>
      <c r="SMX40" s="14"/>
      <c r="SMY40" s="14"/>
      <c r="SMZ40" s="14"/>
      <c r="SNA40" s="14"/>
      <c r="SNB40" s="14"/>
      <c r="SNC40" s="14"/>
      <c r="SND40" s="14"/>
      <c r="SNE40" s="14"/>
      <c r="SNF40" s="14"/>
      <c r="SNG40" s="14"/>
      <c r="SNH40" s="14"/>
      <c r="SNI40" s="14"/>
      <c r="SNJ40" s="14"/>
      <c r="SNK40" s="14"/>
      <c r="SNL40" s="14"/>
      <c r="SNM40" s="14"/>
      <c r="SNN40" s="14"/>
      <c r="SNO40" s="14"/>
      <c r="SNP40" s="14"/>
      <c r="SNQ40" s="14"/>
      <c r="SNR40" s="14"/>
      <c r="SNS40" s="14"/>
      <c r="SNT40" s="14"/>
      <c r="SNU40" s="14"/>
      <c r="SNV40" s="14"/>
      <c r="SNW40" s="14"/>
      <c r="SNX40" s="14"/>
      <c r="SNY40" s="14"/>
      <c r="SNZ40" s="14"/>
      <c r="SOA40" s="14"/>
      <c r="SOB40" s="14"/>
      <c r="SOC40" s="14"/>
      <c r="SOD40" s="14"/>
      <c r="SOE40" s="14"/>
      <c r="SOF40" s="14"/>
      <c r="SOG40" s="14"/>
      <c r="SOH40" s="14"/>
      <c r="SOI40" s="14"/>
      <c r="SOJ40" s="14"/>
      <c r="SOK40" s="14"/>
      <c r="SOL40" s="14"/>
      <c r="SOM40" s="14"/>
      <c r="SON40" s="14"/>
      <c r="SOO40" s="14"/>
      <c r="SOP40" s="14"/>
      <c r="SOQ40" s="14"/>
      <c r="SOR40" s="14"/>
      <c r="SOS40" s="14"/>
      <c r="SOT40" s="14"/>
      <c r="SOU40" s="14"/>
      <c r="SOV40" s="14"/>
      <c r="SOW40" s="14"/>
      <c r="SOX40" s="14"/>
      <c r="SOY40" s="14"/>
      <c r="SOZ40" s="14"/>
      <c r="SPA40" s="14"/>
      <c r="SPB40" s="14"/>
      <c r="SPC40" s="14"/>
      <c r="SPD40" s="14"/>
      <c r="SPE40" s="14"/>
      <c r="SPF40" s="14"/>
      <c r="SPG40" s="14"/>
      <c r="SPH40" s="14"/>
      <c r="SPI40" s="14"/>
      <c r="SPJ40" s="14"/>
      <c r="SPK40" s="14"/>
      <c r="SPL40" s="14"/>
      <c r="SPM40" s="14"/>
      <c r="SPN40" s="14"/>
      <c r="SPO40" s="14"/>
      <c r="SPP40" s="14"/>
      <c r="SPQ40" s="14"/>
      <c r="SPR40" s="14"/>
      <c r="SPS40" s="14"/>
      <c r="SPT40" s="14"/>
      <c r="SPU40" s="14"/>
      <c r="SPV40" s="14"/>
      <c r="SPW40" s="14"/>
      <c r="SPX40" s="14"/>
      <c r="SPY40" s="14"/>
      <c r="SPZ40" s="14"/>
      <c r="SQA40" s="14"/>
      <c r="SQB40" s="14"/>
      <c r="SQC40" s="14"/>
      <c r="SQD40" s="14"/>
      <c r="SQE40" s="14"/>
      <c r="SQF40" s="14"/>
      <c r="SQG40" s="14"/>
      <c r="SQH40" s="14"/>
      <c r="SQI40" s="14"/>
      <c r="SQJ40" s="14"/>
      <c r="SQK40" s="14"/>
      <c r="SQL40" s="14"/>
      <c r="SQM40" s="14"/>
      <c r="SQN40" s="14"/>
      <c r="SQO40" s="14"/>
      <c r="SQP40" s="14"/>
      <c r="SQQ40" s="14"/>
      <c r="SQR40" s="14"/>
      <c r="SQS40" s="14"/>
      <c r="SQT40" s="14"/>
      <c r="SQU40" s="14"/>
      <c r="SQV40" s="14"/>
      <c r="SQW40" s="14"/>
      <c r="SQX40" s="14"/>
      <c r="SQY40" s="14"/>
      <c r="SQZ40" s="14"/>
      <c r="SRA40" s="14"/>
      <c r="SRB40" s="14"/>
      <c r="SRC40" s="14"/>
      <c r="SRD40" s="14"/>
      <c r="SRE40" s="14"/>
      <c r="SRF40" s="14"/>
      <c r="SRG40" s="14"/>
      <c r="SRH40" s="14"/>
      <c r="SRI40" s="14"/>
      <c r="SRJ40" s="14"/>
      <c r="SRK40" s="14"/>
      <c r="SRL40" s="14"/>
      <c r="SRM40" s="14"/>
      <c r="SRN40" s="14"/>
      <c r="SRO40" s="14"/>
      <c r="SRP40" s="14"/>
      <c r="SRQ40" s="14"/>
      <c r="SRR40" s="14"/>
      <c r="SRS40" s="14"/>
      <c r="SRT40" s="14"/>
      <c r="SRU40" s="14"/>
      <c r="SRV40" s="14"/>
      <c r="SRW40" s="14"/>
      <c r="SRX40" s="14"/>
      <c r="SRY40" s="14"/>
      <c r="SRZ40" s="14"/>
      <c r="SSA40" s="14"/>
      <c r="SSB40" s="14"/>
      <c r="SSC40" s="14"/>
      <c r="SSD40" s="14"/>
      <c r="SSE40" s="14"/>
      <c r="SSF40" s="14"/>
      <c r="SSG40" s="14"/>
      <c r="SSH40" s="14"/>
      <c r="SSI40" s="14"/>
      <c r="SSJ40" s="14"/>
      <c r="SSK40" s="14"/>
      <c r="SSL40" s="14"/>
      <c r="SSM40" s="14"/>
      <c r="SSN40" s="14"/>
      <c r="SSO40" s="14"/>
      <c r="SSP40" s="14"/>
      <c r="SSQ40" s="14"/>
      <c r="SSR40" s="14"/>
      <c r="SSS40" s="14"/>
      <c r="SST40" s="14"/>
      <c r="SSU40" s="14"/>
      <c r="SSV40" s="14"/>
      <c r="SSW40" s="14"/>
      <c r="SSX40" s="14"/>
      <c r="SSY40" s="14"/>
      <c r="SSZ40" s="14"/>
      <c r="STA40" s="14"/>
      <c r="STB40" s="14"/>
      <c r="STC40" s="14"/>
      <c r="STD40" s="14"/>
      <c r="STE40" s="14"/>
      <c r="STF40" s="14"/>
      <c r="STG40" s="14"/>
      <c r="STH40" s="14"/>
      <c r="STI40" s="14"/>
      <c r="STJ40" s="14"/>
      <c r="STK40" s="14"/>
      <c r="STL40" s="14"/>
      <c r="STM40" s="14"/>
      <c r="STN40" s="14"/>
      <c r="STO40" s="14"/>
      <c r="STP40" s="14"/>
      <c r="STQ40" s="14"/>
      <c r="STR40" s="14"/>
      <c r="STS40" s="14"/>
      <c r="STT40" s="14"/>
      <c r="STU40" s="14"/>
      <c r="STV40" s="14"/>
      <c r="STW40" s="14"/>
      <c r="STX40" s="14"/>
      <c r="STY40" s="14"/>
      <c r="STZ40" s="14"/>
      <c r="SUA40" s="14"/>
      <c r="SUB40" s="14"/>
      <c r="SUC40" s="14"/>
      <c r="SUD40" s="14"/>
      <c r="SUE40" s="14"/>
      <c r="SUF40" s="14"/>
      <c r="SUG40" s="14"/>
      <c r="SUH40" s="14"/>
      <c r="SUI40" s="14"/>
      <c r="SUJ40" s="14"/>
      <c r="SUK40" s="14"/>
      <c r="SUL40" s="14"/>
      <c r="SUM40" s="14"/>
      <c r="SUN40" s="14"/>
      <c r="SUO40" s="14"/>
      <c r="SUP40" s="14"/>
      <c r="SUQ40" s="14"/>
      <c r="SUR40" s="14"/>
      <c r="SUS40" s="14"/>
      <c r="SUT40" s="14"/>
      <c r="SUU40" s="14"/>
      <c r="SUV40" s="14"/>
      <c r="SUW40" s="14"/>
      <c r="SUX40" s="14"/>
      <c r="SUY40" s="14"/>
      <c r="SUZ40" s="14"/>
      <c r="SVA40" s="14"/>
      <c r="SVB40" s="14"/>
      <c r="SVC40" s="14"/>
      <c r="SVD40" s="14"/>
      <c r="SVE40" s="14"/>
      <c r="SVF40" s="14"/>
      <c r="SVG40" s="14"/>
      <c r="SVH40" s="14"/>
      <c r="SVI40" s="14"/>
      <c r="SVJ40" s="14"/>
      <c r="SVK40" s="14"/>
      <c r="SVL40" s="14"/>
      <c r="SVM40" s="14"/>
      <c r="SVN40" s="14"/>
      <c r="SVO40" s="14"/>
      <c r="SVP40" s="14"/>
      <c r="SVQ40" s="14"/>
      <c r="SVR40" s="14"/>
      <c r="SVS40" s="14"/>
      <c r="SVT40" s="14"/>
      <c r="SVU40" s="14"/>
      <c r="SVV40" s="14"/>
      <c r="SVW40" s="14"/>
      <c r="SVX40" s="14"/>
      <c r="SVY40" s="14"/>
      <c r="SVZ40" s="14"/>
      <c r="SWA40" s="14"/>
      <c r="SWB40" s="14"/>
      <c r="SWC40" s="14"/>
      <c r="SWD40" s="14"/>
      <c r="SWE40" s="14"/>
      <c r="SWF40" s="14"/>
      <c r="SWG40" s="14"/>
      <c r="SWH40" s="14"/>
      <c r="SWI40" s="14"/>
      <c r="SWJ40" s="14"/>
      <c r="SWK40" s="14"/>
      <c r="SWL40" s="14"/>
      <c r="SWM40" s="14"/>
      <c r="SWN40" s="14"/>
      <c r="SWO40" s="14"/>
      <c r="SWP40" s="14"/>
      <c r="SWQ40" s="14"/>
      <c r="SWR40" s="14"/>
      <c r="SWS40" s="14"/>
      <c r="SWT40" s="14"/>
      <c r="SWU40" s="14"/>
      <c r="SWV40" s="14"/>
      <c r="SWW40" s="14"/>
      <c r="SWX40" s="14"/>
      <c r="SWY40" s="14"/>
      <c r="SWZ40" s="14"/>
      <c r="SXA40" s="14"/>
      <c r="SXB40" s="14"/>
      <c r="SXC40" s="14"/>
      <c r="SXD40" s="14"/>
      <c r="SXE40" s="14"/>
      <c r="SXF40" s="14"/>
      <c r="SXG40" s="14"/>
      <c r="SXH40" s="14"/>
      <c r="SXI40" s="14"/>
      <c r="SXJ40" s="14"/>
      <c r="SXK40" s="14"/>
      <c r="SXL40" s="14"/>
      <c r="SXM40" s="14"/>
      <c r="SXN40" s="14"/>
      <c r="SXO40" s="14"/>
      <c r="SXP40" s="14"/>
      <c r="SXQ40" s="14"/>
      <c r="SXR40" s="14"/>
      <c r="SXS40" s="14"/>
      <c r="SXT40" s="14"/>
      <c r="SXU40" s="14"/>
      <c r="SXV40" s="14"/>
      <c r="SXW40" s="14"/>
      <c r="SXX40" s="14"/>
      <c r="SXY40" s="14"/>
      <c r="SXZ40" s="14"/>
      <c r="SYA40" s="14"/>
      <c r="SYB40" s="14"/>
      <c r="SYC40" s="14"/>
      <c r="SYD40" s="14"/>
      <c r="SYE40" s="14"/>
      <c r="SYF40" s="14"/>
      <c r="SYG40" s="14"/>
      <c r="SYH40" s="14"/>
      <c r="SYI40" s="14"/>
      <c r="SYJ40" s="14"/>
      <c r="SYK40" s="14"/>
      <c r="SYL40" s="14"/>
      <c r="SYM40" s="14"/>
      <c r="SYN40" s="14"/>
      <c r="SYO40" s="14"/>
      <c r="SYP40" s="14"/>
      <c r="SYQ40" s="14"/>
      <c r="SYR40" s="14"/>
      <c r="SYS40" s="14"/>
      <c r="SYT40" s="14"/>
      <c r="SYU40" s="14"/>
      <c r="SYV40" s="14"/>
      <c r="SYW40" s="14"/>
      <c r="SYX40" s="14"/>
      <c r="SYY40" s="14"/>
      <c r="SYZ40" s="14"/>
      <c r="SZA40" s="14"/>
      <c r="SZB40" s="14"/>
      <c r="SZC40" s="14"/>
      <c r="SZD40" s="14"/>
      <c r="SZE40" s="14"/>
      <c r="SZF40" s="14"/>
      <c r="SZG40" s="14"/>
      <c r="SZH40" s="14"/>
      <c r="SZI40" s="14"/>
      <c r="SZJ40" s="14"/>
      <c r="SZK40" s="14"/>
      <c r="SZL40" s="14"/>
      <c r="SZM40" s="14"/>
      <c r="SZN40" s="14"/>
      <c r="SZO40" s="14"/>
      <c r="SZP40" s="14"/>
      <c r="SZQ40" s="14"/>
      <c r="SZR40" s="14"/>
      <c r="SZS40" s="14"/>
      <c r="SZT40" s="14"/>
      <c r="SZU40" s="14"/>
      <c r="SZV40" s="14"/>
      <c r="SZW40" s="14"/>
      <c r="SZX40" s="14"/>
      <c r="SZY40" s="14"/>
      <c r="SZZ40" s="14"/>
      <c r="TAA40" s="14"/>
      <c r="TAB40" s="14"/>
      <c r="TAC40" s="14"/>
      <c r="TAD40" s="14"/>
      <c r="TAE40" s="14"/>
      <c r="TAF40" s="14"/>
      <c r="TAG40" s="14"/>
      <c r="TAH40" s="14"/>
      <c r="TAI40" s="14"/>
      <c r="TAJ40" s="14"/>
      <c r="TAK40" s="14"/>
      <c r="TAL40" s="14"/>
      <c r="TAM40" s="14"/>
      <c r="TAN40" s="14"/>
      <c r="TAO40" s="14"/>
      <c r="TAP40" s="14"/>
      <c r="TAQ40" s="14"/>
      <c r="TAR40" s="14"/>
      <c r="TAS40" s="14"/>
      <c r="TAT40" s="14"/>
      <c r="TAU40" s="14"/>
      <c r="TAV40" s="14"/>
      <c r="TAW40" s="14"/>
      <c r="TAX40" s="14"/>
      <c r="TAY40" s="14"/>
      <c r="TAZ40" s="14"/>
      <c r="TBA40" s="14"/>
      <c r="TBB40" s="14"/>
      <c r="TBC40" s="14"/>
      <c r="TBD40" s="14"/>
      <c r="TBE40" s="14"/>
      <c r="TBF40" s="14"/>
      <c r="TBG40" s="14"/>
      <c r="TBH40" s="14"/>
      <c r="TBI40" s="14"/>
      <c r="TBJ40" s="14"/>
      <c r="TBK40" s="14"/>
      <c r="TBL40" s="14"/>
      <c r="TBM40" s="14"/>
      <c r="TBN40" s="14"/>
      <c r="TBO40" s="14"/>
      <c r="TBP40" s="14"/>
      <c r="TBQ40" s="14"/>
      <c r="TBR40" s="14"/>
      <c r="TBS40" s="14"/>
      <c r="TBT40" s="14"/>
      <c r="TBU40" s="14"/>
      <c r="TBV40" s="14"/>
      <c r="TBW40" s="14"/>
      <c r="TBX40" s="14"/>
      <c r="TBY40" s="14"/>
      <c r="TBZ40" s="14"/>
      <c r="TCA40" s="14"/>
      <c r="TCB40" s="14"/>
      <c r="TCC40" s="14"/>
      <c r="TCD40" s="14"/>
      <c r="TCE40" s="14"/>
      <c r="TCF40" s="14"/>
      <c r="TCG40" s="14"/>
      <c r="TCH40" s="14"/>
      <c r="TCI40" s="14"/>
      <c r="TCJ40" s="14"/>
      <c r="TCK40" s="14"/>
      <c r="TCL40" s="14"/>
      <c r="TCM40" s="14"/>
      <c r="TCN40" s="14"/>
      <c r="TCO40" s="14"/>
      <c r="TCP40" s="14"/>
      <c r="TCQ40" s="14"/>
      <c r="TCR40" s="14"/>
      <c r="TCS40" s="14"/>
      <c r="TCT40" s="14"/>
      <c r="TCU40" s="14"/>
      <c r="TCV40" s="14"/>
      <c r="TCW40" s="14"/>
      <c r="TCX40" s="14"/>
      <c r="TCY40" s="14"/>
      <c r="TCZ40" s="14"/>
      <c r="TDA40" s="14"/>
      <c r="TDB40" s="14"/>
      <c r="TDC40" s="14"/>
      <c r="TDD40" s="14"/>
      <c r="TDE40" s="14"/>
      <c r="TDF40" s="14"/>
      <c r="TDG40" s="14"/>
      <c r="TDH40" s="14"/>
      <c r="TDI40" s="14"/>
      <c r="TDJ40" s="14"/>
      <c r="TDK40" s="14"/>
      <c r="TDL40" s="14"/>
      <c r="TDM40" s="14"/>
      <c r="TDN40" s="14"/>
      <c r="TDO40" s="14"/>
      <c r="TDP40" s="14"/>
      <c r="TDQ40" s="14"/>
      <c r="TDR40" s="14"/>
      <c r="TDS40" s="14"/>
      <c r="TDT40" s="14"/>
      <c r="TDU40" s="14"/>
      <c r="TDV40" s="14"/>
      <c r="TDW40" s="14"/>
      <c r="TDX40" s="14"/>
      <c r="TDY40" s="14"/>
      <c r="TDZ40" s="14"/>
      <c r="TEA40" s="14"/>
      <c r="TEB40" s="14"/>
      <c r="TEC40" s="14"/>
      <c r="TED40" s="14"/>
      <c r="TEE40" s="14"/>
      <c r="TEF40" s="14"/>
      <c r="TEG40" s="14"/>
      <c r="TEH40" s="14"/>
      <c r="TEI40" s="14"/>
      <c r="TEJ40" s="14"/>
      <c r="TEK40" s="14"/>
      <c r="TEL40" s="14"/>
      <c r="TEM40" s="14"/>
      <c r="TEN40" s="14"/>
      <c r="TEO40" s="14"/>
      <c r="TEP40" s="14"/>
      <c r="TEQ40" s="14"/>
      <c r="TER40" s="14"/>
      <c r="TES40" s="14"/>
      <c r="TET40" s="14"/>
      <c r="TEU40" s="14"/>
      <c r="TEV40" s="14"/>
      <c r="TEW40" s="14"/>
      <c r="TEX40" s="14"/>
      <c r="TEY40" s="14"/>
      <c r="TEZ40" s="14"/>
      <c r="TFA40" s="14"/>
      <c r="TFB40" s="14"/>
      <c r="TFC40" s="14"/>
      <c r="TFD40" s="14"/>
      <c r="TFE40" s="14"/>
      <c r="TFF40" s="14"/>
      <c r="TFG40" s="14"/>
      <c r="TFH40" s="14"/>
      <c r="TFI40" s="14"/>
      <c r="TFJ40" s="14"/>
      <c r="TFK40" s="14"/>
      <c r="TFL40" s="14"/>
      <c r="TFM40" s="14"/>
      <c r="TFN40" s="14"/>
      <c r="TFO40" s="14"/>
      <c r="TFP40" s="14"/>
      <c r="TFQ40" s="14"/>
      <c r="TFR40" s="14"/>
      <c r="TFS40" s="14"/>
      <c r="TFT40" s="14"/>
      <c r="TFU40" s="14"/>
      <c r="TFV40" s="14"/>
      <c r="TFW40" s="14"/>
      <c r="TFX40" s="14"/>
      <c r="TFY40" s="14"/>
      <c r="TFZ40" s="14"/>
      <c r="TGA40" s="14"/>
      <c r="TGB40" s="14"/>
      <c r="TGC40" s="14"/>
      <c r="TGD40" s="14"/>
      <c r="TGE40" s="14"/>
      <c r="TGF40" s="14"/>
      <c r="TGG40" s="14"/>
      <c r="TGH40" s="14"/>
      <c r="TGI40" s="14"/>
      <c r="TGJ40" s="14"/>
      <c r="TGK40" s="14"/>
      <c r="TGL40" s="14"/>
      <c r="TGM40" s="14"/>
      <c r="TGN40" s="14"/>
      <c r="TGO40" s="14"/>
      <c r="TGP40" s="14"/>
      <c r="TGQ40" s="14"/>
      <c r="TGR40" s="14"/>
      <c r="TGS40" s="14"/>
      <c r="TGT40" s="14"/>
      <c r="TGU40" s="14"/>
      <c r="TGV40" s="14"/>
      <c r="TGW40" s="14"/>
      <c r="TGX40" s="14"/>
      <c r="TGY40" s="14"/>
      <c r="TGZ40" s="14"/>
      <c r="THA40" s="14"/>
      <c r="THB40" s="14"/>
      <c r="THC40" s="14"/>
      <c r="THD40" s="14"/>
      <c r="THE40" s="14"/>
      <c r="THF40" s="14"/>
      <c r="THG40" s="14"/>
      <c r="THH40" s="14"/>
      <c r="THI40" s="14"/>
      <c r="THJ40" s="14"/>
      <c r="THK40" s="14"/>
      <c r="THL40" s="14"/>
      <c r="THM40" s="14"/>
      <c r="THN40" s="14"/>
      <c r="THO40" s="14"/>
      <c r="THP40" s="14"/>
      <c r="THQ40" s="14"/>
      <c r="THR40" s="14"/>
      <c r="THS40" s="14"/>
      <c r="THT40" s="14"/>
      <c r="THU40" s="14"/>
      <c r="THV40" s="14"/>
      <c r="THW40" s="14"/>
      <c r="THX40" s="14"/>
      <c r="THY40" s="14"/>
      <c r="THZ40" s="14"/>
      <c r="TIA40" s="14"/>
      <c r="TIB40" s="14"/>
      <c r="TIC40" s="14"/>
      <c r="TID40" s="14"/>
      <c r="TIE40" s="14"/>
      <c r="TIF40" s="14"/>
      <c r="TIG40" s="14"/>
      <c r="TIH40" s="14"/>
      <c r="TII40" s="14"/>
      <c r="TIJ40" s="14"/>
      <c r="TIK40" s="14"/>
      <c r="TIL40" s="14"/>
      <c r="TIM40" s="14"/>
      <c r="TIN40" s="14"/>
      <c r="TIO40" s="14"/>
      <c r="TIP40" s="14"/>
      <c r="TIQ40" s="14"/>
      <c r="TIR40" s="14"/>
      <c r="TIS40" s="14"/>
      <c r="TIT40" s="14"/>
      <c r="TIU40" s="14"/>
      <c r="TIV40" s="14"/>
      <c r="TIW40" s="14"/>
      <c r="TIX40" s="14"/>
      <c r="TIY40" s="14"/>
      <c r="TIZ40" s="14"/>
      <c r="TJA40" s="14"/>
      <c r="TJB40" s="14"/>
      <c r="TJC40" s="14"/>
      <c r="TJD40" s="14"/>
      <c r="TJE40" s="14"/>
      <c r="TJF40" s="14"/>
      <c r="TJG40" s="14"/>
      <c r="TJH40" s="14"/>
      <c r="TJI40" s="14"/>
      <c r="TJJ40" s="14"/>
      <c r="TJK40" s="14"/>
      <c r="TJL40" s="14"/>
      <c r="TJM40" s="14"/>
      <c r="TJN40" s="14"/>
      <c r="TJO40" s="14"/>
      <c r="TJP40" s="14"/>
      <c r="TJQ40" s="14"/>
      <c r="TJR40" s="14"/>
      <c r="TJS40" s="14"/>
      <c r="TJT40" s="14"/>
      <c r="TJU40" s="14"/>
      <c r="TJV40" s="14"/>
      <c r="TJW40" s="14"/>
      <c r="TJX40" s="14"/>
      <c r="TJY40" s="14"/>
      <c r="TJZ40" s="14"/>
      <c r="TKA40" s="14"/>
      <c r="TKB40" s="14"/>
      <c r="TKC40" s="14"/>
      <c r="TKD40" s="14"/>
      <c r="TKE40" s="14"/>
      <c r="TKF40" s="14"/>
      <c r="TKG40" s="14"/>
      <c r="TKH40" s="14"/>
      <c r="TKI40" s="14"/>
      <c r="TKJ40" s="14"/>
      <c r="TKK40" s="14"/>
      <c r="TKL40" s="14"/>
      <c r="TKM40" s="14"/>
      <c r="TKN40" s="14"/>
      <c r="TKO40" s="14"/>
      <c r="TKP40" s="14"/>
      <c r="TKQ40" s="14"/>
      <c r="TKR40" s="14"/>
      <c r="TKS40" s="14"/>
      <c r="TKT40" s="14"/>
      <c r="TKU40" s="14"/>
      <c r="TKV40" s="14"/>
      <c r="TKW40" s="14"/>
      <c r="TKX40" s="14"/>
      <c r="TKY40" s="14"/>
      <c r="TKZ40" s="14"/>
      <c r="TLA40" s="14"/>
      <c r="TLB40" s="14"/>
      <c r="TLC40" s="14"/>
      <c r="TLD40" s="14"/>
      <c r="TLE40" s="14"/>
      <c r="TLF40" s="14"/>
      <c r="TLG40" s="14"/>
      <c r="TLH40" s="14"/>
      <c r="TLI40" s="14"/>
      <c r="TLJ40" s="14"/>
      <c r="TLK40" s="14"/>
      <c r="TLL40" s="14"/>
      <c r="TLM40" s="14"/>
      <c r="TLN40" s="14"/>
      <c r="TLO40" s="14"/>
      <c r="TLP40" s="14"/>
      <c r="TLQ40" s="14"/>
      <c r="TLR40" s="14"/>
      <c r="TLS40" s="14"/>
      <c r="TLT40" s="14"/>
      <c r="TLU40" s="14"/>
      <c r="TLV40" s="14"/>
      <c r="TLW40" s="14"/>
      <c r="TLX40" s="14"/>
      <c r="TLY40" s="14"/>
      <c r="TLZ40" s="14"/>
      <c r="TMA40" s="14"/>
      <c r="TMB40" s="14"/>
      <c r="TMC40" s="14"/>
      <c r="TMD40" s="14"/>
      <c r="TME40" s="14"/>
      <c r="TMF40" s="14"/>
      <c r="TMG40" s="14"/>
      <c r="TMH40" s="14"/>
      <c r="TMI40" s="14"/>
      <c r="TMJ40" s="14"/>
      <c r="TMK40" s="14"/>
      <c r="TML40" s="14"/>
      <c r="TMM40" s="14"/>
      <c r="TMN40" s="14"/>
      <c r="TMO40" s="14"/>
      <c r="TMP40" s="14"/>
      <c r="TMQ40" s="14"/>
      <c r="TMR40" s="14"/>
      <c r="TMS40" s="14"/>
      <c r="TMT40" s="14"/>
      <c r="TMU40" s="14"/>
      <c r="TMV40" s="14"/>
      <c r="TMW40" s="14"/>
      <c r="TMX40" s="14"/>
      <c r="TMY40" s="14"/>
      <c r="TMZ40" s="14"/>
      <c r="TNA40" s="14"/>
      <c r="TNB40" s="14"/>
      <c r="TNC40" s="14"/>
      <c r="TND40" s="14"/>
      <c r="TNE40" s="14"/>
      <c r="TNF40" s="14"/>
      <c r="TNG40" s="14"/>
      <c r="TNH40" s="14"/>
      <c r="TNI40" s="14"/>
      <c r="TNJ40" s="14"/>
      <c r="TNK40" s="14"/>
      <c r="TNL40" s="14"/>
      <c r="TNM40" s="14"/>
      <c r="TNN40" s="14"/>
      <c r="TNO40" s="14"/>
      <c r="TNP40" s="14"/>
      <c r="TNQ40" s="14"/>
      <c r="TNR40" s="14"/>
      <c r="TNS40" s="14"/>
      <c r="TNT40" s="14"/>
      <c r="TNU40" s="14"/>
      <c r="TNV40" s="14"/>
      <c r="TNW40" s="14"/>
      <c r="TNX40" s="14"/>
      <c r="TNY40" s="14"/>
      <c r="TNZ40" s="14"/>
      <c r="TOA40" s="14"/>
      <c r="TOB40" s="14"/>
      <c r="TOC40" s="14"/>
      <c r="TOD40" s="14"/>
      <c r="TOE40" s="14"/>
      <c r="TOF40" s="14"/>
      <c r="TOG40" s="14"/>
      <c r="TOH40" s="14"/>
      <c r="TOI40" s="14"/>
      <c r="TOJ40" s="14"/>
      <c r="TOK40" s="14"/>
      <c r="TOL40" s="14"/>
      <c r="TOM40" s="14"/>
      <c r="TON40" s="14"/>
      <c r="TOO40" s="14"/>
      <c r="TOP40" s="14"/>
      <c r="TOQ40" s="14"/>
      <c r="TOR40" s="14"/>
      <c r="TOS40" s="14"/>
      <c r="TOT40" s="14"/>
      <c r="TOU40" s="14"/>
      <c r="TOV40" s="14"/>
      <c r="TOW40" s="14"/>
      <c r="TOX40" s="14"/>
      <c r="TOY40" s="14"/>
      <c r="TOZ40" s="14"/>
      <c r="TPA40" s="14"/>
      <c r="TPB40" s="14"/>
      <c r="TPC40" s="14"/>
      <c r="TPD40" s="14"/>
      <c r="TPE40" s="14"/>
      <c r="TPF40" s="14"/>
      <c r="TPG40" s="14"/>
      <c r="TPH40" s="14"/>
      <c r="TPI40" s="14"/>
      <c r="TPJ40" s="14"/>
      <c r="TPK40" s="14"/>
      <c r="TPL40" s="14"/>
      <c r="TPM40" s="14"/>
      <c r="TPN40" s="14"/>
      <c r="TPO40" s="14"/>
      <c r="TPP40" s="14"/>
      <c r="TPQ40" s="14"/>
      <c r="TPR40" s="14"/>
      <c r="TPS40" s="14"/>
      <c r="TPT40" s="14"/>
      <c r="TPU40" s="14"/>
      <c r="TPV40" s="14"/>
      <c r="TPW40" s="14"/>
      <c r="TPX40" s="14"/>
      <c r="TPY40" s="14"/>
      <c r="TPZ40" s="14"/>
      <c r="TQA40" s="14"/>
      <c r="TQB40" s="14"/>
      <c r="TQC40" s="14"/>
      <c r="TQD40" s="14"/>
      <c r="TQE40" s="14"/>
      <c r="TQF40" s="14"/>
      <c r="TQG40" s="14"/>
      <c r="TQH40" s="14"/>
      <c r="TQI40" s="14"/>
      <c r="TQJ40" s="14"/>
      <c r="TQK40" s="14"/>
      <c r="TQL40" s="14"/>
      <c r="TQM40" s="14"/>
      <c r="TQN40" s="14"/>
      <c r="TQO40" s="14"/>
      <c r="TQP40" s="14"/>
      <c r="TQQ40" s="14"/>
      <c r="TQR40" s="14"/>
      <c r="TQS40" s="14"/>
      <c r="TQT40" s="14"/>
      <c r="TQU40" s="14"/>
      <c r="TQV40" s="14"/>
      <c r="TQW40" s="14"/>
      <c r="TQX40" s="14"/>
      <c r="TQY40" s="14"/>
      <c r="TQZ40" s="14"/>
      <c r="TRA40" s="14"/>
      <c r="TRB40" s="14"/>
      <c r="TRC40" s="14"/>
      <c r="TRD40" s="14"/>
      <c r="TRE40" s="14"/>
      <c r="TRF40" s="14"/>
      <c r="TRG40" s="14"/>
      <c r="TRH40" s="14"/>
      <c r="TRI40" s="14"/>
      <c r="TRJ40" s="14"/>
      <c r="TRK40" s="14"/>
      <c r="TRL40" s="14"/>
      <c r="TRM40" s="14"/>
      <c r="TRN40" s="14"/>
      <c r="TRO40" s="14"/>
      <c r="TRP40" s="14"/>
      <c r="TRQ40" s="14"/>
      <c r="TRR40" s="14"/>
      <c r="TRS40" s="14"/>
      <c r="TRT40" s="14"/>
      <c r="TRU40" s="14"/>
      <c r="TRV40" s="14"/>
      <c r="TRW40" s="14"/>
      <c r="TRX40" s="14"/>
      <c r="TRY40" s="14"/>
      <c r="TRZ40" s="14"/>
      <c r="TSA40" s="14"/>
      <c r="TSB40" s="14"/>
      <c r="TSC40" s="14"/>
      <c r="TSD40" s="14"/>
      <c r="TSE40" s="14"/>
      <c r="TSF40" s="14"/>
      <c r="TSG40" s="14"/>
      <c r="TSH40" s="14"/>
      <c r="TSI40" s="14"/>
      <c r="TSJ40" s="14"/>
      <c r="TSK40" s="14"/>
      <c r="TSL40" s="14"/>
      <c r="TSM40" s="14"/>
      <c r="TSN40" s="14"/>
      <c r="TSO40" s="14"/>
      <c r="TSP40" s="14"/>
      <c r="TSQ40" s="14"/>
      <c r="TSR40" s="14"/>
      <c r="TSS40" s="14"/>
      <c r="TST40" s="14"/>
      <c r="TSU40" s="14"/>
      <c r="TSV40" s="14"/>
      <c r="TSW40" s="14"/>
      <c r="TSX40" s="14"/>
      <c r="TSY40" s="14"/>
      <c r="TSZ40" s="14"/>
      <c r="TTA40" s="14"/>
      <c r="TTB40" s="14"/>
      <c r="TTC40" s="14"/>
      <c r="TTD40" s="14"/>
      <c r="TTE40" s="14"/>
      <c r="TTF40" s="14"/>
      <c r="TTG40" s="14"/>
      <c r="TTH40" s="14"/>
      <c r="TTI40" s="14"/>
      <c r="TTJ40" s="14"/>
      <c r="TTK40" s="14"/>
      <c r="TTL40" s="14"/>
      <c r="TTM40" s="14"/>
      <c r="TTN40" s="14"/>
      <c r="TTO40" s="14"/>
      <c r="TTP40" s="14"/>
      <c r="TTQ40" s="14"/>
      <c r="TTR40" s="14"/>
      <c r="TTS40" s="14"/>
      <c r="TTT40" s="14"/>
      <c r="TTU40" s="14"/>
      <c r="TTV40" s="14"/>
      <c r="TTW40" s="14"/>
      <c r="TTX40" s="14"/>
      <c r="TTY40" s="14"/>
      <c r="TTZ40" s="14"/>
      <c r="TUA40" s="14"/>
      <c r="TUB40" s="14"/>
      <c r="TUC40" s="14"/>
      <c r="TUD40" s="14"/>
      <c r="TUE40" s="14"/>
      <c r="TUF40" s="14"/>
      <c r="TUG40" s="14"/>
      <c r="TUH40" s="14"/>
      <c r="TUI40" s="14"/>
      <c r="TUJ40" s="14"/>
      <c r="TUK40" s="14"/>
      <c r="TUL40" s="14"/>
      <c r="TUM40" s="14"/>
      <c r="TUN40" s="14"/>
      <c r="TUO40" s="14"/>
      <c r="TUP40" s="14"/>
      <c r="TUQ40" s="14"/>
      <c r="TUR40" s="14"/>
      <c r="TUS40" s="14"/>
      <c r="TUT40" s="14"/>
      <c r="TUU40" s="14"/>
      <c r="TUV40" s="14"/>
      <c r="TUW40" s="14"/>
      <c r="TUX40" s="14"/>
      <c r="TUY40" s="14"/>
      <c r="TUZ40" s="14"/>
      <c r="TVA40" s="14"/>
      <c r="TVB40" s="14"/>
      <c r="TVC40" s="14"/>
      <c r="TVD40" s="14"/>
      <c r="TVE40" s="14"/>
      <c r="TVF40" s="14"/>
      <c r="TVG40" s="14"/>
      <c r="TVH40" s="14"/>
      <c r="TVI40" s="14"/>
      <c r="TVJ40" s="14"/>
      <c r="TVK40" s="14"/>
      <c r="TVL40" s="14"/>
      <c r="TVM40" s="14"/>
      <c r="TVN40" s="14"/>
      <c r="TVO40" s="14"/>
      <c r="TVP40" s="14"/>
      <c r="TVQ40" s="14"/>
      <c r="TVR40" s="14"/>
      <c r="TVS40" s="14"/>
      <c r="TVT40" s="14"/>
      <c r="TVU40" s="14"/>
      <c r="TVV40" s="14"/>
      <c r="TVW40" s="14"/>
      <c r="TVX40" s="14"/>
      <c r="TVY40" s="14"/>
      <c r="TVZ40" s="14"/>
      <c r="TWA40" s="14"/>
      <c r="TWB40" s="14"/>
      <c r="TWC40" s="14"/>
      <c r="TWD40" s="14"/>
      <c r="TWE40" s="14"/>
      <c r="TWF40" s="14"/>
      <c r="TWG40" s="14"/>
      <c r="TWH40" s="14"/>
      <c r="TWI40" s="14"/>
      <c r="TWJ40" s="14"/>
      <c r="TWK40" s="14"/>
      <c r="TWL40" s="14"/>
      <c r="TWM40" s="14"/>
      <c r="TWN40" s="14"/>
      <c r="TWO40" s="14"/>
      <c r="TWP40" s="14"/>
      <c r="TWQ40" s="14"/>
      <c r="TWR40" s="14"/>
      <c r="TWS40" s="14"/>
      <c r="TWT40" s="14"/>
      <c r="TWU40" s="14"/>
      <c r="TWV40" s="14"/>
      <c r="TWW40" s="14"/>
      <c r="TWX40" s="14"/>
      <c r="TWY40" s="14"/>
      <c r="TWZ40" s="14"/>
      <c r="TXA40" s="14"/>
      <c r="TXB40" s="14"/>
      <c r="TXC40" s="14"/>
      <c r="TXD40" s="14"/>
      <c r="TXE40" s="14"/>
      <c r="TXF40" s="14"/>
      <c r="TXG40" s="14"/>
      <c r="TXH40" s="14"/>
      <c r="TXI40" s="14"/>
      <c r="TXJ40" s="14"/>
      <c r="TXK40" s="14"/>
      <c r="TXL40" s="14"/>
      <c r="TXM40" s="14"/>
      <c r="TXN40" s="14"/>
      <c r="TXO40" s="14"/>
      <c r="TXP40" s="14"/>
      <c r="TXQ40" s="14"/>
      <c r="TXR40" s="14"/>
      <c r="TXS40" s="14"/>
      <c r="TXT40" s="14"/>
      <c r="TXU40" s="14"/>
      <c r="TXV40" s="14"/>
      <c r="TXW40" s="14"/>
      <c r="TXX40" s="14"/>
      <c r="TXY40" s="14"/>
      <c r="TXZ40" s="14"/>
      <c r="TYA40" s="14"/>
      <c r="TYB40" s="14"/>
      <c r="TYC40" s="14"/>
      <c r="TYD40" s="14"/>
      <c r="TYE40" s="14"/>
      <c r="TYF40" s="14"/>
      <c r="TYG40" s="14"/>
      <c r="TYH40" s="14"/>
      <c r="TYI40" s="14"/>
      <c r="TYJ40" s="14"/>
      <c r="TYK40" s="14"/>
      <c r="TYL40" s="14"/>
      <c r="TYM40" s="14"/>
      <c r="TYN40" s="14"/>
      <c r="TYO40" s="14"/>
      <c r="TYP40" s="14"/>
      <c r="TYQ40" s="14"/>
      <c r="TYR40" s="14"/>
      <c r="TYS40" s="14"/>
      <c r="TYT40" s="14"/>
      <c r="TYU40" s="14"/>
      <c r="TYV40" s="14"/>
      <c r="TYW40" s="14"/>
      <c r="TYX40" s="14"/>
      <c r="TYY40" s="14"/>
      <c r="TYZ40" s="14"/>
      <c r="TZA40" s="14"/>
      <c r="TZB40" s="14"/>
      <c r="TZC40" s="14"/>
      <c r="TZD40" s="14"/>
      <c r="TZE40" s="14"/>
      <c r="TZF40" s="14"/>
      <c r="TZG40" s="14"/>
      <c r="TZH40" s="14"/>
      <c r="TZI40" s="14"/>
      <c r="TZJ40" s="14"/>
      <c r="TZK40" s="14"/>
      <c r="TZL40" s="14"/>
      <c r="TZM40" s="14"/>
      <c r="TZN40" s="14"/>
      <c r="TZO40" s="14"/>
      <c r="TZP40" s="14"/>
      <c r="TZQ40" s="14"/>
      <c r="TZR40" s="14"/>
      <c r="TZS40" s="14"/>
      <c r="TZT40" s="14"/>
      <c r="TZU40" s="14"/>
      <c r="TZV40" s="14"/>
      <c r="TZW40" s="14"/>
      <c r="TZX40" s="14"/>
      <c r="TZY40" s="14"/>
      <c r="TZZ40" s="14"/>
      <c r="UAA40" s="14"/>
      <c r="UAB40" s="14"/>
      <c r="UAC40" s="14"/>
      <c r="UAD40" s="14"/>
      <c r="UAE40" s="14"/>
      <c r="UAF40" s="14"/>
      <c r="UAG40" s="14"/>
      <c r="UAH40" s="14"/>
      <c r="UAI40" s="14"/>
      <c r="UAJ40" s="14"/>
      <c r="UAK40" s="14"/>
      <c r="UAL40" s="14"/>
      <c r="UAM40" s="14"/>
      <c r="UAN40" s="14"/>
      <c r="UAO40" s="14"/>
      <c r="UAP40" s="14"/>
      <c r="UAQ40" s="14"/>
      <c r="UAR40" s="14"/>
      <c r="UAS40" s="14"/>
      <c r="UAT40" s="14"/>
      <c r="UAU40" s="14"/>
      <c r="UAV40" s="14"/>
      <c r="UAW40" s="14"/>
      <c r="UAX40" s="14"/>
      <c r="UAY40" s="14"/>
      <c r="UAZ40" s="14"/>
      <c r="UBA40" s="14"/>
      <c r="UBB40" s="14"/>
      <c r="UBC40" s="14"/>
      <c r="UBD40" s="14"/>
      <c r="UBE40" s="14"/>
      <c r="UBF40" s="14"/>
      <c r="UBG40" s="14"/>
      <c r="UBH40" s="14"/>
      <c r="UBI40" s="14"/>
      <c r="UBJ40" s="14"/>
      <c r="UBK40" s="14"/>
      <c r="UBL40" s="14"/>
      <c r="UBM40" s="14"/>
      <c r="UBN40" s="14"/>
      <c r="UBO40" s="14"/>
      <c r="UBP40" s="14"/>
      <c r="UBQ40" s="14"/>
      <c r="UBR40" s="14"/>
      <c r="UBS40" s="14"/>
      <c r="UBT40" s="14"/>
      <c r="UBU40" s="14"/>
      <c r="UBV40" s="14"/>
      <c r="UBW40" s="14"/>
      <c r="UBX40" s="14"/>
      <c r="UBY40" s="14"/>
      <c r="UBZ40" s="14"/>
      <c r="UCA40" s="14"/>
      <c r="UCB40" s="14"/>
      <c r="UCC40" s="14"/>
      <c r="UCD40" s="14"/>
      <c r="UCE40" s="14"/>
      <c r="UCF40" s="14"/>
      <c r="UCG40" s="14"/>
      <c r="UCH40" s="14"/>
      <c r="UCI40" s="14"/>
      <c r="UCJ40" s="14"/>
      <c r="UCK40" s="14"/>
      <c r="UCL40" s="14"/>
      <c r="UCM40" s="14"/>
      <c r="UCN40" s="14"/>
      <c r="UCO40" s="14"/>
      <c r="UCP40" s="14"/>
      <c r="UCQ40" s="14"/>
      <c r="UCR40" s="14"/>
      <c r="UCS40" s="14"/>
      <c r="UCT40" s="14"/>
      <c r="UCU40" s="14"/>
      <c r="UCV40" s="14"/>
      <c r="UCW40" s="14"/>
      <c r="UCX40" s="14"/>
      <c r="UCY40" s="14"/>
      <c r="UCZ40" s="14"/>
      <c r="UDA40" s="14"/>
      <c r="UDB40" s="14"/>
      <c r="UDC40" s="14"/>
      <c r="UDD40" s="14"/>
      <c r="UDE40" s="14"/>
      <c r="UDF40" s="14"/>
      <c r="UDG40" s="14"/>
      <c r="UDH40" s="14"/>
      <c r="UDI40" s="14"/>
      <c r="UDJ40" s="14"/>
      <c r="UDK40" s="14"/>
      <c r="UDL40" s="14"/>
      <c r="UDM40" s="14"/>
      <c r="UDN40" s="14"/>
      <c r="UDO40" s="14"/>
      <c r="UDP40" s="14"/>
      <c r="UDQ40" s="14"/>
      <c r="UDR40" s="14"/>
      <c r="UDS40" s="14"/>
      <c r="UDT40" s="14"/>
      <c r="UDU40" s="14"/>
      <c r="UDV40" s="14"/>
      <c r="UDW40" s="14"/>
      <c r="UDX40" s="14"/>
      <c r="UDY40" s="14"/>
      <c r="UDZ40" s="14"/>
      <c r="UEA40" s="14"/>
      <c r="UEB40" s="14"/>
      <c r="UEC40" s="14"/>
      <c r="UED40" s="14"/>
      <c r="UEE40" s="14"/>
      <c r="UEF40" s="14"/>
      <c r="UEG40" s="14"/>
      <c r="UEH40" s="14"/>
      <c r="UEI40" s="14"/>
      <c r="UEJ40" s="14"/>
      <c r="UEK40" s="14"/>
      <c r="UEL40" s="14"/>
      <c r="UEM40" s="14"/>
      <c r="UEN40" s="14"/>
      <c r="UEO40" s="14"/>
      <c r="UEP40" s="14"/>
      <c r="UEQ40" s="14"/>
      <c r="UER40" s="14"/>
      <c r="UES40" s="14"/>
      <c r="UET40" s="14"/>
      <c r="UEU40" s="14"/>
      <c r="UEV40" s="14"/>
      <c r="UEW40" s="14"/>
      <c r="UEX40" s="14"/>
      <c r="UEY40" s="14"/>
      <c r="UEZ40" s="14"/>
      <c r="UFA40" s="14"/>
      <c r="UFB40" s="14"/>
      <c r="UFC40" s="14"/>
      <c r="UFD40" s="14"/>
      <c r="UFE40" s="14"/>
      <c r="UFF40" s="14"/>
      <c r="UFG40" s="14"/>
      <c r="UFH40" s="14"/>
      <c r="UFI40" s="14"/>
      <c r="UFJ40" s="14"/>
      <c r="UFK40" s="14"/>
      <c r="UFL40" s="14"/>
      <c r="UFM40" s="14"/>
      <c r="UFN40" s="14"/>
      <c r="UFO40" s="14"/>
      <c r="UFP40" s="14"/>
      <c r="UFQ40" s="14"/>
      <c r="UFR40" s="14"/>
      <c r="UFS40" s="14"/>
      <c r="UFT40" s="14"/>
      <c r="UFU40" s="14"/>
      <c r="UFV40" s="14"/>
      <c r="UFW40" s="14"/>
      <c r="UFX40" s="14"/>
      <c r="UFY40" s="14"/>
      <c r="UFZ40" s="14"/>
      <c r="UGA40" s="14"/>
      <c r="UGB40" s="14"/>
      <c r="UGC40" s="14"/>
      <c r="UGD40" s="14"/>
      <c r="UGE40" s="14"/>
      <c r="UGF40" s="14"/>
      <c r="UGG40" s="14"/>
      <c r="UGH40" s="14"/>
      <c r="UGI40" s="14"/>
      <c r="UGJ40" s="14"/>
      <c r="UGK40" s="14"/>
      <c r="UGL40" s="14"/>
      <c r="UGM40" s="14"/>
      <c r="UGN40" s="14"/>
      <c r="UGO40" s="14"/>
      <c r="UGP40" s="14"/>
      <c r="UGQ40" s="14"/>
      <c r="UGR40" s="14"/>
      <c r="UGS40" s="14"/>
      <c r="UGT40" s="14"/>
      <c r="UGU40" s="14"/>
      <c r="UGV40" s="14"/>
      <c r="UGW40" s="14"/>
      <c r="UGX40" s="14"/>
      <c r="UGY40" s="14"/>
      <c r="UGZ40" s="14"/>
      <c r="UHA40" s="14"/>
      <c r="UHB40" s="14"/>
      <c r="UHC40" s="14"/>
      <c r="UHD40" s="14"/>
      <c r="UHE40" s="14"/>
      <c r="UHF40" s="14"/>
      <c r="UHG40" s="14"/>
      <c r="UHH40" s="14"/>
      <c r="UHI40" s="14"/>
      <c r="UHJ40" s="14"/>
      <c r="UHK40" s="14"/>
      <c r="UHL40" s="14"/>
      <c r="UHM40" s="14"/>
      <c r="UHN40" s="14"/>
      <c r="UHO40" s="14"/>
      <c r="UHP40" s="14"/>
      <c r="UHQ40" s="14"/>
      <c r="UHR40" s="14"/>
      <c r="UHS40" s="14"/>
      <c r="UHT40" s="14"/>
      <c r="UHU40" s="14"/>
      <c r="UHV40" s="14"/>
      <c r="UHW40" s="14"/>
      <c r="UHX40" s="14"/>
      <c r="UHY40" s="14"/>
      <c r="UHZ40" s="14"/>
      <c r="UIA40" s="14"/>
      <c r="UIB40" s="14"/>
      <c r="UIC40" s="14"/>
      <c r="UID40" s="14"/>
      <c r="UIE40" s="14"/>
      <c r="UIF40" s="14"/>
      <c r="UIG40" s="14"/>
      <c r="UIH40" s="14"/>
      <c r="UII40" s="14"/>
      <c r="UIJ40" s="14"/>
      <c r="UIK40" s="14"/>
      <c r="UIL40" s="14"/>
      <c r="UIM40" s="14"/>
      <c r="UIN40" s="14"/>
      <c r="UIO40" s="14"/>
      <c r="UIP40" s="14"/>
      <c r="UIQ40" s="14"/>
      <c r="UIR40" s="14"/>
      <c r="UIS40" s="14"/>
      <c r="UIT40" s="14"/>
      <c r="UIU40" s="14"/>
      <c r="UIV40" s="14"/>
      <c r="UIW40" s="14"/>
      <c r="UIX40" s="14"/>
      <c r="UIY40" s="14"/>
      <c r="UIZ40" s="14"/>
      <c r="UJA40" s="14"/>
      <c r="UJB40" s="14"/>
      <c r="UJC40" s="14"/>
      <c r="UJD40" s="14"/>
      <c r="UJE40" s="14"/>
      <c r="UJF40" s="14"/>
      <c r="UJG40" s="14"/>
      <c r="UJH40" s="14"/>
      <c r="UJI40" s="14"/>
      <c r="UJJ40" s="14"/>
      <c r="UJK40" s="14"/>
      <c r="UJL40" s="14"/>
      <c r="UJM40" s="14"/>
      <c r="UJN40" s="14"/>
      <c r="UJO40" s="14"/>
      <c r="UJP40" s="14"/>
      <c r="UJQ40" s="14"/>
      <c r="UJR40" s="14"/>
      <c r="UJS40" s="14"/>
      <c r="UJT40" s="14"/>
      <c r="UJU40" s="14"/>
      <c r="UJV40" s="14"/>
      <c r="UJW40" s="14"/>
      <c r="UJX40" s="14"/>
      <c r="UJY40" s="14"/>
      <c r="UJZ40" s="14"/>
      <c r="UKA40" s="14"/>
      <c r="UKB40" s="14"/>
      <c r="UKC40" s="14"/>
      <c r="UKD40" s="14"/>
      <c r="UKE40" s="14"/>
      <c r="UKF40" s="14"/>
      <c r="UKG40" s="14"/>
      <c r="UKH40" s="14"/>
      <c r="UKI40" s="14"/>
      <c r="UKJ40" s="14"/>
      <c r="UKK40" s="14"/>
      <c r="UKL40" s="14"/>
      <c r="UKM40" s="14"/>
      <c r="UKN40" s="14"/>
      <c r="UKO40" s="14"/>
      <c r="UKP40" s="14"/>
      <c r="UKQ40" s="14"/>
      <c r="UKR40" s="14"/>
      <c r="UKS40" s="14"/>
      <c r="UKT40" s="14"/>
      <c r="UKU40" s="14"/>
      <c r="UKV40" s="14"/>
      <c r="UKW40" s="14"/>
      <c r="UKX40" s="14"/>
      <c r="UKY40" s="14"/>
      <c r="UKZ40" s="14"/>
      <c r="ULA40" s="14"/>
      <c r="ULB40" s="14"/>
      <c r="ULC40" s="14"/>
      <c r="ULD40" s="14"/>
      <c r="ULE40" s="14"/>
      <c r="ULF40" s="14"/>
      <c r="ULG40" s="14"/>
      <c r="ULH40" s="14"/>
      <c r="ULI40" s="14"/>
      <c r="ULJ40" s="14"/>
      <c r="ULK40" s="14"/>
      <c r="ULL40" s="14"/>
      <c r="ULM40" s="14"/>
      <c r="ULN40" s="14"/>
      <c r="ULO40" s="14"/>
      <c r="ULP40" s="14"/>
      <c r="ULQ40" s="14"/>
      <c r="ULR40" s="14"/>
      <c r="ULS40" s="14"/>
      <c r="ULT40" s="14"/>
      <c r="ULU40" s="14"/>
      <c r="ULV40" s="14"/>
      <c r="ULW40" s="14"/>
      <c r="ULX40" s="14"/>
      <c r="ULY40" s="14"/>
      <c r="ULZ40" s="14"/>
      <c r="UMA40" s="14"/>
      <c r="UMB40" s="14"/>
      <c r="UMC40" s="14"/>
      <c r="UMD40" s="14"/>
      <c r="UME40" s="14"/>
      <c r="UMF40" s="14"/>
      <c r="UMG40" s="14"/>
      <c r="UMH40" s="14"/>
      <c r="UMI40" s="14"/>
      <c r="UMJ40" s="14"/>
      <c r="UMK40" s="14"/>
      <c r="UML40" s="14"/>
      <c r="UMM40" s="14"/>
      <c r="UMN40" s="14"/>
      <c r="UMO40" s="14"/>
      <c r="UMP40" s="14"/>
      <c r="UMQ40" s="14"/>
      <c r="UMR40" s="14"/>
      <c r="UMS40" s="14"/>
      <c r="UMT40" s="14"/>
      <c r="UMU40" s="14"/>
      <c r="UMV40" s="14"/>
      <c r="UMW40" s="14"/>
      <c r="UMX40" s="14"/>
      <c r="UMY40" s="14"/>
      <c r="UMZ40" s="14"/>
      <c r="UNA40" s="14"/>
      <c r="UNB40" s="14"/>
      <c r="UNC40" s="14"/>
      <c r="UND40" s="14"/>
      <c r="UNE40" s="14"/>
      <c r="UNF40" s="14"/>
      <c r="UNG40" s="14"/>
      <c r="UNH40" s="14"/>
      <c r="UNI40" s="14"/>
      <c r="UNJ40" s="14"/>
      <c r="UNK40" s="14"/>
      <c r="UNL40" s="14"/>
      <c r="UNM40" s="14"/>
      <c r="UNN40" s="14"/>
      <c r="UNO40" s="14"/>
      <c r="UNP40" s="14"/>
      <c r="UNQ40" s="14"/>
      <c r="UNR40" s="14"/>
      <c r="UNS40" s="14"/>
      <c r="UNT40" s="14"/>
      <c r="UNU40" s="14"/>
      <c r="UNV40" s="14"/>
      <c r="UNW40" s="14"/>
      <c r="UNX40" s="14"/>
      <c r="UNY40" s="14"/>
      <c r="UNZ40" s="14"/>
      <c r="UOA40" s="14"/>
      <c r="UOB40" s="14"/>
      <c r="UOC40" s="14"/>
      <c r="UOD40" s="14"/>
      <c r="UOE40" s="14"/>
      <c r="UOF40" s="14"/>
      <c r="UOG40" s="14"/>
      <c r="UOH40" s="14"/>
      <c r="UOI40" s="14"/>
      <c r="UOJ40" s="14"/>
      <c r="UOK40" s="14"/>
      <c r="UOL40" s="14"/>
      <c r="UOM40" s="14"/>
      <c r="UON40" s="14"/>
      <c r="UOO40" s="14"/>
      <c r="UOP40" s="14"/>
      <c r="UOQ40" s="14"/>
      <c r="UOR40" s="14"/>
      <c r="UOS40" s="14"/>
      <c r="UOT40" s="14"/>
      <c r="UOU40" s="14"/>
      <c r="UOV40" s="14"/>
      <c r="UOW40" s="14"/>
      <c r="UOX40" s="14"/>
      <c r="UOY40" s="14"/>
      <c r="UOZ40" s="14"/>
      <c r="UPA40" s="14"/>
      <c r="UPB40" s="14"/>
      <c r="UPC40" s="14"/>
      <c r="UPD40" s="14"/>
      <c r="UPE40" s="14"/>
      <c r="UPF40" s="14"/>
      <c r="UPG40" s="14"/>
      <c r="UPH40" s="14"/>
      <c r="UPI40" s="14"/>
      <c r="UPJ40" s="14"/>
      <c r="UPK40" s="14"/>
      <c r="UPL40" s="14"/>
      <c r="UPM40" s="14"/>
      <c r="UPN40" s="14"/>
      <c r="UPO40" s="14"/>
      <c r="UPP40" s="14"/>
      <c r="UPQ40" s="14"/>
      <c r="UPR40" s="14"/>
      <c r="UPS40" s="14"/>
      <c r="UPT40" s="14"/>
      <c r="UPU40" s="14"/>
      <c r="UPV40" s="14"/>
      <c r="UPW40" s="14"/>
      <c r="UPX40" s="14"/>
      <c r="UPY40" s="14"/>
      <c r="UPZ40" s="14"/>
      <c r="UQA40" s="14"/>
      <c r="UQB40" s="14"/>
      <c r="UQC40" s="14"/>
      <c r="UQD40" s="14"/>
      <c r="UQE40" s="14"/>
      <c r="UQF40" s="14"/>
      <c r="UQG40" s="14"/>
      <c r="UQH40" s="14"/>
      <c r="UQI40" s="14"/>
      <c r="UQJ40" s="14"/>
      <c r="UQK40" s="14"/>
      <c r="UQL40" s="14"/>
      <c r="UQM40" s="14"/>
      <c r="UQN40" s="14"/>
      <c r="UQO40" s="14"/>
      <c r="UQP40" s="14"/>
      <c r="UQQ40" s="14"/>
      <c r="UQR40" s="14"/>
      <c r="UQS40" s="14"/>
      <c r="UQT40" s="14"/>
      <c r="UQU40" s="14"/>
      <c r="UQV40" s="14"/>
      <c r="UQW40" s="14"/>
      <c r="UQX40" s="14"/>
      <c r="UQY40" s="14"/>
      <c r="UQZ40" s="14"/>
      <c r="URA40" s="14"/>
      <c r="URB40" s="14"/>
      <c r="URC40" s="14"/>
      <c r="URD40" s="14"/>
      <c r="URE40" s="14"/>
      <c r="URF40" s="14"/>
      <c r="URG40" s="14"/>
      <c r="URH40" s="14"/>
      <c r="URI40" s="14"/>
      <c r="URJ40" s="14"/>
      <c r="URK40" s="14"/>
      <c r="URL40" s="14"/>
      <c r="URM40" s="14"/>
      <c r="URN40" s="14"/>
      <c r="URO40" s="14"/>
      <c r="URP40" s="14"/>
      <c r="URQ40" s="14"/>
      <c r="URR40" s="14"/>
      <c r="URS40" s="14"/>
      <c r="URT40" s="14"/>
      <c r="URU40" s="14"/>
      <c r="URV40" s="14"/>
      <c r="URW40" s="14"/>
      <c r="URX40" s="14"/>
      <c r="URY40" s="14"/>
      <c r="URZ40" s="14"/>
      <c r="USA40" s="14"/>
      <c r="USB40" s="14"/>
      <c r="USC40" s="14"/>
      <c r="USD40" s="14"/>
      <c r="USE40" s="14"/>
      <c r="USF40" s="14"/>
      <c r="USG40" s="14"/>
      <c r="USH40" s="14"/>
      <c r="USI40" s="14"/>
      <c r="USJ40" s="14"/>
      <c r="USK40" s="14"/>
      <c r="USL40" s="14"/>
      <c r="USM40" s="14"/>
      <c r="USN40" s="14"/>
      <c r="USO40" s="14"/>
      <c r="USP40" s="14"/>
      <c r="USQ40" s="14"/>
      <c r="USR40" s="14"/>
      <c r="USS40" s="14"/>
      <c r="UST40" s="14"/>
      <c r="USU40" s="14"/>
      <c r="USV40" s="14"/>
      <c r="USW40" s="14"/>
      <c r="USX40" s="14"/>
      <c r="USY40" s="14"/>
      <c r="USZ40" s="14"/>
      <c r="UTA40" s="14"/>
      <c r="UTB40" s="14"/>
      <c r="UTC40" s="14"/>
      <c r="UTD40" s="14"/>
      <c r="UTE40" s="14"/>
      <c r="UTF40" s="14"/>
      <c r="UTG40" s="14"/>
      <c r="UTH40" s="14"/>
      <c r="UTI40" s="14"/>
      <c r="UTJ40" s="14"/>
      <c r="UTK40" s="14"/>
      <c r="UTL40" s="14"/>
      <c r="UTM40" s="14"/>
      <c r="UTN40" s="14"/>
      <c r="UTO40" s="14"/>
      <c r="UTP40" s="14"/>
      <c r="UTQ40" s="14"/>
      <c r="UTR40" s="14"/>
      <c r="UTS40" s="14"/>
      <c r="UTT40" s="14"/>
      <c r="UTU40" s="14"/>
      <c r="UTV40" s="14"/>
      <c r="UTW40" s="14"/>
      <c r="UTX40" s="14"/>
      <c r="UTY40" s="14"/>
      <c r="UTZ40" s="14"/>
      <c r="UUA40" s="14"/>
      <c r="UUB40" s="14"/>
      <c r="UUC40" s="14"/>
      <c r="UUD40" s="14"/>
      <c r="UUE40" s="14"/>
      <c r="UUF40" s="14"/>
      <c r="UUG40" s="14"/>
      <c r="UUH40" s="14"/>
      <c r="UUI40" s="14"/>
      <c r="UUJ40" s="14"/>
      <c r="UUK40" s="14"/>
      <c r="UUL40" s="14"/>
      <c r="UUM40" s="14"/>
      <c r="UUN40" s="14"/>
      <c r="UUO40" s="14"/>
      <c r="UUP40" s="14"/>
      <c r="UUQ40" s="14"/>
      <c r="UUR40" s="14"/>
      <c r="UUS40" s="14"/>
      <c r="UUT40" s="14"/>
      <c r="UUU40" s="14"/>
      <c r="UUV40" s="14"/>
      <c r="UUW40" s="14"/>
      <c r="UUX40" s="14"/>
      <c r="UUY40" s="14"/>
      <c r="UUZ40" s="14"/>
      <c r="UVA40" s="14"/>
      <c r="UVB40" s="14"/>
      <c r="UVC40" s="14"/>
      <c r="UVD40" s="14"/>
      <c r="UVE40" s="14"/>
      <c r="UVF40" s="14"/>
      <c r="UVG40" s="14"/>
      <c r="UVH40" s="14"/>
      <c r="UVI40" s="14"/>
      <c r="UVJ40" s="14"/>
      <c r="UVK40" s="14"/>
      <c r="UVL40" s="14"/>
      <c r="UVM40" s="14"/>
      <c r="UVN40" s="14"/>
      <c r="UVO40" s="14"/>
      <c r="UVP40" s="14"/>
      <c r="UVQ40" s="14"/>
      <c r="UVR40" s="14"/>
      <c r="UVS40" s="14"/>
      <c r="UVT40" s="14"/>
      <c r="UVU40" s="14"/>
      <c r="UVV40" s="14"/>
      <c r="UVW40" s="14"/>
      <c r="UVX40" s="14"/>
      <c r="UVY40" s="14"/>
      <c r="UVZ40" s="14"/>
      <c r="UWA40" s="14"/>
      <c r="UWB40" s="14"/>
      <c r="UWC40" s="14"/>
      <c r="UWD40" s="14"/>
      <c r="UWE40" s="14"/>
      <c r="UWF40" s="14"/>
      <c r="UWG40" s="14"/>
      <c r="UWH40" s="14"/>
      <c r="UWI40" s="14"/>
      <c r="UWJ40" s="14"/>
      <c r="UWK40" s="14"/>
      <c r="UWL40" s="14"/>
      <c r="UWM40" s="14"/>
      <c r="UWN40" s="14"/>
      <c r="UWO40" s="14"/>
      <c r="UWP40" s="14"/>
      <c r="UWQ40" s="14"/>
      <c r="UWR40" s="14"/>
      <c r="UWS40" s="14"/>
      <c r="UWT40" s="14"/>
      <c r="UWU40" s="14"/>
      <c r="UWV40" s="14"/>
      <c r="UWW40" s="14"/>
      <c r="UWX40" s="14"/>
      <c r="UWY40" s="14"/>
      <c r="UWZ40" s="14"/>
      <c r="UXA40" s="14"/>
      <c r="UXB40" s="14"/>
      <c r="UXC40" s="14"/>
      <c r="UXD40" s="14"/>
      <c r="UXE40" s="14"/>
      <c r="UXF40" s="14"/>
      <c r="UXG40" s="14"/>
      <c r="UXH40" s="14"/>
      <c r="UXI40" s="14"/>
      <c r="UXJ40" s="14"/>
      <c r="UXK40" s="14"/>
      <c r="UXL40" s="14"/>
      <c r="UXM40" s="14"/>
      <c r="UXN40" s="14"/>
      <c r="UXO40" s="14"/>
      <c r="UXP40" s="14"/>
      <c r="UXQ40" s="14"/>
      <c r="UXR40" s="14"/>
      <c r="UXS40" s="14"/>
      <c r="UXT40" s="14"/>
      <c r="UXU40" s="14"/>
      <c r="UXV40" s="14"/>
      <c r="UXW40" s="14"/>
      <c r="UXX40" s="14"/>
      <c r="UXY40" s="14"/>
      <c r="UXZ40" s="14"/>
      <c r="UYA40" s="14"/>
      <c r="UYB40" s="14"/>
      <c r="UYC40" s="14"/>
      <c r="UYD40" s="14"/>
      <c r="UYE40" s="14"/>
      <c r="UYF40" s="14"/>
      <c r="UYG40" s="14"/>
      <c r="UYH40" s="14"/>
      <c r="UYI40" s="14"/>
      <c r="UYJ40" s="14"/>
      <c r="UYK40" s="14"/>
      <c r="UYL40" s="14"/>
      <c r="UYM40" s="14"/>
      <c r="UYN40" s="14"/>
      <c r="UYO40" s="14"/>
      <c r="UYP40" s="14"/>
      <c r="UYQ40" s="14"/>
      <c r="UYR40" s="14"/>
      <c r="UYS40" s="14"/>
      <c r="UYT40" s="14"/>
      <c r="UYU40" s="14"/>
      <c r="UYV40" s="14"/>
      <c r="UYW40" s="14"/>
      <c r="UYX40" s="14"/>
      <c r="UYY40" s="14"/>
      <c r="UYZ40" s="14"/>
      <c r="UZA40" s="14"/>
      <c r="UZB40" s="14"/>
      <c r="UZC40" s="14"/>
      <c r="UZD40" s="14"/>
      <c r="UZE40" s="14"/>
      <c r="UZF40" s="14"/>
      <c r="UZG40" s="14"/>
      <c r="UZH40" s="14"/>
      <c r="UZI40" s="14"/>
      <c r="UZJ40" s="14"/>
      <c r="UZK40" s="14"/>
      <c r="UZL40" s="14"/>
      <c r="UZM40" s="14"/>
      <c r="UZN40" s="14"/>
      <c r="UZO40" s="14"/>
      <c r="UZP40" s="14"/>
      <c r="UZQ40" s="14"/>
      <c r="UZR40" s="14"/>
      <c r="UZS40" s="14"/>
      <c r="UZT40" s="14"/>
      <c r="UZU40" s="14"/>
      <c r="UZV40" s="14"/>
      <c r="UZW40" s="14"/>
      <c r="UZX40" s="14"/>
      <c r="UZY40" s="14"/>
      <c r="UZZ40" s="14"/>
      <c r="VAA40" s="14"/>
      <c r="VAB40" s="14"/>
      <c r="VAC40" s="14"/>
      <c r="VAD40" s="14"/>
      <c r="VAE40" s="14"/>
      <c r="VAF40" s="14"/>
      <c r="VAG40" s="14"/>
      <c r="VAH40" s="14"/>
      <c r="VAI40" s="14"/>
      <c r="VAJ40" s="14"/>
      <c r="VAK40" s="14"/>
      <c r="VAL40" s="14"/>
      <c r="VAM40" s="14"/>
      <c r="VAN40" s="14"/>
      <c r="VAO40" s="14"/>
      <c r="VAP40" s="14"/>
      <c r="VAQ40" s="14"/>
      <c r="VAR40" s="14"/>
      <c r="VAS40" s="14"/>
      <c r="VAT40" s="14"/>
      <c r="VAU40" s="14"/>
      <c r="VAV40" s="14"/>
      <c r="VAW40" s="14"/>
      <c r="VAX40" s="14"/>
      <c r="VAY40" s="14"/>
      <c r="VAZ40" s="14"/>
      <c r="VBA40" s="14"/>
      <c r="VBB40" s="14"/>
      <c r="VBC40" s="14"/>
      <c r="VBD40" s="14"/>
      <c r="VBE40" s="14"/>
      <c r="VBF40" s="14"/>
      <c r="VBG40" s="14"/>
      <c r="VBH40" s="14"/>
      <c r="VBI40" s="14"/>
      <c r="VBJ40" s="14"/>
      <c r="VBK40" s="14"/>
      <c r="VBL40" s="14"/>
      <c r="VBM40" s="14"/>
      <c r="VBN40" s="14"/>
      <c r="VBO40" s="14"/>
      <c r="VBP40" s="14"/>
      <c r="VBQ40" s="14"/>
      <c r="VBR40" s="14"/>
      <c r="VBS40" s="14"/>
      <c r="VBT40" s="14"/>
      <c r="VBU40" s="14"/>
      <c r="VBV40" s="14"/>
      <c r="VBW40" s="14"/>
      <c r="VBX40" s="14"/>
      <c r="VBY40" s="14"/>
      <c r="VBZ40" s="14"/>
      <c r="VCA40" s="14"/>
      <c r="VCB40" s="14"/>
      <c r="VCC40" s="14"/>
      <c r="VCD40" s="14"/>
      <c r="VCE40" s="14"/>
      <c r="VCF40" s="14"/>
      <c r="VCG40" s="14"/>
      <c r="VCH40" s="14"/>
      <c r="VCI40" s="14"/>
      <c r="VCJ40" s="14"/>
      <c r="VCK40" s="14"/>
      <c r="VCL40" s="14"/>
      <c r="VCM40" s="14"/>
      <c r="VCN40" s="14"/>
      <c r="VCO40" s="14"/>
      <c r="VCP40" s="14"/>
      <c r="VCQ40" s="14"/>
      <c r="VCR40" s="14"/>
      <c r="VCS40" s="14"/>
      <c r="VCT40" s="14"/>
      <c r="VCU40" s="14"/>
      <c r="VCV40" s="14"/>
      <c r="VCW40" s="14"/>
      <c r="VCX40" s="14"/>
      <c r="VCY40" s="14"/>
      <c r="VCZ40" s="14"/>
      <c r="VDA40" s="14"/>
      <c r="VDB40" s="14"/>
      <c r="VDC40" s="14"/>
      <c r="VDD40" s="14"/>
      <c r="VDE40" s="14"/>
      <c r="VDF40" s="14"/>
      <c r="VDG40" s="14"/>
      <c r="VDH40" s="14"/>
      <c r="VDI40" s="14"/>
      <c r="VDJ40" s="14"/>
      <c r="VDK40" s="14"/>
      <c r="VDL40" s="14"/>
      <c r="VDM40" s="14"/>
      <c r="VDN40" s="14"/>
      <c r="VDO40" s="14"/>
      <c r="VDP40" s="14"/>
      <c r="VDQ40" s="14"/>
      <c r="VDR40" s="14"/>
      <c r="VDS40" s="14"/>
      <c r="VDT40" s="14"/>
      <c r="VDU40" s="14"/>
      <c r="VDV40" s="14"/>
      <c r="VDW40" s="14"/>
      <c r="VDX40" s="14"/>
      <c r="VDY40" s="14"/>
      <c r="VDZ40" s="14"/>
      <c r="VEA40" s="14"/>
      <c r="VEB40" s="14"/>
      <c r="VEC40" s="14"/>
      <c r="VED40" s="14"/>
      <c r="VEE40" s="14"/>
      <c r="VEF40" s="14"/>
      <c r="VEG40" s="14"/>
      <c r="VEH40" s="14"/>
      <c r="VEI40" s="14"/>
      <c r="VEJ40" s="14"/>
      <c r="VEK40" s="14"/>
      <c r="VEL40" s="14"/>
      <c r="VEM40" s="14"/>
      <c r="VEN40" s="14"/>
      <c r="VEO40" s="14"/>
      <c r="VEP40" s="14"/>
      <c r="VEQ40" s="14"/>
      <c r="VER40" s="14"/>
      <c r="VES40" s="14"/>
      <c r="VET40" s="14"/>
      <c r="VEU40" s="14"/>
      <c r="VEV40" s="14"/>
      <c r="VEW40" s="14"/>
      <c r="VEX40" s="14"/>
      <c r="VEY40" s="14"/>
      <c r="VEZ40" s="14"/>
      <c r="VFA40" s="14"/>
      <c r="VFB40" s="14"/>
      <c r="VFC40" s="14"/>
      <c r="VFD40" s="14"/>
      <c r="VFE40" s="14"/>
      <c r="VFF40" s="14"/>
      <c r="VFG40" s="14"/>
      <c r="VFH40" s="14"/>
      <c r="VFI40" s="14"/>
      <c r="VFJ40" s="14"/>
      <c r="VFK40" s="14"/>
      <c r="VFL40" s="14"/>
      <c r="VFM40" s="14"/>
      <c r="VFN40" s="14"/>
      <c r="VFO40" s="14"/>
      <c r="VFP40" s="14"/>
      <c r="VFQ40" s="14"/>
      <c r="VFR40" s="14"/>
      <c r="VFS40" s="14"/>
      <c r="VFT40" s="14"/>
      <c r="VFU40" s="14"/>
      <c r="VFV40" s="14"/>
      <c r="VFW40" s="14"/>
      <c r="VFX40" s="14"/>
      <c r="VFY40" s="14"/>
      <c r="VFZ40" s="14"/>
      <c r="VGA40" s="14"/>
      <c r="VGB40" s="14"/>
      <c r="VGC40" s="14"/>
      <c r="VGD40" s="14"/>
      <c r="VGE40" s="14"/>
      <c r="VGF40" s="14"/>
      <c r="VGG40" s="14"/>
      <c r="VGH40" s="14"/>
      <c r="VGI40" s="14"/>
      <c r="VGJ40" s="14"/>
      <c r="VGK40" s="14"/>
      <c r="VGL40" s="14"/>
      <c r="VGM40" s="14"/>
      <c r="VGN40" s="14"/>
      <c r="VGO40" s="14"/>
      <c r="VGP40" s="14"/>
      <c r="VGQ40" s="14"/>
      <c r="VGR40" s="14"/>
      <c r="VGS40" s="14"/>
      <c r="VGT40" s="14"/>
      <c r="VGU40" s="14"/>
      <c r="VGV40" s="14"/>
      <c r="VGW40" s="14"/>
      <c r="VGX40" s="14"/>
      <c r="VGY40" s="14"/>
      <c r="VGZ40" s="14"/>
      <c r="VHA40" s="14"/>
      <c r="VHB40" s="14"/>
      <c r="VHC40" s="14"/>
      <c r="VHD40" s="14"/>
      <c r="VHE40" s="14"/>
      <c r="VHF40" s="14"/>
      <c r="VHG40" s="14"/>
      <c r="VHH40" s="14"/>
      <c r="VHI40" s="14"/>
      <c r="VHJ40" s="14"/>
      <c r="VHK40" s="14"/>
      <c r="VHL40" s="14"/>
      <c r="VHM40" s="14"/>
      <c r="VHN40" s="14"/>
      <c r="VHO40" s="14"/>
      <c r="VHP40" s="14"/>
      <c r="VHQ40" s="14"/>
      <c r="VHR40" s="14"/>
      <c r="VHS40" s="14"/>
      <c r="VHT40" s="14"/>
      <c r="VHU40" s="14"/>
      <c r="VHV40" s="14"/>
      <c r="VHW40" s="14"/>
      <c r="VHX40" s="14"/>
      <c r="VHY40" s="14"/>
      <c r="VHZ40" s="14"/>
      <c r="VIA40" s="14"/>
      <c r="VIB40" s="14"/>
      <c r="VIC40" s="14"/>
      <c r="VID40" s="14"/>
      <c r="VIE40" s="14"/>
      <c r="VIF40" s="14"/>
      <c r="VIG40" s="14"/>
      <c r="VIH40" s="14"/>
      <c r="VII40" s="14"/>
      <c r="VIJ40" s="14"/>
      <c r="VIK40" s="14"/>
      <c r="VIL40" s="14"/>
      <c r="VIM40" s="14"/>
      <c r="VIN40" s="14"/>
      <c r="VIO40" s="14"/>
      <c r="VIP40" s="14"/>
      <c r="VIQ40" s="14"/>
      <c r="VIR40" s="14"/>
      <c r="VIS40" s="14"/>
      <c r="VIT40" s="14"/>
      <c r="VIU40" s="14"/>
      <c r="VIV40" s="14"/>
      <c r="VIW40" s="14"/>
      <c r="VIX40" s="14"/>
      <c r="VIY40" s="14"/>
      <c r="VIZ40" s="14"/>
      <c r="VJA40" s="14"/>
      <c r="VJB40" s="14"/>
      <c r="VJC40" s="14"/>
      <c r="VJD40" s="14"/>
      <c r="VJE40" s="14"/>
      <c r="VJF40" s="14"/>
      <c r="VJG40" s="14"/>
      <c r="VJH40" s="14"/>
      <c r="VJI40" s="14"/>
      <c r="VJJ40" s="14"/>
      <c r="VJK40" s="14"/>
      <c r="VJL40" s="14"/>
      <c r="VJM40" s="14"/>
      <c r="VJN40" s="14"/>
      <c r="VJO40" s="14"/>
      <c r="VJP40" s="14"/>
      <c r="VJQ40" s="14"/>
      <c r="VJR40" s="14"/>
      <c r="VJS40" s="14"/>
      <c r="VJT40" s="14"/>
      <c r="VJU40" s="14"/>
      <c r="VJV40" s="14"/>
      <c r="VJW40" s="14"/>
      <c r="VJX40" s="14"/>
      <c r="VJY40" s="14"/>
      <c r="VJZ40" s="14"/>
      <c r="VKA40" s="14"/>
      <c r="VKB40" s="14"/>
      <c r="VKC40" s="14"/>
      <c r="VKD40" s="14"/>
      <c r="VKE40" s="14"/>
      <c r="VKF40" s="14"/>
      <c r="VKG40" s="14"/>
      <c r="VKH40" s="14"/>
      <c r="VKI40" s="14"/>
      <c r="VKJ40" s="14"/>
      <c r="VKK40" s="14"/>
      <c r="VKL40" s="14"/>
      <c r="VKM40" s="14"/>
      <c r="VKN40" s="14"/>
      <c r="VKO40" s="14"/>
      <c r="VKP40" s="14"/>
      <c r="VKQ40" s="14"/>
      <c r="VKR40" s="14"/>
      <c r="VKS40" s="14"/>
      <c r="VKT40" s="14"/>
      <c r="VKU40" s="14"/>
      <c r="VKV40" s="14"/>
      <c r="VKW40" s="14"/>
      <c r="VKX40" s="14"/>
      <c r="VKY40" s="14"/>
      <c r="VKZ40" s="14"/>
      <c r="VLA40" s="14"/>
      <c r="VLB40" s="14"/>
      <c r="VLC40" s="14"/>
      <c r="VLD40" s="14"/>
      <c r="VLE40" s="14"/>
      <c r="VLF40" s="14"/>
      <c r="VLG40" s="14"/>
      <c r="VLH40" s="14"/>
      <c r="VLI40" s="14"/>
      <c r="VLJ40" s="14"/>
      <c r="VLK40" s="14"/>
      <c r="VLL40" s="14"/>
      <c r="VLM40" s="14"/>
      <c r="VLN40" s="14"/>
      <c r="VLO40" s="14"/>
      <c r="VLP40" s="14"/>
      <c r="VLQ40" s="14"/>
      <c r="VLR40" s="14"/>
      <c r="VLS40" s="14"/>
      <c r="VLT40" s="14"/>
      <c r="VLU40" s="14"/>
      <c r="VLV40" s="14"/>
      <c r="VLW40" s="14"/>
      <c r="VLX40" s="14"/>
      <c r="VLY40" s="14"/>
      <c r="VLZ40" s="14"/>
      <c r="VMA40" s="14"/>
      <c r="VMB40" s="14"/>
      <c r="VMC40" s="14"/>
      <c r="VMD40" s="14"/>
      <c r="VME40" s="14"/>
      <c r="VMF40" s="14"/>
      <c r="VMG40" s="14"/>
      <c r="VMH40" s="14"/>
      <c r="VMI40" s="14"/>
      <c r="VMJ40" s="14"/>
      <c r="VMK40" s="14"/>
      <c r="VML40" s="14"/>
      <c r="VMM40" s="14"/>
      <c r="VMN40" s="14"/>
      <c r="VMO40" s="14"/>
      <c r="VMP40" s="14"/>
      <c r="VMQ40" s="14"/>
      <c r="VMR40" s="14"/>
      <c r="VMS40" s="14"/>
      <c r="VMT40" s="14"/>
      <c r="VMU40" s="14"/>
      <c r="VMV40" s="14"/>
      <c r="VMW40" s="14"/>
      <c r="VMX40" s="14"/>
      <c r="VMY40" s="14"/>
      <c r="VMZ40" s="14"/>
      <c r="VNA40" s="14"/>
      <c r="VNB40" s="14"/>
      <c r="VNC40" s="14"/>
      <c r="VND40" s="14"/>
      <c r="VNE40" s="14"/>
      <c r="VNF40" s="14"/>
      <c r="VNG40" s="14"/>
      <c r="VNH40" s="14"/>
      <c r="VNI40" s="14"/>
      <c r="VNJ40" s="14"/>
      <c r="VNK40" s="14"/>
      <c r="VNL40" s="14"/>
      <c r="VNM40" s="14"/>
      <c r="VNN40" s="14"/>
      <c r="VNO40" s="14"/>
      <c r="VNP40" s="14"/>
      <c r="VNQ40" s="14"/>
      <c r="VNR40" s="14"/>
      <c r="VNS40" s="14"/>
      <c r="VNT40" s="14"/>
      <c r="VNU40" s="14"/>
      <c r="VNV40" s="14"/>
      <c r="VNW40" s="14"/>
      <c r="VNX40" s="14"/>
      <c r="VNY40" s="14"/>
      <c r="VNZ40" s="14"/>
      <c r="VOA40" s="14"/>
      <c r="VOB40" s="14"/>
      <c r="VOC40" s="14"/>
      <c r="VOD40" s="14"/>
      <c r="VOE40" s="14"/>
      <c r="VOF40" s="14"/>
      <c r="VOG40" s="14"/>
      <c r="VOH40" s="14"/>
      <c r="VOI40" s="14"/>
      <c r="VOJ40" s="14"/>
      <c r="VOK40" s="14"/>
      <c r="VOL40" s="14"/>
      <c r="VOM40" s="14"/>
      <c r="VON40" s="14"/>
      <c r="VOO40" s="14"/>
      <c r="VOP40" s="14"/>
      <c r="VOQ40" s="14"/>
      <c r="VOR40" s="14"/>
      <c r="VOS40" s="14"/>
      <c r="VOT40" s="14"/>
      <c r="VOU40" s="14"/>
      <c r="VOV40" s="14"/>
      <c r="VOW40" s="14"/>
      <c r="VOX40" s="14"/>
      <c r="VOY40" s="14"/>
      <c r="VOZ40" s="14"/>
      <c r="VPA40" s="14"/>
      <c r="VPB40" s="14"/>
      <c r="VPC40" s="14"/>
      <c r="VPD40" s="14"/>
      <c r="VPE40" s="14"/>
      <c r="VPF40" s="14"/>
      <c r="VPG40" s="14"/>
      <c r="VPH40" s="14"/>
      <c r="VPI40" s="14"/>
      <c r="VPJ40" s="14"/>
      <c r="VPK40" s="14"/>
      <c r="VPL40" s="14"/>
      <c r="VPM40" s="14"/>
      <c r="VPN40" s="14"/>
      <c r="VPO40" s="14"/>
      <c r="VPP40" s="14"/>
      <c r="VPQ40" s="14"/>
      <c r="VPR40" s="14"/>
      <c r="VPS40" s="14"/>
      <c r="VPT40" s="14"/>
      <c r="VPU40" s="14"/>
      <c r="VPV40" s="14"/>
      <c r="VPW40" s="14"/>
      <c r="VPX40" s="14"/>
      <c r="VPY40" s="14"/>
      <c r="VPZ40" s="14"/>
      <c r="VQA40" s="14"/>
      <c r="VQB40" s="14"/>
      <c r="VQC40" s="14"/>
      <c r="VQD40" s="14"/>
      <c r="VQE40" s="14"/>
      <c r="VQF40" s="14"/>
      <c r="VQG40" s="14"/>
      <c r="VQH40" s="14"/>
      <c r="VQI40" s="14"/>
      <c r="VQJ40" s="14"/>
      <c r="VQK40" s="14"/>
      <c r="VQL40" s="14"/>
      <c r="VQM40" s="14"/>
      <c r="VQN40" s="14"/>
      <c r="VQO40" s="14"/>
      <c r="VQP40" s="14"/>
      <c r="VQQ40" s="14"/>
      <c r="VQR40" s="14"/>
      <c r="VQS40" s="14"/>
      <c r="VQT40" s="14"/>
      <c r="VQU40" s="14"/>
      <c r="VQV40" s="14"/>
      <c r="VQW40" s="14"/>
      <c r="VQX40" s="14"/>
      <c r="VQY40" s="14"/>
      <c r="VQZ40" s="14"/>
      <c r="VRA40" s="14"/>
      <c r="VRB40" s="14"/>
      <c r="VRC40" s="14"/>
      <c r="VRD40" s="14"/>
      <c r="VRE40" s="14"/>
      <c r="VRF40" s="14"/>
      <c r="VRG40" s="14"/>
      <c r="VRH40" s="14"/>
      <c r="VRI40" s="14"/>
      <c r="VRJ40" s="14"/>
      <c r="VRK40" s="14"/>
      <c r="VRL40" s="14"/>
      <c r="VRM40" s="14"/>
      <c r="VRN40" s="14"/>
      <c r="VRO40" s="14"/>
      <c r="VRP40" s="14"/>
      <c r="VRQ40" s="14"/>
      <c r="VRR40" s="14"/>
      <c r="VRS40" s="14"/>
      <c r="VRT40" s="14"/>
      <c r="VRU40" s="14"/>
      <c r="VRV40" s="14"/>
      <c r="VRW40" s="14"/>
      <c r="VRX40" s="14"/>
      <c r="VRY40" s="14"/>
      <c r="VRZ40" s="14"/>
      <c r="VSA40" s="14"/>
      <c r="VSB40" s="14"/>
      <c r="VSC40" s="14"/>
      <c r="VSD40" s="14"/>
      <c r="VSE40" s="14"/>
      <c r="VSF40" s="14"/>
      <c r="VSG40" s="14"/>
      <c r="VSH40" s="14"/>
      <c r="VSI40" s="14"/>
      <c r="VSJ40" s="14"/>
      <c r="VSK40" s="14"/>
      <c r="VSL40" s="14"/>
      <c r="VSM40" s="14"/>
      <c r="VSN40" s="14"/>
      <c r="VSO40" s="14"/>
      <c r="VSP40" s="14"/>
      <c r="VSQ40" s="14"/>
      <c r="VSR40" s="14"/>
      <c r="VSS40" s="14"/>
      <c r="VST40" s="14"/>
      <c r="VSU40" s="14"/>
      <c r="VSV40" s="14"/>
      <c r="VSW40" s="14"/>
      <c r="VSX40" s="14"/>
      <c r="VSY40" s="14"/>
      <c r="VSZ40" s="14"/>
      <c r="VTA40" s="14"/>
      <c r="VTB40" s="14"/>
      <c r="VTC40" s="14"/>
      <c r="VTD40" s="14"/>
      <c r="VTE40" s="14"/>
      <c r="VTF40" s="14"/>
      <c r="VTG40" s="14"/>
      <c r="VTH40" s="14"/>
      <c r="VTI40" s="14"/>
      <c r="VTJ40" s="14"/>
      <c r="VTK40" s="14"/>
      <c r="VTL40" s="14"/>
      <c r="VTM40" s="14"/>
      <c r="VTN40" s="14"/>
      <c r="VTO40" s="14"/>
      <c r="VTP40" s="14"/>
      <c r="VTQ40" s="14"/>
      <c r="VTR40" s="14"/>
      <c r="VTS40" s="14"/>
      <c r="VTT40" s="14"/>
      <c r="VTU40" s="14"/>
      <c r="VTV40" s="14"/>
      <c r="VTW40" s="14"/>
      <c r="VTX40" s="14"/>
      <c r="VTY40" s="14"/>
      <c r="VTZ40" s="14"/>
      <c r="VUA40" s="14"/>
      <c r="VUB40" s="14"/>
      <c r="VUC40" s="14"/>
      <c r="VUD40" s="14"/>
      <c r="VUE40" s="14"/>
      <c r="VUF40" s="14"/>
      <c r="VUG40" s="14"/>
      <c r="VUH40" s="14"/>
      <c r="VUI40" s="14"/>
      <c r="VUJ40" s="14"/>
      <c r="VUK40" s="14"/>
      <c r="VUL40" s="14"/>
      <c r="VUM40" s="14"/>
      <c r="VUN40" s="14"/>
      <c r="VUO40" s="14"/>
      <c r="VUP40" s="14"/>
      <c r="VUQ40" s="14"/>
      <c r="VUR40" s="14"/>
      <c r="VUS40" s="14"/>
      <c r="VUT40" s="14"/>
      <c r="VUU40" s="14"/>
      <c r="VUV40" s="14"/>
      <c r="VUW40" s="14"/>
      <c r="VUX40" s="14"/>
      <c r="VUY40" s="14"/>
      <c r="VUZ40" s="14"/>
      <c r="VVA40" s="14"/>
      <c r="VVB40" s="14"/>
      <c r="VVC40" s="14"/>
      <c r="VVD40" s="14"/>
      <c r="VVE40" s="14"/>
      <c r="VVF40" s="14"/>
      <c r="VVG40" s="14"/>
      <c r="VVH40" s="14"/>
      <c r="VVI40" s="14"/>
      <c r="VVJ40" s="14"/>
      <c r="VVK40" s="14"/>
      <c r="VVL40" s="14"/>
      <c r="VVM40" s="14"/>
      <c r="VVN40" s="14"/>
      <c r="VVO40" s="14"/>
      <c r="VVP40" s="14"/>
      <c r="VVQ40" s="14"/>
      <c r="VVR40" s="14"/>
      <c r="VVS40" s="14"/>
      <c r="VVT40" s="14"/>
      <c r="VVU40" s="14"/>
      <c r="VVV40" s="14"/>
      <c r="VVW40" s="14"/>
      <c r="VVX40" s="14"/>
      <c r="VVY40" s="14"/>
      <c r="VVZ40" s="14"/>
      <c r="VWA40" s="14"/>
      <c r="VWB40" s="14"/>
      <c r="VWC40" s="14"/>
      <c r="VWD40" s="14"/>
      <c r="VWE40" s="14"/>
      <c r="VWF40" s="14"/>
      <c r="VWG40" s="14"/>
      <c r="VWH40" s="14"/>
      <c r="VWI40" s="14"/>
      <c r="VWJ40" s="14"/>
      <c r="VWK40" s="14"/>
      <c r="VWL40" s="14"/>
      <c r="VWM40" s="14"/>
      <c r="VWN40" s="14"/>
      <c r="VWO40" s="14"/>
      <c r="VWP40" s="14"/>
      <c r="VWQ40" s="14"/>
      <c r="VWR40" s="14"/>
      <c r="VWS40" s="14"/>
      <c r="VWT40" s="14"/>
      <c r="VWU40" s="14"/>
      <c r="VWV40" s="14"/>
      <c r="VWW40" s="14"/>
      <c r="VWX40" s="14"/>
      <c r="VWY40" s="14"/>
      <c r="VWZ40" s="14"/>
      <c r="VXA40" s="14"/>
      <c r="VXB40" s="14"/>
      <c r="VXC40" s="14"/>
      <c r="VXD40" s="14"/>
      <c r="VXE40" s="14"/>
      <c r="VXF40" s="14"/>
      <c r="VXG40" s="14"/>
      <c r="VXH40" s="14"/>
      <c r="VXI40" s="14"/>
      <c r="VXJ40" s="14"/>
      <c r="VXK40" s="14"/>
      <c r="VXL40" s="14"/>
      <c r="VXM40" s="14"/>
      <c r="VXN40" s="14"/>
      <c r="VXO40" s="14"/>
      <c r="VXP40" s="14"/>
      <c r="VXQ40" s="14"/>
      <c r="VXR40" s="14"/>
      <c r="VXS40" s="14"/>
      <c r="VXT40" s="14"/>
      <c r="VXU40" s="14"/>
      <c r="VXV40" s="14"/>
      <c r="VXW40" s="14"/>
      <c r="VXX40" s="14"/>
      <c r="VXY40" s="14"/>
      <c r="VXZ40" s="14"/>
      <c r="VYA40" s="14"/>
      <c r="VYB40" s="14"/>
      <c r="VYC40" s="14"/>
      <c r="VYD40" s="14"/>
      <c r="VYE40" s="14"/>
      <c r="VYF40" s="14"/>
      <c r="VYG40" s="14"/>
      <c r="VYH40" s="14"/>
      <c r="VYI40" s="14"/>
      <c r="VYJ40" s="14"/>
      <c r="VYK40" s="14"/>
      <c r="VYL40" s="14"/>
      <c r="VYM40" s="14"/>
      <c r="VYN40" s="14"/>
      <c r="VYO40" s="14"/>
      <c r="VYP40" s="14"/>
      <c r="VYQ40" s="14"/>
      <c r="VYR40" s="14"/>
      <c r="VYS40" s="14"/>
      <c r="VYT40" s="14"/>
      <c r="VYU40" s="14"/>
      <c r="VYV40" s="14"/>
      <c r="VYW40" s="14"/>
      <c r="VYX40" s="14"/>
      <c r="VYY40" s="14"/>
      <c r="VYZ40" s="14"/>
      <c r="VZA40" s="14"/>
      <c r="VZB40" s="14"/>
      <c r="VZC40" s="14"/>
      <c r="VZD40" s="14"/>
      <c r="VZE40" s="14"/>
      <c r="VZF40" s="14"/>
      <c r="VZG40" s="14"/>
      <c r="VZH40" s="14"/>
      <c r="VZI40" s="14"/>
      <c r="VZJ40" s="14"/>
      <c r="VZK40" s="14"/>
      <c r="VZL40" s="14"/>
      <c r="VZM40" s="14"/>
      <c r="VZN40" s="14"/>
      <c r="VZO40" s="14"/>
      <c r="VZP40" s="14"/>
      <c r="VZQ40" s="14"/>
      <c r="VZR40" s="14"/>
      <c r="VZS40" s="14"/>
      <c r="VZT40" s="14"/>
      <c r="VZU40" s="14"/>
      <c r="VZV40" s="14"/>
      <c r="VZW40" s="14"/>
      <c r="VZX40" s="14"/>
      <c r="VZY40" s="14"/>
      <c r="VZZ40" s="14"/>
      <c r="WAA40" s="14"/>
      <c r="WAB40" s="14"/>
      <c r="WAC40" s="14"/>
      <c r="WAD40" s="14"/>
      <c r="WAE40" s="14"/>
      <c r="WAF40" s="14"/>
      <c r="WAG40" s="14"/>
      <c r="WAH40" s="14"/>
      <c r="WAI40" s="14"/>
      <c r="WAJ40" s="14"/>
      <c r="WAK40" s="14"/>
      <c r="WAL40" s="14"/>
      <c r="WAM40" s="14"/>
      <c r="WAN40" s="14"/>
      <c r="WAO40" s="14"/>
      <c r="WAP40" s="14"/>
      <c r="WAQ40" s="14"/>
      <c r="WAR40" s="14"/>
      <c r="WAS40" s="14"/>
      <c r="WAT40" s="14"/>
      <c r="WAU40" s="14"/>
      <c r="WAV40" s="14"/>
      <c r="WAW40" s="14"/>
      <c r="WAX40" s="14"/>
      <c r="WAY40" s="14"/>
      <c r="WAZ40" s="14"/>
      <c r="WBA40" s="14"/>
      <c r="WBB40" s="14"/>
      <c r="WBC40" s="14"/>
      <c r="WBD40" s="14"/>
      <c r="WBE40" s="14"/>
      <c r="WBF40" s="14"/>
      <c r="WBG40" s="14"/>
      <c r="WBH40" s="14"/>
      <c r="WBI40" s="14"/>
      <c r="WBJ40" s="14"/>
      <c r="WBK40" s="14"/>
      <c r="WBL40" s="14"/>
      <c r="WBM40" s="14"/>
      <c r="WBN40" s="14"/>
      <c r="WBO40" s="14"/>
      <c r="WBP40" s="14"/>
      <c r="WBQ40" s="14"/>
      <c r="WBR40" s="14"/>
      <c r="WBS40" s="14"/>
      <c r="WBT40" s="14"/>
      <c r="WBU40" s="14"/>
      <c r="WBV40" s="14"/>
      <c r="WBW40" s="14"/>
      <c r="WBX40" s="14"/>
      <c r="WBY40" s="14"/>
      <c r="WBZ40" s="14"/>
      <c r="WCA40" s="14"/>
      <c r="WCB40" s="14"/>
      <c r="WCC40" s="14"/>
      <c r="WCD40" s="14"/>
      <c r="WCE40" s="14"/>
      <c r="WCF40" s="14"/>
      <c r="WCG40" s="14"/>
      <c r="WCH40" s="14"/>
      <c r="WCI40" s="14"/>
      <c r="WCJ40" s="14"/>
      <c r="WCK40" s="14"/>
      <c r="WCL40" s="14"/>
      <c r="WCM40" s="14"/>
      <c r="WCN40" s="14"/>
      <c r="WCO40" s="14"/>
      <c r="WCP40" s="14"/>
      <c r="WCQ40" s="14"/>
      <c r="WCR40" s="14"/>
      <c r="WCS40" s="14"/>
      <c r="WCT40" s="14"/>
      <c r="WCU40" s="14"/>
      <c r="WCV40" s="14"/>
      <c r="WCW40" s="14"/>
      <c r="WCX40" s="14"/>
      <c r="WCY40" s="14"/>
      <c r="WCZ40" s="14"/>
      <c r="WDA40" s="14"/>
      <c r="WDB40" s="14"/>
      <c r="WDC40" s="14"/>
      <c r="WDD40" s="14"/>
      <c r="WDE40" s="14"/>
      <c r="WDF40" s="14"/>
      <c r="WDG40" s="14"/>
      <c r="WDH40" s="14"/>
      <c r="WDI40" s="14"/>
      <c r="WDJ40" s="14"/>
      <c r="WDK40" s="14"/>
      <c r="WDL40" s="14"/>
      <c r="WDM40" s="14"/>
      <c r="WDN40" s="14"/>
      <c r="WDO40" s="14"/>
      <c r="WDP40" s="14"/>
      <c r="WDQ40" s="14"/>
      <c r="WDR40" s="14"/>
      <c r="WDS40" s="14"/>
      <c r="WDT40" s="14"/>
      <c r="WDU40" s="14"/>
      <c r="WDV40" s="14"/>
      <c r="WDW40" s="14"/>
      <c r="WDX40" s="14"/>
      <c r="WDY40" s="14"/>
      <c r="WDZ40" s="14"/>
      <c r="WEA40" s="14"/>
      <c r="WEB40" s="14"/>
      <c r="WEC40" s="14"/>
      <c r="WED40" s="14"/>
      <c r="WEE40" s="14"/>
      <c r="WEF40" s="14"/>
      <c r="WEG40" s="14"/>
      <c r="WEH40" s="14"/>
      <c r="WEI40" s="14"/>
      <c r="WEJ40" s="14"/>
      <c r="WEK40" s="14"/>
      <c r="WEL40" s="14"/>
      <c r="WEM40" s="14"/>
      <c r="WEN40" s="14"/>
      <c r="WEO40" s="14"/>
      <c r="WEP40" s="14"/>
      <c r="WEQ40" s="14"/>
      <c r="WER40" s="14"/>
      <c r="WES40" s="14"/>
      <c r="WET40" s="14"/>
      <c r="WEU40" s="14"/>
      <c r="WEV40" s="14"/>
      <c r="WEW40" s="14"/>
      <c r="WEX40" s="14"/>
      <c r="WEY40" s="14"/>
      <c r="WEZ40" s="14"/>
      <c r="WFA40" s="14"/>
      <c r="WFB40" s="14"/>
      <c r="WFC40" s="14"/>
      <c r="WFD40" s="14"/>
      <c r="WFE40" s="14"/>
      <c r="WFF40" s="14"/>
      <c r="WFG40" s="14"/>
      <c r="WFH40" s="14"/>
      <c r="WFI40" s="14"/>
      <c r="WFJ40" s="14"/>
      <c r="WFK40" s="14"/>
      <c r="WFL40" s="14"/>
      <c r="WFM40" s="14"/>
      <c r="WFN40" s="14"/>
      <c r="WFO40" s="14"/>
      <c r="WFP40" s="14"/>
      <c r="WFQ40" s="14"/>
      <c r="WFR40" s="14"/>
      <c r="WFS40" s="14"/>
      <c r="WFT40" s="14"/>
      <c r="WFU40" s="14"/>
      <c r="WFV40" s="14"/>
      <c r="WFW40" s="14"/>
      <c r="WFX40" s="14"/>
      <c r="WFY40" s="14"/>
      <c r="WFZ40" s="14"/>
      <c r="WGA40" s="14"/>
      <c r="WGB40" s="14"/>
      <c r="WGC40" s="14"/>
      <c r="WGD40" s="14"/>
      <c r="WGE40" s="14"/>
      <c r="WGF40" s="14"/>
      <c r="WGG40" s="14"/>
      <c r="WGH40" s="14"/>
      <c r="WGI40" s="14"/>
      <c r="WGJ40" s="14"/>
      <c r="WGK40" s="14"/>
      <c r="WGL40" s="14"/>
      <c r="WGM40" s="14"/>
      <c r="WGN40" s="14"/>
      <c r="WGO40" s="14"/>
      <c r="WGP40" s="14"/>
      <c r="WGQ40" s="14"/>
      <c r="WGR40" s="14"/>
      <c r="WGS40" s="14"/>
      <c r="WGT40" s="14"/>
      <c r="WGU40" s="14"/>
      <c r="WGV40" s="14"/>
      <c r="WGW40" s="14"/>
      <c r="WGX40" s="14"/>
      <c r="WGY40" s="14"/>
      <c r="WGZ40" s="14"/>
      <c r="WHA40" s="14"/>
      <c r="WHB40" s="14"/>
      <c r="WHC40" s="14"/>
      <c r="WHD40" s="14"/>
      <c r="WHE40" s="14"/>
      <c r="WHF40" s="14"/>
      <c r="WHG40" s="14"/>
      <c r="WHH40" s="14"/>
      <c r="WHI40" s="14"/>
      <c r="WHJ40" s="14"/>
      <c r="WHK40" s="14"/>
      <c r="WHL40" s="14"/>
      <c r="WHM40" s="14"/>
      <c r="WHN40" s="14"/>
      <c r="WHO40" s="14"/>
      <c r="WHP40" s="14"/>
      <c r="WHQ40" s="14"/>
      <c r="WHR40" s="14"/>
      <c r="WHS40" s="14"/>
      <c r="WHT40" s="14"/>
      <c r="WHU40" s="14"/>
      <c r="WHV40" s="14"/>
      <c r="WHW40" s="14"/>
      <c r="WHX40" s="14"/>
      <c r="WHY40" s="14"/>
      <c r="WHZ40" s="14"/>
      <c r="WIA40" s="14"/>
      <c r="WIB40" s="14"/>
      <c r="WIC40" s="14"/>
      <c r="WID40" s="14"/>
      <c r="WIE40" s="14"/>
      <c r="WIF40" s="14"/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</row>
    <row r="41" spans="2:16383" s="14" customFormat="1">
      <c r="B41" s="55" t="s">
        <v>179</v>
      </c>
      <c r="C41" s="34"/>
      <c r="D41" s="36">
        <f>IFERROR(D40/C40-1,"na")</f>
        <v>0.11341179504340371</v>
      </c>
      <c r="E41" s="36">
        <f t="shared" ref="E41:M41" si="4">IFERROR(E40/D40-1,"na")</f>
        <v>9.1380289962647243E-2</v>
      </c>
      <c r="F41" s="36">
        <f>IFERROR(F40/E40-1,"na")</f>
        <v>7.9875372942243672E-2</v>
      </c>
      <c r="G41" s="36">
        <f t="shared" si="4"/>
        <v>6.9910404218319622E-2</v>
      </c>
      <c r="H41" s="36">
        <f t="shared" si="4"/>
        <v>6.2585291132853271E-2</v>
      </c>
      <c r="I41" s="36">
        <f t="shared" si="4"/>
        <v>5.4999318905923245E-2</v>
      </c>
      <c r="J41" s="36">
        <f t="shared" si="4"/>
        <v>5.3304466246004711E-2</v>
      </c>
      <c r="K41" s="36">
        <f t="shared" si="4"/>
        <v>5.1674892881784729E-2</v>
      </c>
      <c r="L41" s="36">
        <f t="shared" si="4"/>
        <v>5.0127356391953315E-2</v>
      </c>
      <c r="M41" s="36">
        <f t="shared" si="4"/>
        <v>3.8300000000000001E-2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</row>
    <row r="42" spans="2:16383" s="14" customFormat="1">
      <c r="B42" s="55" t="s">
        <v>176</v>
      </c>
      <c r="C42" s="36">
        <f>IFERROR(C40/C38,"na")</f>
        <v>0.53500000000000003</v>
      </c>
      <c r="D42" s="36">
        <f t="shared" ref="D42:M42" si="5">IFERROR(D40/D38,"na")</f>
        <v>0.54049999999999998</v>
      </c>
      <c r="E42" s="36">
        <f t="shared" si="5"/>
        <v>0.54549999999999976</v>
      </c>
      <c r="F42" s="36">
        <f t="shared" si="5"/>
        <v>0.55049999999999988</v>
      </c>
      <c r="G42" s="36">
        <f t="shared" si="5"/>
        <v>0.55549999999999977</v>
      </c>
      <c r="H42" s="36">
        <f t="shared" si="5"/>
        <v>0.56049999999999989</v>
      </c>
      <c r="I42" s="36">
        <f t="shared" si="5"/>
        <v>0.56549999999999967</v>
      </c>
      <c r="J42" s="36">
        <f t="shared" si="5"/>
        <v>0.57049999999999967</v>
      </c>
      <c r="K42" s="36">
        <f t="shared" si="5"/>
        <v>0.57549999999999968</v>
      </c>
      <c r="L42" s="36">
        <f t="shared" si="5"/>
        <v>0.58049999999999946</v>
      </c>
      <c r="M42" s="36">
        <f t="shared" si="5"/>
        <v>0.58049999999999946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</row>
    <row r="43" spans="2:16383">
      <c r="B43" t="s">
        <v>326</v>
      </c>
      <c r="C43" s="33">
        <f>+INDEX(Model!$A:$AD,MATCH("Adjusted EPS",Model!$A:$A,0),MATCH(DCF!C$36,Model!$3:$3,0))</f>
        <v>16.633923475604075</v>
      </c>
      <c r="D43" s="33">
        <f ca="1">+INDEX(Model!$A:$AD,MATCH("Adjusted EPS",Model!$A:$A,0),MATCH(DCF!D$36,Model!$3:$3,0))</f>
        <v>20.114217905923699</v>
      </c>
      <c r="E43" s="33">
        <f ca="1">+INDEX(Model!$A:$AD,MATCH("Adjusted EPS",Model!$A:$A,0),MATCH(DCF!E$36,Model!$3:$3,0))</f>
        <v>23.447306740057154</v>
      </c>
      <c r="F43" s="33">
        <f ca="1">+INDEX(Model!$A:$AD,MATCH("Adjusted EPS",Model!$A:$A,0),MATCH(DCF!F$36,Model!$3:$3,0))</f>
        <v>26.981307136371324</v>
      </c>
      <c r="G43" s="33">
        <f ca="1">+INDEX(Model!$A:$AD,MATCH("Adjusted EPS",Model!$A:$A,0),MATCH(DCF!G$36,Model!$3:$3,0))</f>
        <v>30.70168870330723</v>
      </c>
      <c r="H43" s="33">
        <f ca="1">+INDEX(Model!$A:$AD,MATCH("Adjusted EPS",Model!$A:$A,0),MATCH(DCF!H$36,Model!$3:$3,0))</f>
        <v>33.929303407599186</v>
      </c>
      <c r="I43" s="33">
        <f ca="1">+INDEX(Model!$A:$AD,MATCH("Adjusted EPS",Model!$A:$A,0),MATCH(DCF!I$36,Model!$3:$3,0))</f>
        <v>37.163189818902524</v>
      </c>
      <c r="J43" s="33">
        <f ca="1">+INDEX(Model!$A:$AD,MATCH("Adjusted EPS",Model!$A:$A,0),MATCH(DCF!J$36,Model!$3:$3,0))</f>
        <v>41.222633267117075</v>
      </c>
      <c r="K43" s="33">
        <f ca="1">+INDEX(Model!$A:$AD,MATCH("Adjusted EPS",Model!$A:$A,0),MATCH(DCF!K$36,Model!$3:$3,0))</f>
        <v>45.762847817148781</v>
      </c>
      <c r="L43" s="33">
        <f ca="1">+INDEX(Model!$A:$AD,MATCH("Adjusted EPS",Model!$A:$A,0),MATCH(DCF!L$36,Model!$3:$3,0))</f>
        <v>50.678256096571225</v>
      </c>
      <c r="M43" s="68">
        <f ca="1">+L43*(1+$K$18)</f>
        <v>52.619233305069905</v>
      </c>
      <c r="O43" s="111">
        <f ca="1">+(M43/C43)^(0.1)-1</f>
        <v>0.12205716075151307</v>
      </c>
      <c r="Q43" s="69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3"/>
      <c r="BC43" s="3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</row>
    <row r="44" spans="2:16383" s="14" customFormat="1">
      <c r="B44" s="55" t="s">
        <v>25</v>
      </c>
      <c r="C44" s="34"/>
      <c r="D44" s="36">
        <f ca="1">IFERROR(D43/C43-1,"na")</f>
        <v>0.20922871476617955</v>
      </c>
      <c r="E44" s="36">
        <f t="shared" ref="E44:M44" ca="1" si="6">IFERROR(E43/D43-1,"na")</f>
        <v>0.16570810009728754</v>
      </c>
      <c r="F44" s="36">
        <f ca="1">IFERROR(F43/E43-1,"na")</f>
        <v>0.15072095211160086</v>
      </c>
      <c r="G44" s="36">
        <f t="shared" ca="1" si="6"/>
        <v>0.13788737321479738</v>
      </c>
      <c r="H44" s="36">
        <f t="shared" ca="1" si="6"/>
        <v>0.10512824670599552</v>
      </c>
      <c r="I44" s="36">
        <f t="shared" ca="1" si="6"/>
        <v>9.5312490576480391E-2</v>
      </c>
      <c r="J44" s="36">
        <f t="shared" ca="1" si="6"/>
        <v>0.10923291213688491</v>
      </c>
      <c r="K44" s="36">
        <f t="shared" ca="1" si="6"/>
        <v>0.11013887736408612</v>
      </c>
      <c r="L44" s="36">
        <f t="shared" ca="1" si="6"/>
        <v>0.10741045441626751</v>
      </c>
      <c r="M44" s="36">
        <f t="shared" ca="1" si="6"/>
        <v>3.8300000000000001E-2</v>
      </c>
      <c r="O44" s="8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</row>
    <row r="45" spans="2:16383" ht="5.0999999999999996" customHeight="1">
      <c r="B45" s="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2:16383">
      <c r="B46" t="s">
        <v>3</v>
      </c>
      <c r="C46" s="35">
        <f>+INDEX(Model!$A:$AD,MATCH("EBIT",Model!$A:$A,0),MATCH(DCF!C$36,Model!$3:$3,0))</f>
        <v>1668.7873892826665</v>
      </c>
      <c r="D46" s="35">
        <f>+INDEX(Model!$A:$AD,MATCH("EBIT",Model!$A:$A,0),MATCH(DCF!D$36,Model!$3:$3,0))</f>
        <v>1917.3680979238079</v>
      </c>
      <c r="E46" s="35">
        <f>+INDEX(Model!$A:$AD,MATCH("EBIT",Model!$A:$A,0),MATCH(DCF!E$36,Model!$3:$3,0))</f>
        <v>2134.6329385819217</v>
      </c>
      <c r="F46" s="35">
        <f>+INDEX(Model!$A:$AD,MATCH("EBIT",Model!$A:$A,0),MATCH(DCF!F$36,Model!$3:$3,0))</f>
        <v>2337.7642201626813</v>
      </c>
      <c r="G46" s="35">
        <f>+INDEX(Model!$A:$AD,MATCH("EBIT",Model!$A:$A,0),MATCH(DCF!G$36,Model!$3:$3,0))</f>
        <v>2527.1859046093959</v>
      </c>
      <c r="H46" s="35">
        <f>+INDEX(Model!$A:$AD,MATCH("EBIT",Model!$A:$A,0),MATCH(DCF!H$36,Model!$3:$3,0))</f>
        <v>2706.8852932878776</v>
      </c>
      <c r="I46" s="35">
        <f>+INDEX(Model!$A:$AD,MATCH("EBIT",Model!$A:$A,0),MATCH(DCF!I$36,Model!$3:$3,0))</f>
        <v>2873.5895810926372</v>
      </c>
      <c r="J46" s="35">
        <f>+INDEX(Model!$A:$AD,MATCH("EBIT",Model!$A:$A,0),MATCH(DCF!J$36,Model!$3:$3,0))</f>
        <v>3043.0988610772852</v>
      </c>
      <c r="K46" s="35">
        <f>+INDEX(Model!$A:$AD,MATCH("EBIT",Model!$A:$A,0),MATCH(DCF!K$36,Model!$3:$3,0))</f>
        <v>3215.258909275627</v>
      </c>
      <c r="L46" s="35">
        <f>+INDEX(Model!$A:$AD,MATCH("EBIT",Model!$A:$A,0),MATCH(DCF!L$36,Model!$3:$3,0))</f>
        <v>3390.0123050863049</v>
      </c>
      <c r="M46" s="65">
        <f>+L46*(1+$K$18)</f>
        <v>3519.8497763711102</v>
      </c>
    </row>
    <row r="47" spans="2:16383" s="14" customFormat="1">
      <c r="B47" s="55" t="s">
        <v>4</v>
      </c>
      <c r="C47" s="36">
        <f>-IFERROR(-INDEX(Model!$A:$AD,MATCH("Current Tax Rate",Model!$A:$A,0),MATCH(DCF!C$36,Model!$3:$3,0))-INDEX(Model!$A:$AD,MATCH("Deferred Tax Rate",Model!$A:$A,0),MATCH(DCF!C$36,Model!$3:$3,0)),"na")</f>
        <v>-0.25</v>
      </c>
      <c r="D47" s="36">
        <f>-IFERROR(-INDEX(Model!$A:$AD,MATCH("Current Tax Rate",Model!$A:$A,0),MATCH(DCF!D$36,Model!$3:$3,0))-INDEX(Model!$A:$AD,MATCH("Deferred Tax Rate",Model!$A:$A,0),MATCH(DCF!D$36,Model!$3:$3,0)),"na")</f>
        <v>-0.25</v>
      </c>
      <c r="E47" s="36">
        <f>-IFERROR(-INDEX(Model!$A:$AD,MATCH("Current Tax Rate",Model!$A:$A,0),MATCH(DCF!E$36,Model!$3:$3,0))-INDEX(Model!$A:$AD,MATCH("Deferred Tax Rate",Model!$A:$A,0),MATCH(DCF!E$36,Model!$3:$3,0)),"na")</f>
        <v>-0.25</v>
      </c>
      <c r="F47" s="36">
        <f>-IFERROR(-INDEX(Model!$A:$AD,MATCH("Current Tax Rate",Model!$A:$A,0),MATCH(DCF!F$36,Model!$3:$3,0))-INDEX(Model!$A:$AD,MATCH("Deferred Tax Rate",Model!$A:$A,0),MATCH(DCF!F$36,Model!$3:$3,0)),"na")</f>
        <v>-0.25</v>
      </c>
      <c r="G47" s="36">
        <f>-IFERROR(-INDEX(Model!$A:$AD,MATCH("Current Tax Rate",Model!$A:$A,0),MATCH(DCF!G$36,Model!$3:$3,0))-INDEX(Model!$A:$AD,MATCH("Deferred Tax Rate",Model!$A:$A,0),MATCH(DCF!G$36,Model!$3:$3,0)),"na")</f>
        <v>-0.25</v>
      </c>
      <c r="H47" s="36">
        <f>-IFERROR(-INDEX(Model!$A:$AD,MATCH("Current Tax Rate",Model!$A:$A,0),MATCH(DCF!H$36,Model!$3:$3,0))-INDEX(Model!$A:$AD,MATCH("Deferred Tax Rate",Model!$A:$A,0),MATCH(DCF!H$36,Model!$3:$3,0)),"na")</f>
        <v>-0.25</v>
      </c>
      <c r="I47" s="36">
        <f>-IFERROR(-INDEX(Model!$A:$AD,MATCH("Current Tax Rate",Model!$A:$A,0),MATCH(DCF!I$36,Model!$3:$3,0))-INDEX(Model!$A:$AD,MATCH("Deferred Tax Rate",Model!$A:$A,0),MATCH(DCF!I$36,Model!$3:$3,0)),"na")</f>
        <v>-0.25</v>
      </c>
      <c r="J47" s="36">
        <f>-IFERROR(-INDEX(Model!$A:$AD,MATCH("Current Tax Rate",Model!$A:$A,0),MATCH(DCF!J$36,Model!$3:$3,0))-INDEX(Model!$A:$AD,MATCH("Deferred Tax Rate",Model!$A:$A,0),MATCH(DCF!J$36,Model!$3:$3,0)),"na")</f>
        <v>-0.25</v>
      </c>
      <c r="K47" s="36">
        <f>-IFERROR(-INDEX(Model!$A:$AD,MATCH("Current Tax Rate",Model!$A:$A,0),MATCH(DCF!K$36,Model!$3:$3,0))-INDEX(Model!$A:$AD,MATCH("Deferred Tax Rate",Model!$A:$A,0),MATCH(DCF!K$36,Model!$3:$3,0)),"na")</f>
        <v>-0.25</v>
      </c>
      <c r="L47" s="36">
        <f>-IFERROR(-INDEX(Model!$A:$AD,MATCH("Current Tax Rate",Model!$A:$A,0),MATCH(DCF!L$36,Model!$3:$3,0))-INDEX(Model!$A:$AD,MATCH("Deferred Tax Rate",Model!$A:$A,0),MATCH(DCF!L$36,Model!$3:$3,0)),"na")</f>
        <v>-0.25</v>
      </c>
      <c r="M47" s="36">
        <f>-IFERROR(-INDEX(Model!$A:$AD,MATCH("Current Tax Rate",Model!$A:$A,0),MATCH(DCF!M$36,Model!$3:$3,0))-INDEX(Model!$A:$AD,MATCH("Deferred Tax Rate",Model!$A:$A,0),MATCH(DCF!M$36,Model!$3:$3,0)),"na")</f>
        <v>-0.25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</row>
    <row r="48" spans="2:16383">
      <c r="B48" t="s">
        <v>5</v>
      </c>
      <c r="C48" s="60">
        <f>IFERROR(C46*(1+C47),0)</f>
        <v>1251.5905419619999</v>
      </c>
      <c r="D48" s="60">
        <f t="shared" ref="D48:M48" si="7">IFERROR(D46*(1+D47),0)</f>
        <v>1438.0260734428559</v>
      </c>
      <c r="E48" s="60">
        <f t="shared" si="7"/>
        <v>1600.9747039364413</v>
      </c>
      <c r="F48" s="60">
        <f t="shared" si="7"/>
        <v>1753.323165122011</v>
      </c>
      <c r="G48" s="60">
        <f t="shared" si="7"/>
        <v>1895.389428457047</v>
      </c>
      <c r="H48" s="60">
        <f t="shared" si="7"/>
        <v>2030.1639699659081</v>
      </c>
      <c r="I48" s="60">
        <f t="shared" si="7"/>
        <v>2155.1921858194778</v>
      </c>
      <c r="J48" s="60">
        <f t="shared" si="7"/>
        <v>2282.3241458079638</v>
      </c>
      <c r="K48" s="60">
        <f t="shared" si="7"/>
        <v>2411.4441819567201</v>
      </c>
      <c r="L48" s="60">
        <f t="shared" si="7"/>
        <v>2542.5092288147289</v>
      </c>
      <c r="M48" s="60">
        <f t="shared" si="7"/>
        <v>2639.8873322783329</v>
      </c>
    </row>
    <row r="49" spans="2:16383">
      <c r="B49" s="20" t="s">
        <v>6</v>
      </c>
      <c r="C49" s="35">
        <f>-INDEX(Model!$A:$AD,MATCH("DD&amp;A",Model!$A:$A,0),MATCH(DCF!C$36,Model!$3:$3,0))</f>
        <v>330.11600141733379</v>
      </c>
      <c r="D49" s="35">
        <f>-INDEX(Model!$A:$AD,MATCH("DD&amp;A",Model!$A:$A,0),MATCH(DCF!D$36,Model!$3:$3,0))</f>
        <v>308.23451443382555</v>
      </c>
      <c r="E49" s="35">
        <f>-INDEX(Model!$A:$AD,MATCH("DD&amp;A",Model!$A:$A,0),MATCH(DCF!E$36,Model!$3:$3,0))</f>
        <v>294.34588583457742</v>
      </c>
      <c r="F49" s="35">
        <f>-INDEX(Model!$A:$AD,MATCH("DD&amp;A",Model!$A:$A,0),MATCH(DCF!F$36,Model!$3:$3,0))</f>
        <v>285.23019372289832</v>
      </c>
      <c r="G49" s="35">
        <f>-INDEX(Model!$A:$AD,MATCH("DD&amp;A",Model!$A:$A,0),MATCH(DCF!G$36,Model!$3:$3,0))</f>
        <v>279.18310901331915</v>
      </c>
      <c r="H49" s="35">
        <f>-INDEX(Model!$A:$AD,MATCH("DD&amp;A",Model!$A:$A,0),MATCH(DCF!H$36,Model!$3:$3,0))</f>
        <v>275.12114207863345</v>
      </c>
      <c r="I49" s="35">
        <f>-INDEX(Model!$A:$AD,MATCH("DD&amp;A",Model!$A:$A,0),MATCH(DCF!I$36,Model!$3:$3,0))</f>
        <v>272.42517719211219</v>
      </c>
      <c r="J49" s="35">
        <f>-INDEX(Model!$A:$AD,MATCH("DD&amp;A",Model!$A:$A,0),MATCH(DCF!J$36,Model!$3:$3,0))</f>
        <v>270.61253469988606</v>
      </c>
      <c r="K49" s="35">
        <f>-INDEX(Model!$A:$AD,MATCH("DD&amp;A",Model!$A:$A,0),MATCH(DCF!K$36,Model!$3:$3,0))</f>
        <v>269.68816791947876</v>
      </c>
      <c r="L49" s="35">
        <f>-INDEX(Model!$A:$AD,MATCH("DD&amp;A",Model!$A:$A,0),MATCH(DCF!L$36,Model!$3:$3,0))</f>
        <v>269.62595625445636</v>
      </c>
      <c r="M49" s="35">
        <f>-INDEX(Model!$A:$AD,MATCH("DD&amp;A",Model!$A:$A,0),MATCH(DCF!M$36,Model!$3:$3,0))</f>
        <v>270.38413510734119</v>
      </c>
    </row>
    <row r="50" spans="2:16383">
      <c r="B50" s="20" t="s">
        <v>177</v>
      </c>
      <c r="C50" s="35">
        <f>+INDEX(Model!$A:$AD,MATCH("Capex",Model!$A:$A,0),MATCH(DCF!C$36,Model!$3:$3,0))+INDEX(Model!$A:$AD,MATCH("M&amp;A",Model!$A:$A,0),MATCH(DCF!C$36,Model!$3:$3,0))</f>
        <v>-130.76938070000003</v>
      </c>
      <c r="D50" s="35">
        <f>+INDEX(Model!$A:$AD,MATCH("Capex",Model!$A:$A,0),MATCH(DCF!D$36,Model!$3:$3,0))+INDEX(Model!$A:$AD,MATCH("M&amp;A",Model!$A:$A,0),MATCH(DCF!D$36,Model!$3:$3,0))</f>
        <v>-144.11857804351004</v>
      </c>
      <c r="E50" s="35">
        <f>+INDEX(Model!$A:$AD,MATCH("Capex",Model!$A:$A,0),MATCH(DCF!E$36,Model!$3:$3,0))+INDEX(Model!$A:$AD,MATCH("M&amp;A",Model!$A:$A,0),MATCH(DCF!E$36,Model!$3:$3,0))</f>
        <v>-155.84648735944549</v>
      </c>
      <c r="F50" s="35">
        <f>+INDEX(Model!$A:$AD,MATCH("Capex",Model!$A:$A,0),MATCH(DCF!F$36,Model!$3:$3,0))+INDEX(Model!$A:$AD,MATCH("M&amp;A",Model!$A:$A,0),MATCH(DCF!F$36,Model!$3:$3,0))</f>
        <v>-166.76622068300696</v>
      </c>
      <c r="G50" s="35">
        <f>+INDEX(Model!$A:$AD,MATCH("Capex",Model!$A:$A,0),MATCH(DCF!G$36,Model!$3:$3,0))+INDEX(Model!$A:$AD,MATCH("M&amp;A",Model!$A:$A,0),MATCH(DCF!G$36,Model!$3:$3,0))</f>
        <v>-176.81892975120624</v>
      </c>
      <c r="H50" s="35">
        <f>+INDEX(Model!$A:$AD,MATCH("Capex",Model!$A:$A,0),MATCH(DCF!H$36,Model!$3:$3,0))+INDEX(Model!$A:$AD,MATCH("M&amp;A",Model!$A:$A,0),MATCH(DCF!H$36,Model!$3:$3,0))</f>
        <v>-186.20914404608016</v>
      </c>
      <c r="I50" s="35">
        <f>+INDEX(Model!$A:$AD,MATCH("Capex",Model!$A:$A,0),MATCH(DCF!I$36,Model!$3:$3,0))+INDEX(Model!$A:$AD,MATCH("M&amp;A",Model!$A:$A,0),MATCH(DCF!I$36,Model!$3:$3,0))</f>
        <v>-194.71355709985198</v>
      </c>
      <c r="J50" s="35">
        <f>+INDEX(Model!$A:$AD,MATCH("Capex",Model!$A:$A,0),MATCH(DCF!J$36,Model!$3:$3,0))+INDEX(Model!$A:$AD,MATCH("M&amp;A",Model!$A:$A,0),MATCH(DCF!J$36,Model!$3:$3,0))</f>
        <v>-203.29517765504133</v>
      </c>
      <c r="K50" s="35">
        <f>+INDEX(Model!$A:$AD,MATCH("Capex",Model!$A:$A,0),MATCH(DCF!K$36,Model!$3:$3,0))+INDEX(Model!$A:$AD,MATCH("M&amp;A",Model!$A:$A,0),MATCH(DCF!K$36,Model!$3:$3,0))</f>
        <v>-211.94291520734802</v>
      </c>
      <c r="L50" s="35">
        <f>+INDEX(Model!$A:$AD,MATCH("Capex",Model!$A:$A,0),MATCH(DCF!L$36,Model!$3:$3,0))+INDEX(Model!$A:$AD,MATCH("M&amp;A",Model!$A:$A,0),MATCH(DCF!L$36,Model!$3:$3,0))</f>
        <v>-220.65002437024421</v>
      </c>
      <c r="M50" s="57">
        <f>(M48*-INDEX($J$19:$L$19,MATCH($L$70,$J$18:$L$18,0)))-M49-M51</f>
        <v>-1054.598774019244</v>
      </c>
    </row>
    <row r="51" spans="2:16383">
      <c r="B51" s="20" t="s">
        <v>91</v>
      </c>
      <c r="C51" s="35">
        <f>+INDEX(Model!$A:$AD,MATCH("Change in NWC",Model!$A:$A,0),MATCH(DCF!C$36,Model!$3:$3,0))</f>
        <v>-9.316001958904053</v>
      </c>
      <c r="D51" s="35">
        <f>+INDEX(Model!$A:$AD,MATCH("Change in NWC",Model!$A:$A,0),MATCH(DCF!D$36,Model!$3:$3,0))</f>
        <v>43.798819442779632</v>
      </c>
      <c r="E51" s="35">
        <f>+INDEX(Model!$A:$AD,MATCH("Change in NWC",Model!$A:$A,0),MATCH(DCF!E$36,Model!$3:$3,0))</f>
        <v>46.69527195559499</v>
      </c>
      <c r="F51" s="35">
        <f>+INDEX(Model!$A:$AD,MATCH("Change in NWC",Model!$A:$A,0),MATCH(DCF!F$36,Model!$3:$3,0))</f>
        <v>50.012389326356242</v>
      </c>
      <c r="G51" s="35">
        <f>+INDEX(Model!$A:$AD,MATCH("Change in NWC",Model!$A:$A,0),MATCH(DCF!G$36,Model!$3:$3,0))</f>
        <v>52.730318017305308</v>
      </c>
      <c r="H51" s="35">
        <f>+INDEX(Model!$A:$AD,MATCH("Change in NWC",Model!$A:$A,0),MATCH(DCF!H$36,Model!$3:$3,0))</f>
        <v>55.359779400586149</v>
      </c>
      <c r="I51" s="35">
        <f>+INDEX(Model!$A:$AD,MATCH("Change in NWC",Model!$A:$A,0),MATCH(DCF!I$36,Model!$3:$3,0))</f>
        <v>57.072733333546012</v>
      </c>
      <c r="J51" s="35">
        <f>+INDEX(Model!$A:$AD,MATCH("Change in NWC",Model!$A:$A,0),MATCH(DCF!J$36,Model!$3:$3,0))</f>
        <v>60.679013830803797</v>
      </c>
      <c r="K51" s="35">
        <f>+INDEX(Model!$A:$AD,MATCH("Change in NWC",Model!$A:$A,0),MATCH(DCF!K$36,Model!$3:$3,0))</f>
        <v>64.301586902833606</v>
      </c>
      <c r="L51" s="35">
        <f>+INDEX(Model!$A:$AD,MATCH("Change in NWC",Model!$A:$A,0),MATCH(DCF!L$36,Model!$3:$3,0))</f>
        <v>67.944245077053438</v>
      </c>
      <c r="M51" s="35">
        <f>+INDEX(Model!$A:$AD,MATCH("Change in NWC",Model!$A:$A,0),MATCH(DCF!M$36,Model!$3:$3,0))</f>
        <v>71.617337078779656</v>
      </c>
      <c r="O51" s="14"/>
      <c r="P51" s="14"/>
      <c r="Q51" s="14"/>
      <c r="R51" s="14"/>
      <c r="S51" s="14"/>
      <c r="T51" s="14"/>
      <c r="U51" s="14"/>
      <c r="V51" s="14"/>
    </row>
    <row r="52" spans="2:16383">
      <c r="B52" s="20" t="s">
        <v>74</v>
      </c>
      <c r="C52" s="35">
        <f>+INDEX(Model!$A:$AD,MATCH("Deferred taxes",Model!$A:$A,0),MATCH(DCF!C$36,Model!$3:$3,0))</f>
        <v>0</v>
      </c>
      <c r="D52" s="35">
        <f>+INDEX(Model!$A:$AD,MATCH("Deferred taxes",Model!$A:$A,0),MATCH(DCF!D$36,Model!$3:$3,0))</f>
        <v>0</v>
      </c>
      <c r="E52" s="35">
        <f>+INDEX(Model!$A:$AD,MATCH("Deferred taxes",Model!$A:$A,0),MATCH(DCF!E$36,Model!$3:$3,0))</f>
        <v>0</v>
      </c>
      <c r="F52" s="35">
        <f>+INDEX(Model!$A:$AD,MATCH("Deferred taxes",Model!$A:$A,0),MATCH(DCF!F$36,Model!$3:$3,0))</f>
        <v>0</v>
      </c>
      <c r="G52" s="35">
        <f>+INDEX(Model!$A:$AD,MATCH("Deferred taxes",Model!$A:$A,0),MATCH(DCF!G$36,Model!$3:$3,0))</f>
        <v>0</v>
      </c>
      <c r="H52" s="35">
        <f>+INDEX(Model!$A:$AD,MATCH("Deferred taxes",Model!$A:$A,0),MATCH(DCF!H$36,Model!$3:$3,0))</f>
        <v>0</v>
      </c>
      <c r="I52" s="35">
        <f>+INDEX(Model!$A:$AD,MATCH("Deferred taxes",Model!$A:$A,0),MATCH(DCF!I$36,Model!$3:$3,0))</f>
        <v>0</v>
      </c>
      <c r="J52" s="35">
        <f>+INDEX(Model!$A:$AD,MATCH("Deferred taxes",Model!$A:$A,0),MATCH(DCF!J$36,Model!$3:$3,0))</f>
        <v>0</v>
      </c>
      <c r="K52" s="35">
        <f>+INDEX(Model!$A:$AD,MATCH("Deferred taxes",Model!$A:$A,0),MATCH(DCF!K$36,Model!$3:$3,0))</f>
        <v>0</v>
      </c>
      <c r="L52" s="35">
        <f>+INDEX(Model!$A:$AD,MATCH("Deferred taxes",Model!$A:$A,0),MATCH(DCF!L$36,Model!$3:$3,0))</f>
        <v>0</v>
      </c>
      <c r="M52" s="35">
        <f>+INDEX(Model!$A:$AD,MATCH("Deferred taxes",Model!$A:$A,0),MATCH(DCF!M$36,Model!$3:$3,0))</f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2:16383">
      <c r="B53" s="2" t="s">
        <v>9</v>
      </c>
      <c r="C53" s="8">
        <f>SUM(C48:C52)</f>
        <v>1441.6211607204295</v>
      </c>
      <c r="D53" s="8">
        <f t="shared" ref="D53:K53" si="8">SUM(D48:D52)</f>
        <v>1645.940829275951</v>
      </c>
      <c r="E53" s="8">
        <f t="shared" si="8"/>
        <v>1786.1693743671681</v>
      </c>
      <c r="F53" s="8">
        <f t="shared" si="8"/>
        <v>1921.7995274882587</v>
      </c>
      <c r="G53" s="8">
        <f t="shared" si="8"/>
        <v>2050.4839257364652</v>
      </c>
      <c r="H53" s="8">
        <f t="shared" si="8"/>
        <v>2174.4357473990476</v>
      </c>
      <c r="I53" s="8">
        <f t="shared" si="8"/>
        <v>2289.9765392452837</v>
      </c>
      <c r="J53" s="8">
        <f t="shared" si="8"/>
        <v>2410.3205166836124</v>
      </c>
      <c r="K53" s="8">
        <f t="shared" si="8"/>
        <v>2533.4910215716845</v>
      </c>
      <c r="L53" s="8">
        <f>SUM(L48:L52)</f>
        <v>2659.4294057759944</v>
      </c>
      <c r="M53" s="8">
        <f>SUM(M48:M52)</f>
        <v>1927.2900304452096</v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</row>
    <row r="54" spans="2:16383" s="14" customFormat="1">
      <c r="B54" s="14" t="s">
        <v>26</v>
      </c>
      <c r="D54" s="56">
        <f>IFERROR(D53/C53-1,"na")</f>
        <v>0.14172909924089594</v>
      </c>
      <c r="E54" s="56">
        <f t="shared" ref="E54:M54" si="9">IFERROR(E53/D53-1,"na")</f>
        <v>8.5196589450243776E-2</v>
      </c>
      <c r="F54" s="56">
        <f>IFERROR(F53/E53-1,"na")</f>
        <v>7.5933534113551637E-2</v>
      </c>
      <c r="G54" s="56">
        <f t="shared" si="9"/>
        <v>6.6960365224146834E-2</v>
      </c>
      <c r="H54" s="56">
        <f t="shared" si="9"/>
        <v>6.0450033334478848E-2</v>
      </c>
      <c r="I54" s="56">
        <f t="shared" si="9"/>
        <v>5.3135988030200476E-2</v>
      </c>
      <c r="J54" s="56">
        <f t="shared" si="9"/>
        <v>5.2552493606764505E-2</v>
      </c>
      <c r="K54" s="56">
        <f t="shared" si="9"/>
        <v>5.1101297124394041E-2</v>
      </c>
      <c r="L54" s="56">
        <f>IFERROR(L53/K53-1,"na")</f>
        <v>4.9709425899675086E-2</v>
      </c>
      <c r="M54" s="56">
        <f t="shared" si="9"/>
        <v>-0.27529942089857951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</row>
    <row r="55" spans="2:16383" ht="5.0999999999999996" customHeight="1"/>
    <row r="56" spans="2:16383">
      <c r="B56" t="s">
        <v>24</v>
      </c>
      <c r="C56" s="7">
        <f>+C53</f>
        <v>1441.6211607204295</v>
      </c>
      <c r="D56" s="7">
        <f t="shared" ref="D56:K56" si="10">+D53</f>
        <v>1645.940829275951</v>
      </c>
      <c r="E56" s="7">
        <f t="shared" si="10"/>
        <v>1786.1693743671681</v>
      </c>
      <c r="F56" s="7">
        <f t="shared" si="10"/>
        <v>1921.7995274882587</v>
      </c>
      <c r="G56" s="7">
        <f t="shared" si="10"/>
        <v>2050.4839257364652</v>
      </c>
      <c r="H56" s="7">
        <f t="shared" si="10"/>
        <v>2174.4357473990476</v>
      </c>
      <c r="I56" s="7">
        <f t="shared" si="10"/>
        <v>2289.9765392452837</v>
      </c>
      <c r="J56" s="7">
        <f t="shared" si="10"/>
        <v>2410.3205166836124</v>
      </c>
      <c r="K56" s="7">
        <f t="shared" si="10"/>
        <v>2533.4910215716845</v>
      </c>
      <c r="L56" s="7">
        <f ca="1">+L53+L60</f>
        <v>40945.634023924256</v>
      </c>
      <c r="M56" s="7"/>
    </row>
    <row r="57" spans="2:16383">
      <c r="B57" t="s">
        <v>11</v>
      </c>
      <c r="C57" s="4">
        <f t="shared" ref="C57:L57" ca="1" si="11">+(1+C$31)^(C$35-$C$32-$C$33)</f>
        <v>0.99507494747773773</v>
      </c>
      <c r="D57" s="4">
        <f t="shared" ca="1" si="11"/>
        <v>1.0861273380708336</v>
      </c>
      <c r="E57" s="4">
        <f t="shared" ca="1" si="11"/>
        <v>1.1846297566415585</v>
      </c>
      <c r="F57" s="4">
        <f t="shared" ca="1" si="11"/>
        <v>1.2911041855889533</v>
      </c>
      <c r="G57" s="4">
        <f t="shared" ca="1" si="11"/>
        <v>1.4061010075029829</v>
      </c>
      <c r="H57" s="4">
        <f t="shared" ca="1" si="11"/>
        <v>1.5301998247963258</v>
      </c>
      <c r="I57" s="4">
        <f t="shared" ca="1" si="11"/>
        <v>1.6640102366410163</v>
      </c>
      <c r="J57" s="4">
        <f t="shared" ca="1" si="11"/>
        <v>1.8081725655889782</v>
      </c>
      <c r="K57" s="4">
        <f t="shared" ca="1" si="11"/>
        <v>1.9633585258465094</v>
      </c>
      <c r="L57" s="4">
        <f t="shared" ca="1" si="11"/>
        <v>2.1373887020219846</v>
      </c>
      <c r="M57" s="4"/>
    </row>
    <row r="58" spans="2:16383">
      <c r="B58" t="s">
        <v>13</v>
      </c>
      <c r="C58" s="7">
        <f t="shared" ref="C58:L58" ca="1" si="12">+C56/C57</f>
        <v>1448.7563618947227</v>
      </c>
      <c r="D58" s="7">
        <f t="shared" ca="1" si="12"/>
        <v>1515.4216007484458</v>
      </c>
      <c r="E58" s="7">
        <f t="shared" ca="1" si="12"/>
        <v>1507.7870232054465</v>
      </c>
      <c r="F58" s="7">
        <f t="shared" ca="1" si="12"/>
        <v>1488.492988357563</v>
      </c>
      <c r="G58" s="7">
        <f t="shared" ca="1" si="12"/>
        <v>1458.2764074522684</v>
      </c>
      <c r="H58" s="7">
        <f t="shared" ca="1" si="12"/>
        <v>1421.0142441288488</v>
      </c>
      <c r="I58" s="7">
        <f t="shared" ca="1" si="12"/>
        <v>1376.179358047609</v>
      </c>
      <c r="J58" s="7">
        <f t="shared" ca="1" si="12"/>
        <v>1333.0146483549238</v>
      </c>
      <c r="K58" s="7">
        <f t="shared" ca="1" si="12"/>
        <v>1290.3863396418442</v>
      </c>
      <c r="L58" s="7">
        <f t="shared" ca="1" si="12"/>
        <v>19156.849657336264</v>
      </c>
      <c r="M58" s="7"/>
    </row>
    <row r="59" spans="2:16383" ht="5.0999999999999996" customHeight="1"/>
    <row r="60" spans="2:16383">
      <c r="B60" s="3" t="s">
        <v>14</v>
      </c>
      <c r="C60" s="40">
        <f ca="1">+SUM(C58:M58)</f>
        <v>31996.178629167938</v>
      </c>
      <c r="K60" s="10" t="s">
        <v>56</v>
      </c>
      <c r="L60" s="40">
        <f ca="1">(M53)/(L31-L70)</f>
        <v>38286.204618148091</v>
      </c>
    </row>
    <row r="61" spans="2:16383">
      <c r="B61" s="44" t="s">
        <v>15</v>
      </c>
      <c r="C61" s="41">
        <f>-Model!S239-Model!S230-Model!S242</f>
        <v>-6083.381172100002</v>
      </c>
      <c r="K61" s="48" t="s">
        <v>15</v>
      </c>
      <c r="L61" s="39">
        <f>-Model!AC239-Model!AC230-Model!AC242</f>
        <v>-11600.01706571895</v>
      </c>
    </row>
    <row r="62" spans="2:16383">
      <c r="B62" s="44" t="s">
        <v>16</v>
      </c>
      <c r="C62" s="42">
        <f>-Model!S247</f>
        <v>0</v>
      </c>
      <c r="K62" s="48" t="s">
        <v>16</v>
      </c>
      <c r="L62" s="50">
        <f>-Model!AC247</f>
        <v>0</v>
      </c>
    </row>
    <row r="63" spans="2:16383">
      <c r="B63" s="44" t="s">
        <v>17</v>
      </c>
      <c r="C63" s="42">
        <f>-Model!S249</f>
        <v>0</v>
      </c>
      <c r="K63" s="48" t="s">
        <v>17</v>
      </c>
      <c r="L63" s="50">
        <f>-Model!AC249</f>
        <v>0</v>
      </c>
    </row>
    <row r="64" spans="2:16383">
      <c r="B64" s="45" t="s">
        <v>18</v>
      </c>
      <c r="C64" s="43">
        <f>Model!S214+Model!S217</f>
        <v>3310.6762893990781</v>
      </c>
      <c r="K64" s="49" t="s">
        <v>18</v>
      </c>
      <c r="L64" s="51">
        <f ca="1">Model!AC214+Model!AC217</f>
        <v>12404.502432253012</v>
      </c>
    </row>
    <row r="65" spans="2:15">
      <c r="B65" s="2" t="s">
        <v>19</v>
      </c>
      <c r="C65" s="47">
        <f ca="1">SUM(C60:C64)</f>
        <v>29223.473746467014</v>
      </c>
      <c r="D65" s="74"/>
      <c r="E65" s="9"/>
      <c r="F65" s="9"/>
      <c r="G65" s="9"/>
      <c r="H65" s="9"/>
      <c r="I65" s="9"/>
      <c r="J65" s="9"/>
      <c r="K65" s="11" t="s">
        <v>57</v>
      </c>
      <c r="L65" s="47">
        <f ca="1">+SUM(L60:L64)</f>
        <v>39090.689984682147</v>
      </c>
    </row>
    <row r="66" spans="2:15" ht="15.75" thickBot="1">
      <c r="B66" s="46" t="s">
        <v>20</v>
      </c>
      <c r="C66" s="67">
        <f>+Model!S287</f>
        <v>72.320513532965379</v>
      </c>
      <c r="K66" s="49" t="s">
        <v>20</v>
      </c>
      <c r="L66" s="66">
        <f ca="1">+Model!AC287</f>
        <v>40.115029213886977</v>
      </c>
    </row>
    <row r="67" spans="2:15" ht="15.75" thickBot="1">
      <c r="B67" s="53" t="s">
        <v>21</v>
      </c>
      <c r="C67" s="52">
        <f ca="1">+C65/C66</f>
        <v>404.08277428984616</v>
      </c>
      <c r="D67" s="9"/>
      <c r="E67" s="9"/>
      <c r="F67" s="9"/>
      <c r="G67" s="9"/>
      <c r="H67" s="9"/>
      <c r="I67" s="9"/>
      <c r="J67" s="9"/>
      <c r="K67" s="11" t="s">
        <v>22</v>
      </c>
      <c r="L67" s="12">
        <f ca="1">+L65/L66</f>
        <v>974.46495118467408</v>
      </c>
      <c r="M67" s="69"/>
      <c r="N67" s="81"/>
    </row>
    <row r="68" spans="2:15">
      <c r="B68" s="103" t="s">
        <v>236</v>
      </c>
      <c r="C68" s="99">
        <f ca="1">+$C$20/C67-1</f>
        <v>-0.37636539829524651</v>
      </c>
      <c r="K68" s="10" t="s">
        <v>48</v>
      </c>
      <c r="L68" s="54">
        <f ca="1">IFERROR(L67/L69,"na")</f>
        <v>18.519178064321657</v>
      </c>
      <c r="N68" s="81"/>
    </row>
    <row r="69" spans="2:15">
      <c r="B69" s="278" t="s">
        <v>367</v>
      </c>
      <c r="C69" s="99">
        <f ca="1">-C68/10+C13</f>
        <v>0.14493653982952465</v>
      </c>
      <c r="K69" s="10" t="str">
        <f>$L$36+1&amp;" EPS (1Y Forward)"</f>
        <v>2033 EPS (1Y Forward)</v>
      </c>
      <c r="L69" s="33">
        <f ca="1">+M43</f>
        <v>52.619233305069905</v>
      </c>
      <c r="O69" s="7"/>
    </row>
    <row r="70" spans="2:15">
      <c r="C70" s="25"/>
      <c r="K70" s="10" t="s">
        <v>38</v>
      </c>
      <c r="L70" s="30">
        <f>+$K$18</f>
        <v>3.8300000000000001E-2</v>
      </c>
    </row>
    <row r="74" spans="2:15">
      <c r="C74" s="59"/>
    </row>
    <row r="75" spans="2:15">
      <c r="C75" s="59"/>
    </row>
    <row r="76" spans="2:15">
      <c r="C76" s="59"/>
    </row>
    <row r="77" spans="2:15">
      <c r="C77" s="59"/>
    </row>
    <row r="78" spans="2:15">
      <c r="C78" s="59"/>
    </row>
    <row r="79" spans="2:15">
      <c r="C79" s="59"/>
    </row>
    <row r="80" spans="2:15">
      <c r="C80" s="59"/>
    </row>
    <row r="81" spans="3:3">
      <c r="C81" s="59"/>
    </row>
    <row r="82" spans="3:3">
      <c r="C82" s="59"/>
    </row>
    <row r="83" spans="3:3">
      <c r="C83" s="59"/>
    </row>
    <row r="84" spans="3:3">
      <c r="C84" s="59"/>
    </row>
    <row r="85" spans="3:3">
      <c r="C85" s="59"/>
    </row>
    <row r="86" spans="3:3">
      <c r="C86" s="59"/>
    </row>
    <row r="87" spans="3:3">
      <c r="C87" s="59"/>
    </row>
    <row r="88" spans="3:3">
      <c r="C88" s="59"/>
    </row>
    <row r="89" spans="3:3">
      <c r="C89" s="59"/>
    </row>
    <row r="90" spans="3:3">
      <c r="C90" s="59"/>
    </row>
    <row r="91" spans="3:3">
      <c r="C91" s="59"/>
    </row>
    <row r="92" spans="3:3">
      <c r="C92" s="59"/>
    </row>
    <row r="93" spans="3:3">
      <c r="C93" s="25"/>
    </row>
    <row r="94" spans="3:3">
      <c r="C94" s="25"/>
    </row>
    <row r="95" spans="3:3">
      <c r="C95" s="25"/>
    </row>
    <row r="96" spans="3:3">
      <c r="C96" s="25"/>
    </row>
    <row r="97" spans="3:12">
      <c r="C97" s="25"/>
    </row>
    <row r="98" spans="3:12">
      <c r="C98" s="25"/>
    </row>
    <row r="99" spans="3:12">
      <c r="C99" s="25"/>
    </row>
    <row r="100" spans="3:12">
      <c r="C100" s="25"/>
    </row>
    <row r="101" spans="3:12">
      <c r="C101" s="25"/>
    </row>
    <row r="102" spans="3:12">
      <c r="C102" s="25"/>
    </row>
    <row r="103" spans="3:12">
      <c r="C103" s="32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>
      <c r="C104" s="25"/>
    </row>
  </sheetData>
  <dataValidations disablePrompts="1" count="4">
    <dataValidation type="list" allowBlank="1" showInputMessage="1" showErrorMessage="1" sqref="P13:Q13">
      <formula1>#REF!</formula1>
    </dataValidation>
    <dataValidation type="list" allowBlank="1" showInputMessage="1" showErrorMessage="1" sqref="Q10">
      <formula1>#REF!</formula1>
    </dataValidation>
    <dataValidation type="list" allowBlank="1" showInputMessage="1" showErrorMessage="1" sqref="P12:Q12">
      <formula1>$D$73:$D$74</formula1>
    </dataValidation>
    <dataValidation type="list" allowBlank="1" showInputMessage="1" showErrorMessage="1" sqref="P11:Q11">
      <formula1>$C$75:$C$92</formula1>
    </dataValidation>
  </dataValidations>
  <pageMargins left="0.7" right="0.7" top="0.75" bottom="0.75" header="0.3" footer="0.3"/>
  <pageSetup orientation="portrait" r:id="rId1"/>
  <ignoredErrors>
    <ignoredError sqref="D38:L38 D40:L40 M49:O49 N47:O48 M45:O46 M38:N41 M42:O42 N50:O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XFB411"/>
  <sheetViews>
    <sheetView showGridLines="0" zoomScale="85" zoomScaleNormal="85" workbookViewId="0">
      <pane xSplit="6" ySplit="3" topLeftCell="Y374" activePane="bottomRight" state="frozen"/>
      <selection activeCell="L64" sqref="L64"/>
      <selection pane="topRight" activeCell="L64" sqref="L64"/>
      <selection pane="bottomLeft" activeCell="L64" sqref="L64"/>
      <selection pane="bottomRight" activeCell="AY374" sqref="AY374"/>
    </sheetView>
  </sheetViews>
  <sheetFormatPr defaultColWidth="9.5703125" defaultRowHeight="15" outlineLevelCol="1"/>
  <cols>
    <col min="1" max="1" width="9.5703125" style="148" hidden="1" customWidth="1" outlineLevel="1"/>
    <col min="2" max="2" width="9.5703125" style="89" collapsed="1"/>
    <col min="3" max="3" width="9.5703125" style="89"/>
    <col min="4" max="4" width="10" style="89" bestFit="1" customWidth="1"/>
    <col min="5" max="14" width="9.5703125" style="89"/>
    <col min="15" max="15" width="10.28515625" style="89" bestFit="1" customWidth="1"/>
    <col min="16" max="16" width="9.5703125" style="89"/>
    <col min="17" max="17" width="9.28515625" style="89" bestFit="1" customWidth="1"/>
    <col min="18" max="18" width="9" style="89" bestFit="1" customWidth="1"/>
    <col min="19" max="16384" width="9.5703125" style="89"/>
  </cols>
  <sheetData>
    <row r="1" spans="1:34" ht="15.75" customHeight="1">
      <c r="A1" s="100"/>
      <c r="B1" s="228" t="s">
        <v>246</v>
      </c>
      <c r="C1" s="229"/>
      <c r="D1" s="229">
        <f ca="1">+DCF!C67</f>
        <v>404.08277428984616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113"/>
      <c r="AE1" s="113"/>
    </row>
    <row r="2" spans="1:34" ht="15.75">
      <c r="B2" s="226"/>
      <c r="C2" s="227"/>
      <c r="E2" s="114"/>
      <c r="G2" s="221">
        <f t="shared" ref="G2:P2" si="0">+G3-1</f>
        <v>2010</v>
      </c>
      <c r="H2" s="221">
        <f t="shared" si="0"/>
        <v>2011</v>
      </c>
      <c r="I2" s="221">
        <f t="shared" si="0"/>
        <v>2012</v>
      </c>
      <c r="J2" s="221">
        <f t="shared" si="0"/>
        <v>2013</v>
      </c>
      <c r="K2" s="221">
        <f t="shared" si="0"/>
        <v>2014</v>
      </c>
      <c r="L2" s="221">
        <f t="shared" si="0"/>
        <v>2015</v>
      </c>
      <c r="M2" s="221">
        <f t="shared" si="0"/>
        <v>2016</v>
      </c>
      <c r="N2" s="221">
        <f t="shared" si="0"/>
        <v>2017</v>
      </c>
      <c r="O2" s="221">
        <f t="shared" si="0"/>
        <v>2018</v>
      </c>
      <c r="P2" s="221">
        <f t="shared" si="0"/>
        <v>2019</v>
      </c>
      <c r="Q2" s="221">
        <f>+Q3-1</f>
        <v>2020</v>
      </c>
      <c r="R2" s="221">
        <f>+R3-1</f>
        <v>2021</v>
      </c>
      <c r="S2" s="221">
        <f t="shared" ref="S2:AC2" si="1">+S3-1</f>
        <v>2022</v>
      </c>
      <c r="T2" s="221">
        <f t="shared" si="1"/>
        <v>2023</v>
      </c>
      <c r="U2" s="221">
        <f t="shared" si="1"/>
        <v>2024</v>
      </c>
      <c r="V2" s="221">
        <f t="shared" si="1"/>
        <v>2025</v>
      </c>
      <c r="W2" s="221">
        <f t="shared" si="1"/>
        <v>2026</v>
      </c>
      <c r="X2" s="221">
        <f t="shared" si="1"/>
        <v>2027</v>
      </c>
      <c r="Y2" s="221">
        <f t="shared" si="1"/>
        <v>2028</v>
      </c>
      <c r="Z2" s="221">
        <f t="shared" si="1"/>
        <v>2029</v>
      </c>
      <c r="AA2" s="221">
        <f t="shared" si="1"/>
        <v>2030</v>
      </c>
      <c r="AB2" s="221">
        <f t="shared" si="1"/>
        <v>2031</v>
      </c>
      <c r="AC2" s="221">
        <f t="shared" si="1"/>
        <v>2032</v>
      </c>
      <c r="AD2" s="116"/>
      <c r="AE2" s="116" t="s">
        <v>62</v>
      </c>
      <c r="AF2" s="117"/>
      <c r="AG2" s="117"/>
    </row>
    <row r="3" spans="1:34">
      <c r="C3" s="97"/>
      <c r="D3" s="97"/>
      <c r="E3" s="97"/>
      <c r="F3" s="97"/>
      <c r="G3" s="97">
        <v>2011</v>
      </c>
      <c r="H3" s="97">
        <f t="shared" ref="H3:AC3" si="2">+G3+1</f>
        <v>2012</v>
      </c>
      <c r="I3" s="97">
        <f t="shared" si="2"/>
        <v>2013</v>
      </c>
      <c r="J3" s="97">
        <f t="shared" si="2"/>
        <v>2014</v>
      </c>
      <c r="K3" s="97">
        <f t="shared" si="2"/>
        <v>2015</v>
      </c>
      <c r="L3" s="97">
        <f t="shared" si="2"/>
        <v>2016</v>
      </c>
      <c r="M3" s="97">
        <f t="shared" si="2"/>
        <v>2017</v>
      </c>
      <c r="N3" s="97">
        <f t="shared" si="2"/>
        <v>2018</v>
      </c>
      <c r="O3" s="97">
        <f t="shared" si="2"/>
        <v>2019</v>
      </c>
      <c r="P3" s="97">
        <f t="shared" si="2"/>
        <v>2020</v>
      </c>
      <c r="Q3" s="97">
        <f t="shared" si="2"/>
        <v>2021</v>
      </c>
      <c r="R3" s="97">
        <f t="shared" si="2"/>
        <v>2022</v>
      </c>
      <c r="S3" s="97">
        <f t="shared" si="2"/>
        <v>2023</v>
      </c>
      <c r="T3" s="97">
        <f t="shared" si="2"/>
        <v>2024</v>
      </c>
      <c r="U3" s="97">
        <f t="shared" si="2"/>
        <v>2025</v>
      </c>
      <c r="V3" s="97">
        <f t="shared" si="2"/>
        <v>2026</v>
      </c>
      <c r="W3" s="97">
        <f t="shared" si="2"/>
        <v>2027</v>
      </c>
      <c r="X3" s="97">
        <f t="shared" si="2"/>
        <v>2028</v>
      </c>
      <c r="Y3" s="97">
        <f t="shared" si="2"/>
        <v>2029</v>
      </c>
      <c r="Z3" s="97">
        <f t="shared" si="2"/>
        <v>2030</v>
      </c>
      <c r="AA3" s="97">
        <f t="shared" si="2"/>
        <v>2031</v>
      </c>
      <c r="AB3" s="97">
        <f t="shared" si="2"/>
        <v>2032</v>
      </c>
      <c r="AC3" s="97">
        <f t="shared" si="2"/>
        <v>2033</v>
      </c>
      <c r="AD3" s="116"/>
      <c r="AE3" s="110" t="s">
        <v>244</v>
      </c>
      <c r="AF3" s="110" t="s">
        <v>341</v>
      </c>
      <c r="AG3" s="110" t="s">
        <v>342</v>
      </c>
    </row>
    <row r="4" spans="1:34">
      <c r="B4" s="118" t="s">
        <v>171</v>
      </c>
      <c r="C4" s="97" t="s">
        <v>171</v>
      </c>
      <c r="D4" s="100"/>
      <c r="E4" s="100"/>
      <c r="F4" s="100"/>
      <c r="G4" s="100" t="s">
        <v>347</v>
      </c>
      <c r="H4" s="100"/>
      <c r="I4" s="100"/>
      <c r="J4" s="100"/>
      <c r="K4" s="100"/>
      <c r="L4" s="100"/>
      <c r="M4" s="100"/>
      <c r="N4" s="100"/>
      <c r="O4" s="112"/>
      <c r="P4" s="112"/>
      <c r="Q4" s="112"/>
      <c r="R4" s="257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34">
      <c r="C5" s="83"/>
      <c r="D5" s="84" t="s">
        <v>128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5"/>
      <c r="R5" s="258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34" ht="5.0999999999999996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259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19"/>
      <c r="AE6" s="119"/>
    </row>
    <row r="7" spans="1:34">
      <c r="D7" s="120" t="s">
        <v>175</v>
      </c>
      <c r="G7" s="121"/>
      <c r="H7" s="121"/>
      <c r="I7" s="121"/>
      <c r="J7" s="121"/>
      <c r="K7" s="121"/>
      <c r="L7" s="121">
        <f t="shared" ref="L7:AC7" si="3">L34</f>
        <v>1832</v>
      </c>
      <c r="M7" s="121">
        <f t="shared" si="3"/>
        <v>2250</v>
      </c>
      <c r="N7" s="121">
        <f t="shared" si="3"/>
        <v>2433.4920000000002</v>
      </c>
      <c r="O7" s="121">
        <f t="shared" si="3"/>
        <v>2648.848</v>
      </c>
      <c r="P7" s="121">
        <f t="shared" si="3"/>
        <v>2388.8550000000005</v>
      </c>
      <c r="Q7" s="121">
        <f t="shared" si="3"/>
        <v>2833.7359999999999</v>
      </c>
      <c r="R7" s="121">
        <f t="shared" si="3"/>
        <v>3427.1289999999999</v>
      </c>
      <c r="S7" s="121">
        <f t="shared" si="3"/>
        <v>3736.2680200000004</v>
      </c>
      <c r="T7" s="121">
        <f t="shared" si="3"/>
        <v>4117.6736583860011</v>
      </c>
      <c r="U7" s="121">
        <f t="shared" si="3"/>
        <v>4452.756781698442</v>
      </c>
      <c r="V7" s="121">
        <f t="shared" si="3"/>
        <v>4764.7491623716269</v>
      </c>
      <c r="W7" s="121">
        <f t="shared" si="3"/>
        <v>5051.9694214630354</v>
      </c>
      <c r="X7" s="121">
        <f t="shared" si="3"/>
        <v>5320.2612584594326</v>
      </c>
      <c r="Y7" s="121">
        <f t="shared" si="3"/>
        <v>5563.2444885671994</v>
      </c>
      <c r="Z7" s="121">
        <f t="shared" si="3"/>
        <v>5808.4336472868945</v>
      </c>
      <c r="AA7" s="121">
        <f t="shared" si="3"/>
        <v>6055.5118630670859</v>
      </c>
      <c r="AB7" s="121">
        <f t="shared" si="3"/>
        <v>6304.2864105784056</v>
      </c>
      <c r="AC7" s="121">
        <f t="shared" si="3"/>
        <v>6554.7088333156626</v>
      </c>
      <c r="AD7" s="122"/>
      <c r="AE7" s="122">
        <f>(AC7/S7)^(1/10)-1</f>
        <v>5.7819425944253489E-2</v>
      </c>
      <c r="AF7" s="122">
        <f>(R7/L7)^(1/6)-1</f>
        <v>0.11002858772240276</v>
      </c>
      <c r="AG7" s="122">
        <f>+(R7/O7)^(1/3)-1</f>
        <v>8.9660324358255883E-2</v>
      </c>
      <c r="AH7" s="122"/>
    </row>
    <row r="8" spans="1:34">
      <c r="D8" s="123" t="s">
        <v>200</v>
      </c>
      <c r="G8" s="121"/>
      <c r="H8" s="121"/>
      <c r="I8" s="121"/>
      <c r="J8" s="121"/>
      <c r="K8" s="121"/>
      <c r="L8" s="121">
        <f>L9-L7</f>
        <v>-459.75900000000001</v>
      </c>
      <c r="M8" s="121">
        <f t="shared" ref="M8:AC8" si="4">M9-M7</f>
        <v>-542.74600000000009</v>
      </c>
      <c r="N8" s="121">
        <f t="shared" si="4"/>
        <v>-487.69499999999994</v>
      </c>
      <c r="O8" s="121">
        <f t="shared" si="4"/>
        <v>-530.66899999999987</v>
      </c>
      <c r="P8" s="121">
        <f t="shared" si="4"/>
        <v>-596.36300000000006</v>
      </c>
      <c r="Q8" s="121">
        <f t="shared" si="4"/>
        <v>-559.81899999999996</v>
      </c>
      <c r="R8" s="121">
        <f t="shared" si="4"/>
        <v>-764.70699999999988</v>
      </c>
      <c r="S8" s="121">
        <f t="shared" si="4"/>
        <v>-859.34164460000011</v>
      </c>
      <c r="T8" s="121">
        <f t="shared" si="4"/>
        <v>-936.77075728281534</v>
      </c>
      <c r="U8" s="121">
        <f t="shared" si="4"/>
        <v>-1001.8702758821501</v>
      </c>
      <c r="V8" s="121">
        <f t="shared" si="4"/>
        <v>-1060.1566886276878</v>
      </c>
      <c r="W8" s="121">
        <f t="shared" si="4"/>
        <v>-1111.4332727218689</v>
      </c>
      <c r="X8" s="121">
        <f t="shared" si="4"/>
        <v>-1157.1568237149277</v>
      </c>
      <c r="Y8" s="121">
        <f t="shared" si="4"/>
        <v>-1196.0975650419496</v>
      </c>
      <c r="Z8" s="121">
        <f t="shared" si="4"/>
        <v>-1234.2921500484672</v>
      </c>
      <c r="AA8" s="121">
        <f t="shared" si="4"/>
        <v>-1271.6574912440901</v>
      </c>
      <c r="AB8" s="121">
        <f t="shared" si="4"/>
        <v>-1308.1394301950222</v>
      </c>
      <c r="AC8" s="121">
        <f t="shared" si="4"/>
        <v>-1343.7153108297143</v>
      </c>
      <c r="AD8" s="122"/>
      <c r="AE8" s="122">
        <f>(AC8/S8)^(1/10)-1</f>
        <v>4.5716933531241066E-2</v>
      </c>
      <c r="AF8" s="122">
        <f t="shared" ref="AF8:AF12" si="5">(R8/L8)^(1/6)-1</f>
        <v>8.8497587999294192E-2</v>
      </c>
      <c r="AG8" s="122">
        <f t="shared" ref="AG8:AG12" si="6">+(R8/O8)^(1/3)-1</f>
        <v>0.12951095937917634</v>
      </c>
      <c r="AH8" s="122"/>
    </row>
    <row r="9" spans="1:34">
      <c r="D9" s="124" t="s">
        <v>199</v>
      </c>
      <c r="E9" s="125"/>
      <c r="F9" s="125"/>
      <c r="G9" s="126"/>
      <c r="H9" s="126"/>
      <c r="I9" s="126"/>
      <c r="J9" s="126"/>
      <c r="K9" s="126"/>
      <c r="L9" s="126">
        <f>L124</f>
        <v>1372.241</v>
      </c>
      <c r="M9" s="126">
        <f t="shared" ref="M9:AC9" si="7">M124</f>
        <v>1707.2539999999999</v>
      </c>
      <c r="N9" s="126">
        <f t="shared" si="7"/>
        <v>1945.7970000000003</v>
      </c>
      <c r="O9" s="126">
        <f t="shared" si="7"/>
        <v>2118.1790000000001</v>
      </c>
      <c r="P9" s="126">
        <f t="shared" si="7"/>
        <v>1792.4920000000004</v>
      </c>
      <c r="Q9" s="126">
        <f t="shared" si="7"/>
        <v>2273.9169999999999</v>
      </c>
      <c r="R9" s="126">
        <f t="shared" si="7"/>
        <v>2662.422</v>
      </c>
      <c r="S9" s="126">
        <f t="shared" si="7"/>
        <v>2876.9263754000003</v>
      </c>
      <c r="T9" s="126">
        <f t="shared" si="7"/>
        <v>3180.9029011031857</v>
      </c>
      <c r="U9" s="126">
        <f t="shared" si="7"/>
        <v>3450.8865058162919</v>
      </c>
      <c r="V9" s="126">
        <f t="shared" si="7"/>
        <v>3704.5924737439391</v>
      </c>
      <c r="W9" s="126">
        <f t="shared" si="7"/>
        <v>3940.5361487411665</v>
      </c>
      <c r="X9" s="126">
        <f t="shared" si="7"/>
        <v>4163.1044347445049</v>
      </c>
      <c r="Y9" s="126">
        <f t="shared" si="7"/>
        <v>4367.1469235252498</v>
      </c>
      <c r="Z9" s="126">
        <f t="shared" si="7"/>
        <v>4574.1414972384273</v>
      </c>
      <c r="AA9" s="126">
        <f t="shared" si="7"/>
        <v>4783.8543718229957</v>
      </c>
      <c r="AB9" s="126">
        <f t="shared" si="7"/>
        <v>4996.1469803833834</v>
      </c>
      <c r="AC9" s="126">
        <f t="shared" si="7"/>
        <v>5210.9935224859482</v>
      </c>
      <c r="AD9" s="122"/>
      <c r="AE9" s="122">
        <f>(AC9/S9)^(1/10)-1</f>
        <v>6.1204733660600974E-2</v>
      </c>
      <c r="AF9" s="122">
        <f t="shared" si="5"/>
        <v>0.11679745869122482</v>
      </c>
      <c r="AG9" s="122">
        <f t="shared" si="6"/>
        <v>7.9206978776292569E-2</v>
      </c>
      <c r="AH9" s="122"/>
    </row>
    <row r="10" spans="1:34">
      <c r="D10" s="123" t="s">
        <v>204</v>
      </c>
      <c r="G10" s="121"/>
      <c r="H10" s="121"/>
      <c r="I10" s="121"/>
      <c r="J10" s="121"/>
      <c r="K10" s="121"/>
      <c r="L10" s="121">
        <f t="shared" ref="L10:Q10" si="8">-SUM(L126,L128)</f>
        <v>-351.12200000000001</v>
      </c>
      <c r="M10" s="121">
        <f t="shared" si="8"/>
        <v>-465.11400000000003</v>
      </c>
      <c r="N10" s="121">
        <f t="shared" si="8"/>
        <v>-501.82600000000002</v>
      </c>
      <c r="O10" s="121">
        <f t="shared" si="8"/>
        <v>-551.06299999999999</v>
      </c>
      <c r="P10" s="121">
        <f t="shared" si="8"/>
        <v>-524.02599999999995</v>
      </c>
      <c r="Q10" s="121">
        <f t="shared" si="8"/>
        <v>-667.87699999999995</v>
      </c>
      <c r="R10" s="121">
        <f>-SUM(R126,R128)</f>
        <v>-771.80099999999993</v>
      </c>
      <c r="S10" s="121">
        <f t="shared" ref="S10:AC10" si="9">-SUM(S126,S128)</f>
        <v>-878.02298470000005</v>
      </c>
      <c r="T10" s="121">
        <f t="shared" si="9"/>
        <v>-955.30028874555228</v>
      </c>
      <c r="U10" s="121">
        <f t="shared" si="9"/>
        <v>-1021.9076813997924</v>
      </c>
      <c r="V10" s="121">
        <f t="shared" si="9"/>
        <v>-1081.5980598583592</v>
      </c>
      <c r="W10" s="121">
        <f t="shared" si="9"/>
        <v>-1134.1671351184514</v>
      </c>
      <c r="X10" s="121">
        <f t="shared" si="9"/>
        <v>-1181.097999377994</v>
      </c>
      <c r="Y10" s="121">
        <f t="shared" si="9"/>
        <v>-1221.1321652405002</v>
      </c>
      <c r="Z10" s="121">
        <f t="shared" si="9"/>
        <v>-1260.4301014612561</v>
      </c>
      <c r="AA10" s="121">
        <f t="shared" si="9"/>
        <v>-1298.9072946278898</v>
      </c>
      <c r="AB10" s="121">
        <f t="shared" si="9"/>
        <v>-1336.508719042622</v>
      </c>
      <c r="AC10" s="121">
        <f t="shared" si="9"/>
        <v>-1373.2115005796313</v>
      </c>
      <c r="AD10" s="122"/>
      <c r="AE10" s="122">
        <f t="shared" ref="AE10:AE12" si="10">(AC10/S10)^(1/10)-1</f>
        <v>4.573863813459389E-2</v>
      </c>
      <c r="AF10" s="122">
        <f t="shared" si="5"/>
        <v>0.1402704835770221</v>
      </c>
      <c r="AG10" s="122">
        <f t="shared" si="6"/>
        <v>0.11884011251590287</v>
      </c>
      <c r="AH10" s="122"/>
    </row>
    <row r="11" spans="1:34">
      <c r="D11" s="124" t="s">
        <v>63</v>
      </c>
      <c r="E11" s="125"/>
      <c r="F11" s="125"/>
      <c r="G11" s="126"/>
      <c r="H11" s="126"/>
      <c r="I11" s="126"/>
      <c r="J11" s="126"/>
      <c r="K11" s="126"/>
      <c r="L11" s="126">
        <f t="shared" ref="L11:AC11" si="11">SUM(L9:L10)</f>
        <v>1021.1189999999999</v>
      </c>
      <c r="M11" s="126">
        <f t="shared" si="11"/>
        <v>1242.1399999999999</v>
      </c>
      <c r="N11" s="126">
        <f t="shared" si="11"/>
        <v>1443.9710000000002</v>
      </c>
      <c r="O11" s="126">
        <f t="shared" si="11"/>
        <v>1567.116</v>
      </c>
      <c r="P11" s="126">
        <f t="shared" si="11"/>
        <v>1268.4660000000003</v>
      </c>
      <c r="Q11" s="126">
        <f t="shared" si="11"/>
        <v>1606.04</v>
      </c>
      <c r="R11" s="126">
        <f t="shared" si="11"/>
        <v>1890.6210000000001</v>
      </c>
      <c r="S11" s="126">
        <f t="shared" si="11"/>
        <v>1998.9033907000003</v>
      </c>
      <c r="T11" s="126">
        <f t="shared" si="11"/>
        <v>2225.6026123576335</v>
      </c>
      <c r="U11" s="126">
        <f t="shared" si="11"/>
        <v>2428.9788244164993</v>
      </c>
      <c r="V11" s="126">
        <f t="shared" si="11"/>
        <v>2622.9944138855799</v>
      </c>
      <c r="W11" s="126">
        <f t="shared" si="11"/>
        <v>2806.3690136227151</v>
      </c>
      <c r="X11" s="126">
        <f t="shared" si="11"/>
        <v>2982.0064353665111</v>
      </c>
      <c r="Y11" s="126">
        <f t="shared" si="11"/>
        <v>3146.0147582847494</v>
      </c>
      <c r="Z11" s="126">
        <f t="shared" si="11"/>
        <v>3313.7113957771712</v>
      </c>
      <c r="AA11" s="126">
        <f t="shared" si="11"/>
        <v>3484.947077195106</v>
      </c>
      <c r="AB11" s="126">
        <f t="shared" si="11"/>
        <v>3659.6382613407613</v>
      </c>
      <c r="AC11" s="126">
        <f t="shared" si="11"/>
        <v>3837.7820219063169</v>
      </c>
      <c r="AD11" s="122"/>
      <c r="AE11" s="122">
        <f t="shared" si="10"/>
        <v>6.7404058961710422E-2</v>
      </c>
      <c r="AF11" s="122">
        <f t="shared" si="5"/>
        <v>0.1081231299785681</v>
      </c>
      <c r="AG11" s="122">
        <f t="shared" si="6"/>
        <v>6.4554199702253623E-2</v>
      </c>
      <c r="AH11" s="122"/>
    </row>
    <row r="12" spans="1:34">
      <c r="D12" s="123" t="s">
        <v>6</v>
      </c>
      <c r="G12" s="127"/>
      <c r="H12" s="127"/>
      <c r="I12" s="127"/>
      <c r="J12" s="127"/>
      <c r="K12" s="127"/>
      <c r="L12" s="143">
        <v>-203.256</v>
      </c>
      <c r="M12" s="143">
        <v>-264.56</v>
      </c>
      <c r="N12" s="143">
        <v>-274.60899999999998</v>
      </c>
      <c r="O12" s="143">
        <v>-274.20999999999998</v>
      </c>
      <c r="P12" s="143">
        <v>-254.80199999999999</v>
      </c>
      <c r="Q12" s="143">
        <v>-284.197</v>
      </c>
      <c r="R12" s="143">
        <v>-322.28199999999998</v>
      </c>
      <c r="S12" s="121">
        <f>+S333+S344</f>
        <v>-330.11600141733379</v>
      </c>
      <c r="T12" s="121">
        <f t="shared" ref="T12:AC12" si="12">+T333+T344</f>
        <v>-308.23451443382555</v>
      </c>
      <c r="U12" s="121">
        <f t="shared" si="12"/>
        <v>-294.34588583457742</v>
      </c>
      <c r="V12" s="121">
        <f t="shared" si="12"/>
        <v>-285.23019372289832</v>
      </c>
      <c r="W12" s="121">
        <f t="shared" si="12"/>
        <v>-279.18310901331915</v>
      </c>
      <c r="X12" s="121">
        <f t="shared" si="12"/>
        <v>-275.12114207863345</v>
      </c>
      <c r="Y12" s="121">
        <f t="shared" si="12"/>
        <v>-272.42517719211219</v>
      </c>
      <c r="Z12" s="121">
        <f t="shared" si="12"/>
        <v>-270.61253469988606</v>
      </c>
      <c r="AA12" s="121">
        <f t="shared" si="12"/>
        <v>-269.68816791947876</v>
      </c>
      <c r="AB12" s="121">
        <f t="shared" si="12"/>
        <v>-269.62595625445636</v>
      </c>
      <c r="AC12" s="121">
        <f t="shared" si="12"/>
        <v>-270.38413510734119</v>
      </c>
      <c r="AD12" s="122"/>
      <c r="AE12" s="122">
        <f t="shared" si="10"/>
        <v>-1.9762161252512067E-2</v>
      </c>
      <c r="AF12" s="122">
        <f t="shared" si="5"/>
        <v>7.9855005976348536E-2</v>
      </c>
      <c r="AG12" s="122">
        <f t="shared" si="6"/>
        <v>5.5320206513432391E-2</v>
      </c>
      <c r="AH12" s="122"/>
    </row>
    <row r="13" spans="1:34">
      <c r="D13" s="123" t="s">
        <v>320</v>
      </c>
      <c r="G13" s="127"/>
      <c r="H13" s="127"/>
      <c r="I13" s="127"/>
      <c r="J13" s="127"/>
      <c r="K13" s="127"/>
      <c r="L13" s="121">
        <f t="shared" ref="L13:R13" si="13">-L$135</f>
        <v>-63.945999999999998</v>
      </c>
      <c r="M13" s="121">
        <f t="shared" si="13"/>
        <v>-93.296999999999997</v>
      </c>
      <c r="N13" s="121">
        <f t="shared" si="13"/>
        <v>-69.938999999999993</v>
      </c>
      <c r="O13" s="121">
        <f t="shared" si="13"/>
        <v>-60.953000000000003</v>
      </c>
      <c r="P13" s="121">
        <f t="shared" si="13"/>
        <v>-43.384</v>
      </c>
      <c r="Q13" s="121">
        <f t="shared" si="13"/>
        <v>-80.070999999999998</v>
      </c>
      <c r="R13" s="121">
        <f t="shared" si="13"/>
        <v>-121.416</v>
      </c>
      <c r="S13" s="121">
        <f t="shared" ref="S13:AC13" si="14">-S$135</f>
        <v>0</v>
      </c>
      <c r="T13" s="121">
        <f t="shared" si="14"/>
        <v>0</v>
      </c>
      <c r="U13" s="121">
        <f t="shared" si="14"/>
        <v>0</v>
      </c>
      <c r="V13" s="121">
        <f t="shared" si="14"/>
        <v>0</v>
      </c>
      <c r="W13" s="121">
        <f t="shared" si="14"/>
        <v>0</v>
      </c>
      <c r="X13" s="121">
        <f t="shared" si="14"/>
        <v>0</v>
      </c>
      <c r="Y13" s="121">
        <f t="shared" si="14"/>
        <v>0</v>
      </c>
      <c r="Z13" s="121">
        <f t="shared" si="14"/>
        <v>0</v>
      </c>
      <c r="AA13" s="121">
        <f t="shared" si="14"/>
        <v>0</v>
      </c>
      <c r="AB13" s="121">
        <f t="shared" si="14"/>
        <v>0</v>
      </c>
      <c r="AC13" s="121">
        <f t="shared" si="14"/>
        <v>0</v>
      </c>
      <c r="AD13" s="122"/>
      <c r="AE13" s="122"/>
      <c r="AF13" s="122"/>
      <c r="AG13" s="122"/>
      <c r="AH13" s="122"/>
    </row>
    <row r="14" spans="1:34">
      <c r="D14" s="124" t="s">
        <v>3</v>
      </c>
      <c r="E14" s="125"/>
      <c r="F14" s="125"/>
      <c r="G14" s="126"/>
      <c r="H14" s="126"/>
      <c r="I14" s="126"/>
      <c r="J14" s="126"/>
      <c r="K14" s="126"/>
      <c r="L14" s="126">
        <f t="shared" ref="L14:R14" si="15">SUM(L11:L13)</f>
        <v>753.91699999999992</v>
      </c>
      <c r="M14" s="126">
        <f t="shared" si="15"/>
        <v>884.2829999999999</v>
      </c>
      <c r="N14" s="126">
        <f t="shared" si="15"/>
        <v>1099.4230000000002</v>
      </c>
      <c r="O14" s="126">
        <f t="shared" si="15"/>
        <v>1231.953</v>
      </c>
      <c r="P14" s="126">
        <f t="shared" si="15"/>
        <v>970.28000000000031</v>
      </c>
      <c r="Q14" s="126">
        <f t="shared" si="15"/>
        <v>1241.7719999999999</v>
      </c>
      <c r="R14" s="126">
        <f t="shared" si="15"/>
        <v>1446.9230000000002</v>
      </c>
      <c r="S14" s="126">
        <f t="shared" ref="S14:AC14" si="16">SUM(S11:S13)</f>
        <v>1668.7873892826665</v>
      </c>
      <c r="T14" s="126">
        <f t="shared" si="16"/>
        <v>1917.3680979238079</v>
      </c>
      <c r="U14" s="126">
        <f t="shared" si="16"/>
        <v>2134.6329385819217</v>
      </c>
      <c r="V14" s="126">
        <f t="shared" si="16"/>
        <v>2337.7642201626813</v>
      </c>
      <c r="W14" s="126">
        <f t="shared" si="16"/>
        <v>2527.1859046093959</v>
      </c>
      <c r="X14" s="126">
        <f t="shared" si="16"/>
        <v>2706.8852932878776</v>
      </c>
      <c r="Y14" s="126">
        <f t="shared" si="16"/>
        <v>2873.5895810926372</v>
      </c>
      <c r="Z14" s="126">
        <f t="shared" si="16"/>
        <v>3043.0988610772852</v>
      </c>
      <c r="AA14" s="126">
        <f t="shared" si="16"/>
        <v>3215.258909275627</v>
      </c>
      <c r="AB14" s="126">
        <f t="shared" si="16"/>
        <v>3390.0123050863049</v>
      </c>
      <c r="AC14" s="126">
        <f t="shared" si="16"/>
        <v>3567.3978867989758</v>
      </c>
      <c r="AD14" s="122"/>
      <c r="AE14" s="122">
        <f t="shared" ref="AE14" si="17">(AC14/S14)^(1/10)-1</f>
        <v>7.8934434996794645E-2</v>
      </c>
      <c r="AF14" s="122">
        <f t="shared" ref="AF14" si="18">(R14/L14)^(1/6)-1</f>
        <v>0.11477438396344164</v>
      </c>
      <c r="AG14" s="122">
        <f t="shared" ref="AG14" si="19">+(R14/O14)^(1/3)-1</f>
        <v>5.507603900646596E-2</v>
      </c>
      <c r="AH14" s="122"/>
    </row>
    <row r="15" spans="1:34">
      <c r="D15" s="123" t="s">
        <v>205</v>
      </c>
      <c r="G15" s="127"/>
      <c r="H15" s="127"/>
      <c r="I15" s="127"/>
      <c r="J15" s="127"/>
      <c r="K15" s="127"/>
      <c r="L15" s="143">
        <v>-71.896000000000001</v>
      </c>
      <c r="M15" s="143">
        <v>-107.146</v>
      </c>
      <c r="N15" s="143">
        <v>-138.494</v>
      </c>
      <c r="O15" s="143">
        <v>-150.048</v>
      </c>
      <c r="P15" s="143">
        <v>-129.803</v>
      </c>
      <c r="Q15" s="143">
        <v>-113.705</v>
      </c>
      <c r="R15" s="143">
        <v>-164.66200000000001</v>
      </c>
      <c r="S15" s="121">
        <f t="shared" ref="S15:AB15" si="20">-S316</f>
        <v>-347.80780740746502</v>
      </c>
      <c r="T15" s="121">
        <f t="shared" si="20"/>
        <v>-366.03066952472074</v>
      </c>
      <c r="U15" s="121">
        <f t="shared" si="20"/>
        <v>-394.25000019750991</v>
      </c>
      <c r="V15" s="121">
        <f t="shared" si="20"/>
        <v>-416.01789062041524</v>
      </c>
      <c r="W15" s="121">
        <f t="shared" si="20"/>
        <v>-432.9061894419126</v>
      </c>
      <c r="X15" s="121">
        <f t="shared" si="20"/>
        <v>-500.13439448152701</v>
      </c>
      <c r="Y15" s="121">
        <f t="shared" si="20"/>
        <v>-573.68969193718715</v>
      </c>
      <c r="Z15" s="121">
        <f t="shared" si="20"/>
        <v>-613.35099832817934</v>
      </c>
      <c r="AA15" s="121">
        <f t="shared" si="20"/>
        <v>-645.53262200871768</v>
      </c>
      <c r="AB15" s="121">
        <f t="shared" si="20"/>
        <v>-678.37837789398043</v>
      </c>
      <c r="AC15" s="121">
        <f>-AC316</f>
        <v>-711.88005589430998</v>
      </c>
      <c r="AD15" s="122"/>
      <c r="AE15" s="122">
        <f t="shared" ref="AE15" si="21">(AC15/S15)^(1/10)-1</f>
        <v>7.4253432236413008E-2</v>
      </c>
      <c r="AF15" s="122">
        <f t="shared" ref="AF15" si="22">(R15/L15)^(1/6)-1</f>
        <v>0.14810456274511052</v>
      </c>
      <c r="AG15" s="122">
        <f t="shared" ref="AG15" si="23">+(R15/O15)^(1/3)-1</f>
        <v>3.1464752370794713E-2</v>
      </c>
      <c r="AH15" s="122"/>
    </row>
    <row r="16" spans="1:34">
      <c r="D16" s="123" t="s">
        <v>318</v>
      </c>
      <c r="G16" s="127"/>
      <c r="H16" s="127"/>
      <c r="I16" s="127"/>
      <c r="J16" s="127"/>
      <c r="K16" s="127"/>
      <c r="L16" s="143">
        <v>-38.648000000000003</v>
      </c>
      <c r="M16" s="143">
        <f>120.211-3.296</f>
        <v>116.91499999999999</v>
      </c>
      <c r="N16" s="143">
        <f>136.294-2.098</f>
        <v>134.196</v>
      </c>
      <c r="O16" s="143">
        <v>-4.0860000000000003</v>
      </c>
      <c r="P16" s="143">
        <v>42.048000000000002</v>
      </c>
      <c r="Q16" s="143">
        <f>-3.065-16.194</f>
        <v>-19.259</v>
      </c>
      <c r="R16" s="143">
        <f>-4.667-1.934</f>
        <v>-6.601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2"/>
      <c r="AE16" s="122"/>
      <c r="AF16" s="122"/>
      <c r="AG16" s="122"/>
      <c r="AH16" s="122"/>
    </row>
    <row r="17" spans="1:38">
      <c r="D17" s="124" t="s">
        <v>71</v>
      </c>
      <c r="E17" s="125"/>
      <c r="F17" s="125"/>
      <c r="G17" s="126"/>
      <c r="H17" s="126"/>
      <c r="I17" s="126"/>
      <c r="J17" s="126"/>
      <c r="K17" s="126"/>
      <c r="L17" s="126">
        <f>SUM(L14:L16)</f>
        <v>643.37299999999993</v>
      </c>
      <c r="M17" s="126">
        <f t="shared" ref="M17:AC17" si="24">SUM(M14:M16)</f>
        <v>894.05199999999991</v>
      </c>
      <c r="N17" s="126">
        <f t="shared" si="24"/>
        <v>1095.1250000000002</v>
      </c>
      <c r="O17" s="126">
        <f t="shared" si="24"/>
        <v>1077.819</v>
      </c>
      <c r="P17" s="126">
        <f t="shared" si="24"/>
        <v>882.52500000000032</v>
      </c>
      <c r="Q17" s="126">
        <f t="shared" si="24"/>
        <v>1108.808</v>
      </c>
      <c r="R17" s="126">
        <f t="shared" si="24"/>
        <v>1275.6600000000001</v>
      </c>
      <c r="S17" s="126">
        <f t="shared" si="24"/>
        <v>1320.9795818752013</v>
      </c>
      <c r="T17" s="126">
        <f t="shared" si="24"/>
        <v>1551.3374283990872</v>
      </c>
      <c r="U17" s="126">
        <f t="shared" si="24"/>
        <v>1740.3829383844118</v>
      </c>
      <c r="V17" s="126">
        <f t="shared" si="24"/>
        <v>1921.746329542266</v>
      </c>
      <c r="W17" s="126">
        <f t="shared" si="24"/>
        <v>2094.2797151674831</v>
      </c>
      <c r="X17" s="126">
        <f t="shared" si="24"/>
        <v>2206.7508988063505</v>
      </c>
      <c r="Y17" s="126">
        <f t="shared" si="24"/>
        <v>2299.8998891554502</v>
      </c>
      <c r="Z17" s="126">
        <f t="shared" si="24"/>
        <v>2429.7478627491059</v>
      </c>
      <c r="AA17" s="126">
        <f t="shared" si="24"/>
        <v>2569.7262872669094</v>
      </c>
      <c r="AB17" s="126">
        <f t="shared" si="24"/>
        <v>2711.6339271923243</v>
      </c>
      <c r="AC17" s="126">
        <f t="shared" si="24"/>
        <v>2855.517830904666</v>
      </c>
      <c r="AD17" s="122"/>
      <c r="AE17" s="122">
        <f t="shared" ref="AE17" si="25">(AC17/S17)^(1/10)-1</f>
        <v>8.0137084815267823E-2</v>
      </c>
      <c r="AF17" s="122">
        <f t="shared" ref="AF17" si="26">(R17/L17)^(1/6)-1</f>
        <v>0.12084446397310877</v>
      </c>
      <c r="AG17" s="122">
        <f t="shared" ref="AG17" si="27">+(R17/O17)^(1/3)-1</f>
        <v>5.7782475192672322E-2</v>
      </c>
      <c r="AH17" s="122"/>
      <c r="AI17" s="167"/>
      <c r="AL17" s="167"/>
    </row>
    <row r="18" spans="1:38">
      <c r="D18" s="183" t="s">
        <v>322</v>
      </c>
      <c r="E18" s="187"/>
      <c r="F18" s="187"/>
      <c r="G18" s="256"/>
      <c r="H18" s="256"/>
      <c r="I18" s="256"/>
      <c r="J18" s="256"/>
      <c r="K18" s="256"/>
      <c r="L18" s="143">
        <v>-219.215</v>
      </c>
      <c r="M18" s="143">
        <v>-401.10199999999998</v>
      </c>
      <c r="N18" s="143">
        <v>-286.392</v>
      </c>
      <c r="O18" s="143">
        <v>-148.07600000000002</v>
      </c>
      <c r="P18" s="143">
        <v>-31.251000000000005</v>
      </c>
      <c r="Q18" s="143">
        <v>-258.28499999999997</v>
      </c>
      <c r="R18" s="143">
        <v>-354.50700000000001</v>
      </c>
      <c r="S18" s="121">
        <f>+S163</f>
        <v>-330.24489546880034</v>
      </c>
      <c r="T18" s="121">
        <f t="shared" ref="T18:AC18" si="28">+T163</f>
        <v>-387.83435709977181</v>
      </c>
      <c r="U18" s="121">
        <f t="shared" si="28"/>
        <v>-435.09573459610294</v>
      </c>
      <c r="V18" s="121">
        <f t="shared" si="28"/>
        <v>-480.43658238556651</v>
      </c>
      <c r="W18" s="121">
        <f t="shared" si="28"/>
        <v>-523.56992879187078</v>
      </c>
      <c r="X18" s="121">
        <f t="shared" si="28"/>
        <v>-551.68772470158763</v>
      </c>
      <c r="Y18" s="121">
        <f t="shared" si="28"/>
        <v>-574.97497228886255</v>
      </c>
      <c r="Z18" s="121">
        <f t="shared" si="28"/>
        <v>-607.43696568727648</v>
      </c>
      <c r="AA18" s="121">
        <f t="shared" si="28"/>
        <v>-642.43157181672734</v>
      </c>
      <c r="AB18" s="121">
        <f t="shared" si="28"/>
        <v>-677.90848179808108</v>
      </c>
      <c r="AC18" s="121">
        <f t="shared" si="28"/>
        <v>-713.87945772616649</v>
      </c>
      <c r="AD18" s="122"/>
      <c r="AE18" s="122"/>
      <c r="AF18" s="122"/>
      <c r="AG18" s="122"/>
      <c r="AH18" s="122"/>
      <c r="AI18" s="167"/>
      <c r="AL18" s="167"/>
    </row>
    <row r="19" spans="1:38">
      <c r="D19" s="183" t="s">
        <v>323</v>
      </c>
      <c r="E19" s="187"/>
      <c r="F19" s="187"/>
      <c r="G19" s="256"/>
      <c r="H19" s="256"/>
      <c r="I19" s="256"/>
      <c r="J19" s="256"/>
      <c r="K19" s="256"/>
      <c r="L19" s="143">
        <v>28.681000000000001</v>
      </c>
      <c r="M19" s="143">
        <v>247.71199999999999</v>
      </c>
      <c r="N19" s="143">
        <v>2.75</v>
      </c>
      <c r="O19" s="143">
        <v>-34.67</v>
      </c>
      <c r="P19" s="143">
        <v>-147.05799999999999</v>
      </c>
      <c r="Q19" s="143">
        <v>-11.026</v>
      </c>
      <c r="R19" s="143">
        <v>33.173999999999999</v>
      </c>
      <c r="S19" s="121">
        <f>+S165</f>
        <v>0</v>
      </c>
      <c r="T19" s="121">
        <f t="shared" ref="T19:AC19" si="29">+T165</f>
        <v>0</v>
      </c>
      <c r="U19" s="121">
        <f t="shared" si="29"/>
        <v>0</v>
      </c>
      <c r="V19" s="121">
        <f t="shared" si="29"/>
        <v>0</v>
      </c>
      <c r="W19" s="121">
        <f t="shared" si="29"/>
        <v>0</v>
      </c>
      <c r="X19" s="121">
        <f t="shared" si="29"/>
        <v>0</v>
      </c>
      <c r="Y19" s="121">
        <f t="shared" si="29"/>
        <v>0</v>
      </c>
      <c r="Z19" s="121">
        <f t="shared" si="29"/>
        <v>0</v>
      </c>
      <c r="AA19" s="121">
        <f t="shared" si="29"/>
        <v>0</v>
      </c>
      <c r="AB19" s="121">
        <f t="shared" si="29"/>
        <v>0</v>
      </c>
      <c r="AC19" s="121">
        <f t="shared" si="29"/>
        <v>0</v>
      </c>
      <c r="AD19" s="122"/>
      <c r="AE19" s="122"/>
      <c r="AF19" s="122"/>
      <c r="AG19" s="122"/>
      <c r="AH19" s="122"/>
      <c r="AI19" s="167"/>
      <c r="AL19" s="167"/>
    </row>
    <row r="20" spans="1:38">
      <c r="D20" s="126" t="s">
        <v>321</v>
      </c>
      <c r="E20" s="126"/>
      <c r="F20" s="126"/>
      <c r="G20" s="126"/>
      <c r="H20" s="126"/>
      <c r="I20" s="126"/>
      <c r="J20" s="126"/>
      <c r="K20" s="126"/>
      <c r="L20" s="126">
        <f t="shared" ref="L20:AC20" si="30">SUM(L17:L19)</f>
        <v>452.83899999999988</v>
      </c>
      <c r="M20" s="126">
        <f t="shared" si="30"/>
        <v>740.66199999999992</v>
      </c>
      <c r="N20" s="126">
        <f t="shared" si="30"/>
        <v>811.48300000000017</v>
      </c>
      <c r="O20" s="126">
        <f t="shared" si="30"/>
        <v>895.07299999999998</v>
      </c>
      <c r="P20" s="126">
        <f t="shared" si="30"/>
        <v>704.21600000000035</v>
      </c>
      <c r="Q20" s="126">
        <f t="shared" si="30"/>
        <v>839.49700000000007</v>
      </c>
      <c r="R20" s="126">
        <f t="shared" si="30"/>
        <v>954.327</v>
      </c>
      <c r="S20" s="126">
        <f t="shared" si="30"/>
        <v>990.73468640640101</v>
      </c>
      <c r="T20" s="126">
        <f t="shared" si="30"/>
        <v>1163.5030712993155</v>
      </c>
      <c r="U20" s="126">
        <f t="shared" si="30"/>
        <v>1305.2872037883089</v>
      </c>
      <c r="V20" s="126">
        <f t="shared" si="30"/>
        <v>1441.3097471566996</v>
      </c>
      <c r="W20" s="126">
        <f t="shared" si="30"/>
        <v>1570.7097863756123</v>
      </c>
      <c r="X20" s="126">
        <f t="shared" si="30"/>
        <v>1655.0631741047628</v>
      </c>
      <c r="Y20" s="126">
        <f t="shared" si="30"/>
        <v>1724.9249168665876</v>
      </c>
      <c r="Z20" s="126">
        <f t="shared" si="30"/>
        <v>1822.3108970618296</v>
      </c>
      <c r="AA20" s="126">
        <f t="shared" si="30"/>
        <v>1927.2947154501821</v>
      </c>
      <c r="AB20" s="126">
        <f t="shared" si="30"/>
        <v>2033.7254453942433</v>
      </c>
      <c r="AC20" s="126">
        <f t="shared" si="30"/>
        <v>2141.6383731784995</v>
      </c>
      <c r="AD20" s="122"/>
      <c r="AE20" s="122">
        <f t="shared" ref="AE20" si="31">(AC20/S20)^(1/10)-1</f>
        <v>8.0137084815267823E-2</v>
      </c>
      <c r="AF20" s="122">
        <f t="shared" ref="AF20" si="32">(R20/L20)^(1/6)-1</f>
        <v>0.13229319717401378</v>
      </c>
      <c r="AG20" s="122">
        <f t="shared" ref="AG20" si="33">+(R20/O20)^(1/3)-1</f>
        <v>2.159694324440653E-2</v>
      </c>
      <c r="AH20" s="122"/>
      <c r="AI20" s="167"/>
      <c r="AL20" s="167"/>
    </row>
    <row r="21" spans="1:38">
      <c r="D21" s="151" t="s">
        <v>324</v>
      </c>
      <c r="E21" s="187"/>
      <c r="F21" s="187"/>
      <c r="G21" s="256"/>
      <c r="H21" s="256"/>
      <c r="I21" s="256"/>
      <c r="J21" s="256"/>
      <c r="K21" s="256"/>
      <c r="L21" s="143">
        <v>206.79099999999997</v>
      </c>
      <c r="M21" s="143">
        <v>58.709000000000046</v>
      </c>
      <c r="N21" s="143">
        <v>158.35599999999999</v>
      </c>
      <c r="O21" s="143">
        <v>167.05200000000002</v>
      </c>
      <c r="P21" s="143">
        <v>258.01200000000006</v>
      </c>
      <c r="Q21" s="143">
        <v>270.30999999999995</v>
      </c>
      <c r="R21" s="143">
        <v>282.37200000000001</v>
      </c>
      <c r="S21" s="185">
        <f>-S344</f>
        <v>212.23920141733382</v>
      </c>
      <c r="T21" s="185">
        <f t="shared" ref="T21:AC21" si="34">-T344</f>
        <v>195.66223260982554</v>
      </c>
      <c r="U21" s="185">
        <f t="shared" si="34"/>
        <v>180.68457176625415</v>
      </c>
      <c r="V21" s="185">
        <f t="shared" si="34"/>
        <v>167.16252932688181</v>
      </c>
      <c r="W21" s="185">
        <f t="shared" si="34"/>
        <v>154.97731975714706</v>
      </c>
      <c r="X21" s="185">
        <f t="shared" si="34"/>
        <v>144.01561100454418</v>
      </c>
      <c r="Y21" s="185">
        <f t="shared" si="34"/>
        <v>134.174932452913</v>
      </c>
      <c r="Z21" s="185">
        <f t="shared" si="34"/>
        <v>125.35404958441384</v>
      </c>
      <c r="AA21" s="185">
        <f t="shared" si="34"/>
        <v>117.47862000058218</v>
      </c>
      <c r="AB21" s="185">
        <f t="shared" si="34"/>
        <v>110.47849463676705</v>
      </c>
      <c r="AC21" s="185">
        <f t="shared" si="34"/>
        <v>104.28765033824945</v>
      </c>
      <c r="AD21" s="122"/>
      <c r="AE21" s="122"/>
      <c r="AF21" s="122"/>
      <c r="AG21" s="122"/>
      <c r="AH21" s="122"/>
      <c r="AI21" s="167"/>
      <c r="AL21" s="167"/>
    </row>
    <row r="22" spans="1:38">
      <c r="D22" s="126" t="s">
        <v>325</v>
      </c>
      <c r="E22" s="126"/>
      <c r="F22" s="126"/>
      <c r="G22" s="126"/>
      <c r="H22" s="126"/>
      <c r="I22" s="126"/>
      <c r="J22" s="126"/>
      <c r="K22" s="126"/>
      <c r="L22" s="126">
        <f t="shared" ref="L22:AC22" si="35">SUM(L20:L21)</f>
        <v>659.62999999999988</v>
      </c>
      <c r="M22" s="126">
        <f t="shared" si="35"/>
        <v>799.37099999999998</v>
      </c>
      <c r="N22" s="126">
        <f t="shared" si="35"/>
        <v>969.83900000000017</v>
      </c>
      <c r="O22" s="126">
        <f t="shared" si="35"/>
        <v>1062.125</v>
      </c>
      <c r="P22" s="126">
        <f t="shared" si="35"/>
        <v>962.22800000000041</v>
      </c>
      <c r="Q22" s="126">
        <f t="shared" si="35"/>
        <v>1109.807</v>
      </c>
      <c r="R22" s="126">
        <f t="shared" si="35"/>
        <v>1236.6990000000001</v>
      </c>
      <c r="S22" s="126">
        <f t="shared" si="35"/>
        <v>1202.9738878237349</v>
      </c>
      <c r="T22" s="126">
        <f t="shared" si="35"/>
        <v>1359.1653039091411</v>
      </c>
      <c r="U22" s="126">
        <f t="shared" si="35"/>
        <v>1485.971775554563</v>
      </c>
      <c r="V22" s="126">
        <f t="shared" si="35"/>
        <v>1608.4722764835815</v>
      </c>
      <c r="W22" s="126">
        <f t="shared" si="35"/>
        <v>1725.6871061327595</v>
      </c>
      <c r="X22" s="126">
        <f t="shared" si="35"/>
        <v>1799.0787851093069</v>
      </c>
      <c r="Y22" s="126">
        <f t="shared" si="35"/>
        <v>1859.0998493195007</v>
      </c>
      <c r="Z22" s="126">
        <f t="shared" si="35"/>
        <v>1947.6649466462434</v>
      </c>
      <c r="AA22" s="126">
        <f t="shared" si="35"/>
        <v>2044.7733354507643</v>
      </c>
      <c r="AB22" s="126">
        <f t="shared" si="35"/>
        <v>2144.2039400310105</v>
      </c>
      <c r="AC22" s="126">
        <f t="shared" si="35"/>
        <v>2245.926023516749</v>
      </c>
      <c r="AD22" s="122"/>
      <c r="AE22" s="122">
        <f t="shared" ref="AE22" si="36">(AC22/S22)^(1/10)-1</f>
        <v>6.4422202199200029E-2</v>
      </c>
      <c r="AF22" s="122">
        <f t="shared" ref="AF22" si="37">(R22/L22)^(1/6)-1</f>
        <v>0.11043702797138244</v>
      </c>
      <c r="AG22" s="122">
        <f t="shared" ref="AG22" si="38">+(R22/O22)^(1/3)-1</f>
        <v>5.2033233862044836E-2</v>
      </c>
      <c r="AH22" s="122"/>
      <c r="AI22" s="167"/>
      <c r="AL22" s="167"/>
    </row>
    <row r="23" spans="1:38"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122"/>
      <c r="AE23" s="122"/>
      <c r="AF23" s="122"/>
      <c r="AG23" s="122"/>
      <c r="AH23" s="122"/>
      <c r="AI23" s="167"/>
      <c r="AL23" s="167"/>
    </row>
    <row r="24" spans="1:38">
      <c r="A24" s="148" t="s">
        <v>326</v>
      </c>
      <c r="D24" s="260" t="s">
        <v>326</v>
      </c>
      <c r="E24" s="260"/>
      <c r="F24" s="260"/>
      <c r="G24" s="260"/>
      <c r="H24" s="260"/>
      <c r="I24" s="260"/>
      <c r="J24" s="260"/>
      <c r="K24" s="260"/>
      <c r="L24" s="261">
        <f t="shared" ref="L24:AC24" si="39">L22/L287</f>
        <v>6.9279405123249971</v>
      </c>
      <c r="M24" s="261">
        <f t="shared" si="39"/>
        <v>8.5408359510225011</v>
      </c>
      <c r="N24" s="261">
        <f t="shared" si="39"/>
        <v>10.524454428058299</v>
      </c>
      <c r="O24" s="261">
        <f t="shared" si="39"/>
        <v>11.792217164427669</v>
      </c>
      <c r="P24" s="261">
        <f t="shared" si="39"/>
        <v>11.095930534254322</v>
      </c>
      <c r="Q24" s="261">
        <f t="shared" si="39"/>
        <v>13.202400637632195</v>
      </c>
      <c r="R24" s="261">
        <f t="shared" si="39"/>
        <v>16.089862350706461</v>
      </c>
      <c r="S24" s="261">
        <f t="shared" si="39"/>
        <v>16.633923475604075</v>
      </c>
      <c r="T24" s="261">
        <f t="shared" ca="1" si="39"/>
        <v>20.114217905923699</v>
      </c>
      <c r="U24" s="261">
        <f t="shared" ca="1" si="39"/>
        <v>23.447306740057154</v>
      </c>
      <c r="V24" s="261">
        <f t="shared" ca="1" si="39"/>
        <v>26.981307136371324</v>
      </c>
      <c r="W24" s="261">
        <f t="shared" ca="1" si="39"/>
        <v>30.70168870330723</v>
      </c>
      <c r="X24" s="261">
        <f t="shared" ca="1" si="39"/>
        <v>33.929303407599186</v>
      </c>
      <c r="Y24" s="261">
        <f t="shared" ca="1" si="39"/>
        <v>37.163189818902524</v>
      </c>
      <c r="Z24" s="261">
        <f t="shared" ca="1" si="39"/>
        <v>41.222633267117075</v>
      </c>
      <c r="AA24" s="261">
        <f t="shared" ca="1" si="39"/>
        <v>45.762847817148781</v>
      </c>
      <c r="AB24" s="261">
        <f t="shared" ca="1" si="39"/>
        <v>50.678256096571225</v>
      </c>
      <c r="AC24" s="261">
        <f t="shared" ca="1" si="39"/>
        <v>55.987146651242043</v>
      </c>
      <c r="AD24" s="122"/>
      <c r="AE24" s="122">
        <f t="shared" ref="AE24" ca="1" si="40">(AC24/S24)^(1/10)-1</f>
        <v>0.12904009101351477</v>
      </c>
      <c r="AF24" s="122">
        <f t="shared" ref="AF24" si="41">(R24/L24)^(1/6)-1</f>
        <v>0.15077750307186188</v>
      </c>
      <c r="AG24" s="122">
        <f t="shared" ref="AG24" si="42">+(R24/O24)^(1/3)-1</f>
        <v>0.10913808995583429</v>
      </c>
      <c r="AH24" s="122"/>
      <c r="AI24" s="167"/>
      <c r="AL24" s="167"/>
    </row>
    <row r="25" spans="1:38">
      <c r="D25" s="237" t="s">
        <v>259</v>
      </c>
      <c r="E25" s="256"/>
      <c r="F25" s="256"/>
      <c r="G25" s="256"/>
      <c r="H25" s="256"/>
      <c r="I25" s="256"/>
      <c r="J25" s="256"/>
      <c r="K25" s="256"/>
      <c r="L25" s="128"/>
      <c r="M25" s="128">
        <f>M24/L24-1</f>
        <v>0.23281023210694696</v>
      </c>
      <c r="N25" s="128">
        <f t="shared" ref="N25:AC25" si="43">N24/M24-1</f>
        <v>0.23225109209577077</v>
      </c>
      <c r="O25" s="128">
        <f t="shared" si="43"/>
        <v>0.12045876059755667</v>
      </c>
      <c r="P25" s="128">
        <f t="shared" si="43"/>
        <v>-5.9046286246640767E-2</v>
      </c>
      <c r="Q25" s="128">
        <f t="shared" si="43"/>
        <v>0.1898416808644372</v>
      </c>
      <c r="R25" s="128">
        <f t="shared" si="43"/>
        <v>0.21870732394257364</v>
      </c>
      <c r="S25" s="128">
        <f t="shared" si="43"/>
        <v>3.3813907977511493E-2</v>
      </c>
      <c r="T25" s="128">
        <f t="shared" ca="1" si="43"/>
        <v>0.20922871476617955</v>
      </c>
      <c r="U25" s="128">
        <f t="shared" ca="1" si="43"/>
        <v>0.16570810009728754</v>
      </c>
      <c r="V25" s="128">
        <f t="shared" ca="1" si="43"/>
        <v>0.15072095211160086</v>
      </c>
      <c r="W25" s="128">
        <f t="shared" ca="1" si="43"/>
        <v>0.13788737321479738</v>
      </c>
      <c r="X25" s="128">
        <f t="shared" ca="1" si="43"/>
        <v>0.10512824670599552</v>
      </c>
      <c r="Y25" s="128">
        <f t="shared" ca="1" si="43"/>
        <v>9.5312490576480391E-2</v>
      </c>
      <c r="Z25" s="128">
        <f t="shared" ca="1" si="43"/>
        <v>0.10923291213688491</v>
      </c>
      <c r="AA25" s="128">
        <f t="shared" ca="1" si="43"/>
        <v>0.11013887736408612</v>
      </c>
      <c r="AB25" s="128">
        <f t="shared" ca="1" si="43"/>
        <v>0.10741045441626751</v>
      </c>
      <c r="AC25" s="128">
        <f t="shared" ca="1" si="43"/>
        <v>0.10475677269861716</v>
      </c>
      <c r="AD25" s="122"/>
      <c r="AE25" s="122"/>
      <c r="AF25" s="122"/>
      <c r="AG25" s="122"/>
      <c r="AH25" s="122"/>
      <c r="AI25" s="167"/>
      <c r="AL25" s="167"/>
    </row>
    <row r="26" spans="1:38">
      <c r="D26" s="237"/>
      <c r="E26" s="256"/>
      <c r="F26" s="256"/>
      <c r="G26" s="256"/>
      <c r="H26" s="256"/>
      <c r="I26" s="256"/>
      <c r="J26" s="256"/>
      <c r="K26" s="256"/>
      <c r="L26" s="238">
        <f>(O24/L24)^(1/3)-1</f>
        <v>0.19398014870181068</v>
      </c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122"/>
      <c r="AE26" s="122"/>
      <c r="AF26" s="122"/>
      <c r="AG26" s="122"/>
      <c r="AH26" s="122"/>
      <c r="AI26" s="167"/>
      <c r="AL26" s="167"/>
    </row>
    <row r="27" spans="1:38">
      <c r="D27" s="120" t="s">
        <v>129</v>
      </c>
      <c r="G27" s="128"/>
      <c r="H27" s="128"/>
      <c r="I27" s="128"/>
      <c r="J27" s="128"/>
      <c r="K27" s="128"/>
      <c r="L27" s="128">
        <f t="shared" ref="L27:AC27" si="44">+L9/L7</f>
        <v>0.74903984716157201</v>
      </c>
      <c r="M27" s="128">
        <f t="shared" si="44"/>
        <v>0.75877955555555554</v>
      </c>
      <c r="N27" s="128">
        <f t="shared" si="44"/>
        <v>0.79959046506008657</v>
      </c>
      <c r="O27" s="128">
        <f t="shared" si="44"/>
        <v>0.79966045616811543</v>
      </c>
      <c r="P27" s="128">
        <f t="shared" si="44"/>
        <v>0.75035613295909553</v>
      </c>
      <c r="Q27" s="128">
        <f t="shared" si="44"/>
        <v>0.80244489959544574</v>
      </c>
      <c r="R27" s="128">
        <f t="shared" si="44"/>
        <v>0.77686658424588051</v>
      </c>
      <c r="S27" s="128">
        <f t="shared" si="44"/>
        <v>0.77</v>
      </c>
      <c r="T27" s="128">
        <f t="shared" si="44"/>
        <v>0.77249999999999996</v>
      </c>
      <c r="U27" s="128">
        <f t="shared" si="44"/>
        <v>0.77499999999999991</v>
      </c>
      <c r="V27" s="128">
        <f t="shared" si="44"/>
        <v>0.77749999999999986</v>
      </c>
      <c r="W27" s="128">
        <f t="shared" si="44"/>
        <v>0.7799999999999998</v>
      </c>
      <c r="X27" s="128">
        <f t="shared" si="44"/>
        <v>0.78249999999999975</v>
      </c>
      <c r="Y27" s="128">
        <f t="shared" si="44"/>
        <v>0.7849999999999997</v>
      </c>
      <c r="Z27" s="128">
        <f t="shared" si="44"/>
        <v>0.78749999999999964</v>
      </c>
      <c r="AA27" s="128">
        <f t="shared" si="44"/>
        <v>0.7899999999999997</v>
      </c>
      <c r="AB27" s="128">
        <f t="shared" si="44"/>
        <v>0.79249999999999954</v>
      </c>
      <c r="AC27" s="128">
        <f t="shared" si="44"/>
        <v>0.79499999999999948</v>
      </c>
    </row>
    <row r="28" spans="1:38">
      <c r="D28" s="120" t="s">
        <v>64</v>
      </c>
      <c r="G28" s="128"/>
      <c r="H28" s="128"/>
      <c r="I28" s="128"/>
      <c r="J28" s="128"/>
      <c r="K28" s="128"/>
      <c r="L28" s="128">
        <f t="shared" ref="L28:AC28" si="45">+L11/L7</f>
        <v>0.557379366812227</v>
      </c>
      <c r="M28" s="128">
        <f t="shared" si="45"/>
        <v>0.55206222222222212</v>
      </c>
      <c r="N28" s="128">
        <f t="shared" si="45"/>
        <v>0.5933740484867015</v>
      </c>
      <c r="O28" s="128">
        <f t="shared" si="45"/>
        <v>0.59162171630837257</v>
      </c>
      <c r="P28" s="128">
        <f t="shared" si="45"/>
        <v>0.53099330013751367</v>
      </c>
      <c r="Q28" s="128">
        <f t="shared" si="45"/>
        <v>0.56675710087319353</v>
      </c>
      <c r="R28" s="128">
        <f t="shared" si="45"/>
        <v>0.55166321431145438</v>
      </c>
      <c r="S28" s="128">
        <f t="shared" si="45"/>
        <v>0.53500000000000003</v>
      </c>
      <c r="T28" s="128">
        <f t="shared" si="45"/>
        <v>0.54049999999999998</v>
      </c>
      <c r="U28" s="128">
        <f t="shared" si="45"/>
        <v>0.54549999999999976</v>
      </c>
      <c r="V28" s="128">
        <f t="shared" si="45"/>
        <v>0.55049999999999988</v>
      </c>
      <c r="W28" s="128">
        <f t="shared" si="45"/>
        <v>0.55549999999999977</v>
      </c>
      <c r="X28" s="128">
        <f t="shared" si="45"/>
        <v>0.56049999999999989</v>
      </c>
      <c r="Y28" s="128">
        <f t="shared" si="45"/>
        <v>0.56549999999999967</v>
      </c>
      <c r="Z28" s="128">
        <f t="shared" si="45"/>
        <v>0.57049999999999967</v>
      </c>
      <c r="AA28" s="128">
        <f t="shared" si="45"/>
        <v>0.57549999999999968</v>
      </c>
      <c r="AB28" s="128">
        <f t="shared" si="45"/>
        <v>0.58049999999999946</v>
      </c>
      <c r="AC28" s="128">
        <f t="shared" si="45"/>
        <v>0.58549999999999947</v>
      </c>
    </row>
    <row r="29" spans="1:38">
      <c r="D29" s="120" t="s">
        <v>146</v>
      </c>
      <c r="G29" s="128"/>
      <c r="H29" s="128"/>
      <c r="I29" s="128"/>
      <c r="J29" s="128"/>
      <c r="K29" s="128"/>
      <c r="L29" s="128">
        <f t="shared" ref="L29:AC29" si="46">+L14/L7</f>
        <v>0.41152674672489076</v>
      </c>
      <c r="M29" s="128">
        <f t="shared" si="46"/>
        <v>0.39301466666666662</v>
      </c>
      <c r="N29" s="128">
        <f t="shared" si="46"/>
        <v>0.45178821216589171</v>
      </c>
      <c r="O29" s="128">
        <f t="shared" si="46"/>
        <v>0.46509010709561288</v>
      </c>
      <c r="P29" s="128">
        <f t="shared" si="46"/>
        <v>0.40616948286940818</v>
      </c>
      <c r="Q29" s="128">
        <f t="shared" si="46"/>
        <v>0.43821019318666243</v>
      </c>
      <c r="R29" s="128">
        <f t="shared" si="46"/>
        <v>0.42219683005804576</v>
      </c>
      <c r="S29" s="128">
        <f t="shared" si="46"/>
        <v>0.44664552445107142</v>
      </c>
      <c r="T29" s="128">
        <f t="shared" si="46"/>
        <v>0.46564353005948411</v>
      </c>
      <c r="U29" s="128">
        <f t="shared" si="46"/>
        <v>0.47939580876180166</v>
      </c>
      <c r="V29" s="128">
        <f t="shared" si="46"/>
        <v>0.49063741668177818</v>
      </c>
      <c r="W29" s="128">
        <f t="shared" si="46"/>
        <v>0.50023776744823023</v>
      </c>
      <c r="X29" s="128">
        <f t="shared" si="46"/>
        <v>0.50878803911815784</v>
      </c>
      <c r="Y29" s="128">
        <f t="shared" si="46"/>
        <v>0.51653124125643513</v>
      </c>
      <c r="Z29" s="128">
        <f t="shared" si="46"/>
        <v>0.52391041128595994</v>
      </c>
      <c r="AA29" s="128">
        <f t="shared" si="46"/>
        <v>0.53096401790337089</v>
      </c>
      <c r="AB29" s="128">
        <f t="shared" si="46"/>
        <v>0.53773132822740488</v>
      </c>
      <c r="AC29" s="128">
        <f t="shared" si="46"/>
        <v>0.54424963450198405</v>
      </c>
    </row>
    <row r="30" spans="1:38">
      <c r="D30" s="120" t="s">
        <v>221</v>
      </c>
      <c r="G30" s="128"/>
      <c r="H30" s="128"/>
      <c r="I30" s="128"/>
      <c r="J30" s="128"/>
      <c r="K30" s="128"/>
      <c r="L30" s="128">
        <f t="shared" ref="L30:AC30" si="47">+L17/L7</f>
        <v>0.35118613537117899</v>
      </c>
      <c r="M30" s="128">
        <f t="shared" si="47"/>
        <v>0.3973564444444444</v>
      </c>
      <c r="N30" s="128">
        <f t="shared" si="47"/>
        <v>0.45002202596104696</v>
      </c>
      <c r="O30" s="128">
        <f t="shared" si="47"/>
        <v>0.40690103773413949</v>
      </c>
      <c r="P30" s="128">
        <f t="shared" si="47"/>
        <v>0.36943431057975479</v>
      </c>
      <c r="Q30" s="128">
        <f t="shared" si="47"/>
        <v>0.3912883910145476</v>
      </c>
      <c r="R30" s="128">
        <f t="shared" si="47"/>
        <v>0.37222409777980348</v>
      </c>
      <c r="S30" s="128">
        <f t="shared" si="47"/>
        <v>0.3535558944926015</v>
      </c>
      <c r="T30" s="128">
        <f t="shared" si="47"/>
        <v>0.37675094169729878</v>
      </c>
      <c r="U30" s="128">
        <f t="shared" si="47"/>
        <v>0.39085515416823802</v>
      </c>
      <c r="V30" s="128">
        <f t="shared" si="47"/>
        <v>0.40332581297642284</v>
      </c>
      <c r="W30" s="128">
        <f t="shared" si="47"/>
        <v>0.41454718753245856</v>
      </c>
      <c r="X30" s="128">
        <f t="shared" si="47"/>
        <v>0.41478243108785806</v>
      </c>
      <c r="Y30" s="128">
        <f t="shared" si="47"/>
        <v>0.41340981757711387</v>
      </c>
      <c r="Z30" s="128">
        <f t="shared" si="47"/>
        <v>0.41831378479877024</v>
      </c>
      <c r="AA30" s="128">
        <f t="shared" si="47"/>
        <v>0.42436153134135818</v>
      </c>
      <c r="AB30" s="128">
        <f t="shared" si="47"/>
        <v>0.4301254338067958</v>
      </c>
      <c r="AC30" s="128">
        <f t="shared" si="47"/>
        <v>0.4356437339200952</v>
      </c>
    </row>
    <row r="31" spans="1:38">
      <c r="D31" s="133"/>
      <c r="E31" s="102"/>
      <c r="F31" s="102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</row>
    <row r="32" spans="1:38">
      <c r="C32" s="83"/>
      <c r="D32" s="84" t="s">
        <v>298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34">
      <c r="D33" s="141" t="s">
        <v>319</v>
      </c>
      <c r="E33" s="142"/>
      <c r="F33" s="142"/>
      <c r="G33" s="143"/>
      <c r="H33" s="143"/>
      <c r="I33" s="143"/>
      <c r="J33" s="143"/>
      <c r="K33" s="143"/>
      <c r="L33" s="253">
        <f t="shared" ref="L33:Q33" si="48">SUM(L54,L67,L80,L92,L104,L116)</f>
        <v>2013</v>
      </c>
      <c r="M33" s="253">
        <f t="shared" si="48"/>
        <v>2206.3000000000002</v>
      </c>
      <c r="N33" s="253">
        <f t="shared" si="48"/>
        <v>2429</v>
      </c>
      <c r="O33" s="253">
        <f t="shared" si="48"/>
        <v>2710.748</v>
      </c>
      <c r="P33" s="253">
        <f t="shared" si="48"/>
        <v>2484.2550000000001</v>
      </c>
      <c r="Q33" s="253">
        <f t="shared" si="48"/>
        <v>2807.8999999999996</v>
      </c>
      <c r="R33" s="253">
        <f>SUM(R54,R67,R80,R92,R104,R116)</f>
        <v>3331.6000000000004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22"/>
      <c r="AE33" s="122"/>
      <c r="AF33" s="122"/>
      <c r="AG33" s="122"/>
      <c r="AH33" s="122"/>
    </row>
    <row r="34" spans="1:34" s="130" customFormat="1">
      <c r="A34" s="222"/>
      <c r="B34" s="89"/>
      <c r="D34" s="141" t="s">
        <v>344</v>
      </c>
      <c r="E34" s="145"/>
      <c r="F34" s="145"/>
      <c r="G34" s="146"/>
      <c r="H34" s="146"/>
      <c r="I34" s="146"/>
      <c r="J34" s="146"/>
      <c r="K34" s="146"/>
      <c r="L34" s="253">
        <f>SUM(L52,L65,L78,L90,L102,L114)</f>
        <v>1832</v>
      </c>
      <c r="M34" s="253">
        <f>SUM(M52,M65,M78,M90,M102,M114)</f>
        <v>2250</v>
      </c>
      <c r="N34" s="255">
        <v>2433.4920000000002</v>
      </c>
      <c r="O34" s="253">
        <f>SUM(O52,O65,O78,O90,O102,O114)</f>
        <v>2648.848</v>
      </c>
      <c r="P34" s="253">
        <f>SUM(P52,P65,P78,P90,P102,P114)</f>
        <v>2388.8550000000005</v>
      </c>
      <c r="Q34" s="255">
        <v>2833.7359999999999</v>
      </c>
      <c r="R34" s="255">
        <v>3427.1289999999999</v>
      </c>
      <c r="S34" s="253">
        <f t="shared" ref="S34:AC34" si="49">SUM(S54,S67,S80,S92,S104,S116)</f>
        <v>3736.2680200000004</v>
      </c>
      <c r="T34" s="253">
        <f t="shared" si="49"/>
        <v>4117.6736583860011</v>
      </c>
      <c r="U34" s="253">
        <f t="shared" si="49"/>
        <v>4452.756781698442</v>
      </c>
      <c r="V34" s="253">
        <f t="shared" si="49"/>
        <v>4764.7491623716269</v>
      </c>
      <c r="W34" s="253">
        <f t="shared" si="49"/>
        <v>5051.9694214630354</v>
      </c>
      <c r="X34" s="253">
        <f t="shared" si="49"/>
        <v>5320.2612584594326</v>
      </c>
      <c r="Y34" s="253">
        <f t="shared" si="49"/>
        <v>5563.2444885671994</v>
      </c>
      <c r="Z34" s="253">
        <f t="shared" si="49"/>
        <v>5808.4336472868945</v>
      </c>
      <c r="AA34" s="253">
        <f t="shared" si="49"/>
        <v>6055.5118630670859</v>
      </c>
      <c r="AB34" s="253">
        <f t="shared" si="49"/>
        <v>6304.2864105784056</v>
      </c>
      <c r="AC34" s="253">
        <f t="shared" si="49"/>
        <v>6554.7088333156626</v>
      </c>
      <c r="AD34" s="135"/>
      <c r="AE34" s="122">
        <f t="shared" ref="AE34" si="50">(AC34/S34)^(1/10)-1</f>
        <v>5.7819425944253489E-2</v>
      </c>
      <c r="AF34" s="122">
        <f t="shared" ref="AF34" si="51">(R34/L34)^(1/6)-1</f>
        <v>0.11002858772240276</v>
      </c>
      <c r="AG34" s="122">
        <f t="shared" ref="AG34" si="52">+(R34/O34)^(1/3)-1</f>
        <v>8.9660324358255883E-2</v>
      </c>
      <c r="AH34" s="135"/>
    </row>
    <row r="35" spans="1:34" s="130" customFormat="1">
      <c r="A35" s="222"/>
      <c r="B35" s="89"/>
      <c r="D35" s="237" t="s">
        <v>259</v>
      </c>
      <c r="E35" s="145"/>
      <c r="F35" s="145"/>
      <c r="G35" s="146"/>
      <c r="H35" s="146"/>
      <c r="I35" s="146"/>
      <c r="J35" s="146"/>
      <c r="K35" s="146"/>
      <c r="L35" s="146"/>
      <c r="M35" s="238">
        <f t="shared" ref="M35:AC35" si="53">+M34/L34-1</f>
        <v>0.22816593886462888</v>
      </c>
      <c r="N35" s="238">
        <f t="shared" si="53"/>
        <v>8.1552000000000069E-2</v>
      </c>
      <c r="O35" s="238">
        <f t="shared" si="53"/>
        <v>8.8496695283978744E-2</v>
      </c>
      <c r="P35" s="238">
        <f t="shared" si="53"/>
        <v>-9.81532349157066E-2</v>
      </c>
      <c r="Q35" s="238">
        <f t="shared" si="53"/>
        <v>0.18623189770831594</v>
      </c>
      <c r="R35" s="238">
        <f t="shared" si="53"/>
        <v>0.20940306365871764</v>
      </c>
      <c r="S35" s="238">
        <f t="shared" si="53"/>
        <v>9.0203496862826249E-2</v>
      </c>
      <c r="T35" s="238">
        <f t="shared" si="53"/>
        <v>0.10208198029273086</v>
      </c>
      <c r="U35" s="238">
        <f t="shared" si="53"/>
        <v>8.1376804261798386E-2</v>
      </c>
      <c r="V35" s="238">
        <f t="shared" si="53"/>
        <v>7.0067240581278778E-2</v>
      </c>
      <c r="W35" s="238">
        <f t="shared" si="53"/>
        <v>6.0280247564689526E-2</v>
      </c>
      <c r="X35" s="238">
        <f t="shared" si="53"/>
        <v>5.3106385770383513E-2</v>
      </c>
      <c r="Y35" s="238">
        <f t="shared" si="53"/>
        <v>4.5671296634429925E-2</v>
      </c>
      <c r="Z35" s="238">
        <f t="shared" si="53"/>
        <v>4.407305111676707E-2</v>
      </c>
      <c r="AA35" s="238">
        <f t="shared" si="53"/>
        <v>4.2537839077425144E-2</v>
      </c>
      <c r="AB35" s="238">
        <f t="shared" si="53"/>
        <v>4.1082331789094484E-2</v>
      </c>
      <c r="AC35" s="238">
        <f t="shared" si="53"/>
        <v>3.9722564367801416E-2</v>
      </c>
      <c r="AD35" s="135"/>
      <c r="AE35" s="135"/>
      <c r="AF35" s="135"/>
      <c r="AG35" s="135"/>
      <c r="AH35" s="135"/>
    </row>
    <row r="36" spans="1:34" s="130" customFormat="1">
      <c r="A36" s="222"/>
      <c r="B36" s="89"/>
      <c r="D36" s="237" t="s">
        <v>343</v>
      </c>
      <c r="E36" s="145"/>
      <c r="F36" s="145"/>
      <c r="G36" s="146"/>
      <c r="H36" s="146"/>
      <c r="I36" s="146"/>
      <c r="J36" s="146"/>
      <c r="K36" s="146"/>
      <c r="L36" s="276">
        <f t="shared" ref="L36:R36" si="54">+L33/L34</f>
        <v>1.0987991266375545</v>
      </c>
      <c r="M36" s="276">
        <f t="shared" si="54"/>
        <v>0.98057777777777788</v>
      </c>
      <c r="N36" s="276">
        <f t="shared" si="54"/>
        <v>0.99815409296599278</v>
      </c>
      <c r="O36" s="276">
        <f t="shared" si="54"/>
        <v>1.0233686493147209</v>
      </c>
      <c r="P36" s="276">
        <f t="shared" si="54"/>
        <v>1.0399354502470848</v>
      </c>
      <c r="Q36" s="276">
        <f t="shared" si="54"/>
        <v>0.99088270749286445</v>
      </c>
      <c r="R36" s="276">
        <f t="shared" si="54"/>
        <v>0.97212564802783918</v>
      </c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135"/>
      <c r="AE36" s="122"/>
      <c r="AF36" s="122"/>
      <c r="AG36" s="122"/>
      <c r="AH36" s="135"/>
    </row>
    <row r="37" spans="1:34" s="130" customFormat="1">
      <c r="A37" s="222"/>
      <c r="B37" s="89"/>
      <c r="D37" s="237"/>
      <c r="E37" s="145"/>
      <c r="F37" s="145"/>
      <c r="G37" s="146"/>
      <c r="H37" s="146"/>
      <c r="I37" s="146"/>
      <c r="J37" s="146"/>
      <c r="K37" s="146"/>
      <c r="L37" s="238">
        <f>(O33/L33)^(1/3)-1</f>
        <v>0.10428656984133577</v>
      </c>
      <c r="M37" s="238"/>
      <c r="N37" s="238"/>
      <c r="O37" s="238">
        <f>+O38/O44</f>
        <v>0.42846254982019721</v>
      </c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135"/>
      <c r="AE37" s="122"/>
      <c r="AF37" s="122"/>
      <c r="AG37" s="122"/>
      <c r="AH37" s="135"/>
    </row>
    <row r="38" spans="1:34" s="130" customFormat="1">
      <c r="A38" s="222"/>
      <c r="B38" s="89"/>
      <c r="D38" s="131" t="s">
        <v>345</v>
      </c>
      <c r="E38" s="145"/>
      <c r="F38" s="145"/>
      <c r="G38" s="146"/>
      <c r="H38" s="146"/>
      <c r="I38" s="146"/>
      <c r="J38" s="146"/>
      <c r="K38" s="146"/>
      <c r="L38" s="121">
        <f t="shared" ref="L38:AC38" si="55">+L54</f>
        <v>995.5</v>
      </c>
      <c r="M38" s="121">
        <f t="shared" si="55"/>
        <v>989.6</v>
      </c>
      <c r="N38" s="121">
        <f t="shared" si="55"/>
        <v>1079.9000000000001</v>
      </c>
      <c r="O38" s="121">
        <f t="shared" si="55"/>
        <v>1161.454</v>
      </c>
      <c r="P38" s="121">
        <f t="shared" si="55"/>
        <v>1057.288</v>
      </c>
      <c r="Q38" s="121">
        <f t="shared" si="55"/>
        <v>1153.6999999999998</v>
      </c>
      <c r="R38" s="121">
        <f t="shared" si="55"/>
        <v>1261.2000000000003</v>
      </c>
      <c r="S38" s="121">
        <f t="shared" si="55"/>
        <v>1390.3468800000007</v>
      </c>
      <c r="T38" s="121">
        <f t="shared" si="55"/>
        <v>1503.7991854080008</v>
      </c>
      <c r="U38" s="121">
        <f t="shared" si="55"/>
        <v>1587.5608000352263</v>
      </c>
      <c r="V38" s="121">
        <f t="shared" si="55"/>
        <v>1667.8913765170087</v>
      </c>
      <c r="W38" s="121">
        <f t="shared" si="55"/>
        <v>1743.7804341485321</v>
      </c>
      <c r="X38" s="121">
        <f t="shared" si="55"/>
        <v>1814.2291636881328</v>
      </c>
      <c r="Y38" s="121">
        <f t="shared" si="55"/>
        <v>1878.2714531663235</v>
      </c>
      <c r="Z38" s="121">
        <f t="shared" si="55"/>
        <v>1934.9952510519465</v>
      </c>
      <c r="AA38" s="121">
        <f t="shared" si="55"/>
        <v>1983.5636318533502</v>
      </c>
      <c r="AB38" s="121">
        <f t="shared" si="55"/>
        <v>2023.2349044904172</v>
      </c>
      <c r="AC38" s="121">
        <f t="shared" si="55"/>
        <v>2053.3811045673247</v>
      </c>
      <c r="AD38" s="135"/>
      <c r="AE38" s="122">
        <f t="shared" ref="AE38:AE44" si="56">(AC38/S38)^(1/10)-1</f>
        <v>3.9763671496786168E-2</v>
      </c>
      <c r="AF38" s="122">
        <f t="shared" ref="AF38:AF44" si="57">(R38/L38)^(1/6)-1</f>
        <v>4.0216606930010501E-2</v>
      </c>
      <c r="AG38" s="122">
        <f t="shared" ref="AG38:AG44" si="58">+(R38/O38)^(1/3)-1</f>
        <v>2.7844262638328177E-2</v>
      </c>
      <c r="AH38" s="135"/>
    </row>
    <row r="39" spans="1:34" s="130" customFormat="1">
      <c r="A39" s="222"/>
      <c r="B39" s="89"/>
      <c r="D39" s="131" t="s">
        <v>260</v>
      </c>
      <c r="E39" s="145"/>
      <c r="F39" s="145"/>
      <c r="G39" s="146"/>
      <c r="H39" s="146"/>
      <c r="I39" s="146"/>
      <c r="J39" s="146"/>
      <c r="K39" s="146"/>
      <c r="L39" s="121">
        <f t="shared" ref="L39:AC39" si="59">+L67</f>
        <v>226.8</v>
      </c>
      <c r="M39" s="121">
        <f t="shared" si="59"/>
        <v>334.3</v>
      </c>
      <c r="N39" s="121">
        <f t="shared" si="59"/>
        <v>432.8</v>
      </c>
      <c r="O39" s="121">
        <f t="shared" si="59"/>
        <v>454.27500000000003</v>
      </c>
      <c r="P39" s="121">
        <f t="shared" si="59"/>
        <v>435.65199999999999</v>
      </c>
      <c r="Q39" s="121">
        <f t="shared" si="59"/>
        <v>588.79999999999995</v>
      </c>
      <c r="R39" s="121">
        <f t="shared" si="59"/>
        <v>796.29999999999984</v>
      </c>
      <c r="S39" s="121">
        <f t="shared" si="59"/>
        <v>946.00439999999958</v>
      </c>
      <c r="T39" s="121">
        <f t="shared" si="59"/>
        <v>1086.3914529599995</v>
      </c>
      <c r="U39" s="121">
        <f t="shared" si="59"/>
        <v>1226.1013938106555</v>
      </c>
      <c r="V39" s="121">
        <f t="shared" si="59"/>
        <v>1359.501225457255</v>
      </c>
      <c r="W39" s="121">
        <f t="shared" si="59"/>
        <v>1480.4968345229508</v>
      </c>
      <c r="X39" s="121">
        <f t="shared" si="59"/>
        <v>1582.947215471939</v>
      </c>
      <c r="Y39" s="121">
        <f t="shared" si="59"/>
        <v>1661.1448079162531</v>
      </c>
      <c r="Z39" s="121">
        <f t="shared" si="59"/>
        <v>1743.2053614273159</v>
      </c>
      <c r="AA39" s="121">
        <f t="shared" si="59"/>
        <v>1829.3197062818256</v>
      </c>
      <c r="AB39" s="121">
        <f t="shared" si="59"/>
        <v>1919.688099772148</v>
      </c>
      <c r="AC39" s="121">
        <f t="shared" si="59"/>
        <v>2014.5206919008922</v>
      </c>
      <c r="AD39" s="135"/>
      <c r="AE39" s="122">
        <f t="shared" si="56"/>
        <v>7.8519142184482416E-2</v>
      </c>
      <c r="AF39" s="122">
        <f t="shared" si="57"/>
        <v>0.23283686070955478</v>
      </c>
      <c r="AG39" s="122">
        <f t="shared" si="58"/>
        <v>0.20573710570909376</v>
      </c>
      <c r="AH39" s="135"/>
    </row>
    <row r="40" spans="1:34" s="130" customFormat="1">
      <c r="A40" s="222"/>
      <c r="B40" s="89"/>
      <c r="D40" s="131" t="s">
        <v>268</v>
      </c>
      <c r="E40" s="145"/>
      <c r="F40" s="145"/>
      <c r="G40" s="146"/>
      <c r="H40" s="146"/>
      <c r="I40" s="146"/>
      <c r="J40" s="146"/>
      <c r="K40" s="146"/>
      <c r="L40" s="121">
        <f t="shared" ref="L40:AC40" si="60">+L80</f>
        <v>257.2</v>
      </c>
      <c r="M40" s="121">
        <f t="shared" si="60"/>
        <v>327</v>
      </c>
      <c r="N40" s="121">
        <f t="shared" si="60"/>
        <v>333</v>
      </c>
      <c r="O40" s="121">
        <f t="shared" si="60"/>
        <v>357.209</v>
      </c>
      <c r="P40" s="121">
        <f t="shared" si="60"/>
        <v>377.95800000000003</v>
      </c>
      <c r="Q40" s="121">
        <f t="shared" si="60"/>
        <v>322.2</v>
      </c>
      <c r="R40" s="121">
        <f t="shared" si="60"/>
        <v>346.40000000000003</v>
      </c>
      <c r="S40" s="121">
        <f t="shared" si="60"/>
        <v>388.66080000000011</v>
      </c>
      <c r="T40" s="121">
        <f t="shared" si="60"/>
        <v>428.14873728000015</v>
      </c>
      <c r="U40" s="121">
        <f t="shared" si="60"/>
        <v>462.91441474713611</v>
      </c>
      <c r="V40" s="121">
        <f t="shared" si="60"/>
        <v>491.05961116376199</v>
      </c>
      <c r="W40" s="121">
        <f t="shared" si="60"/>
        <v>520.91603552251877</v>
      </c>
      <c r="X40" s="121">
        <f t="shared" si="60"/>
        <v>552.58773048228795</v>
      </c>
      <c r="Y40" s="121">
        <f t="shared" si="60"/>
        <v>586.18506449561096</v>
      </c>
      <c r="Z40" s="121">
        <f t="shared" si="60"/>
        <v>621.82511641694418</v>
      </c>
      <c r="AA40" s="121">
        <f t="shared" si="60"/>
        <v>659.63208349509443</v>
      </c>
      <c r="AB40" s="121">
        <f t="shared" si="60"/>
        <v>699.73771417159617</v>
      </c>
      <c r="AC40" s="121">
        <f t="shared" si="60"/>
        <v>742.28176719322914</v>
      </c>
      <c r="AD40" s="135"/>
      <c r="AE40" s="122">
        <f t="shared" si="56"/>
        <v>6.6841264002317047E-2</v>
      </c>
      <c r="AF40" s="122">
        <f t="shared" si="57"/>
        <v>5.0875224446759848E-2</v>
      </c>
      <c r="AG40" s="122">
        <f t="shared" si="58"/>
        <v>-1.0190015695911825E-2</v>
      </c>
      <c r="AH40" s="135"/>
    </row>
    <row r="41" spans="1:34" s="130" customFormat="1">
      <c r="A41" s="222"/>
      <c r="B41" s="89"/>
      <c r="D41" s="131" t="s">
        <v>276</v>
      </c>
      <c r="E41" s="145"/>
      <c r="F41" s="145"/>
      <c r="G41" s="146"/>
      <c r="H41" s="146"/>
      <c r="I41" s="146"/>
      <c r="J41" s="146"/>
      <c r="K41" s="146"/>
      <c r="L41" s="121">
        <f t="shared" ref="L41:AC41" si="61">+L92</f>
        <v>105</v>
      </c>
      <c r="M41" s="121">
        <f t="shared" si="61"/>
        <v>145.5</v>
      </c>
      <c r="N41" s="121">
        <f t="shared" si="61"/>
        <v>189.1</v>
      </c>
      <c r="O41" s="121">
        <f t="shared" si="61"/>
        <v>272.197</v>
      </c>
      <c r="P41" s="121">
        <f t="shared" si="61"/>
        <v>207.03700000000001</v>
      </c>
      <c r="Q41" s="121">
        <f t="shared" si="61"/>
        <v>309.60000000000002</v>
      </c>
      <c r="R41" s="121">
        <f t="shared" si="61"/>
        <v>458.3</v>
      </c>
      <c r="S41" s="121">
        <f t="shared" si="61"/>
        <v>524.29520000000002</v>
      </c>
      <c r="T41" s="121">
        <f t="shared" si="61"/>
        <v>599.7937088000001</v>
      </c>
      <c r="U41" s="121">
        <f t="shared" si="61"/>
        <v>660.73274961408015</v>
      </c>
      <c r="V41" s="121">
        <f t="shared" si="61"/>
        <v>714.38424888274346</v>
      </c>
      <c r="W41" s="121">
        <f t="shared" si="61"/>
        <v>757.81881121481433</v>
      </c>
      <c r="X41" s="121">
        <f t="shared" si="61"/>
        <v>803.89419493667515</v>
      </c>
      <c r="Y41" s="121">
        <f t="shared" si="61"/>
        <v>852.77096198882509</v>
      </c>
      <c r="Z41" s="121">
        <f t="shared" si="61"/>
        <v>904.61943647774569</v>
      </c>
      <c r="AA41" s="121">
        <f t="shared" si="61"/>
        <v>959.6202982155927</v>
      </c>
      <c r="AB41" s="121">
        <f t="shared" si="61"/>
        <v>1017.9652123471008</v>
      </c>
      <c r="AC41" s="121">
        <f t="shared" si="61"/>
        <v>1079.8574972578044</v>
      </c>
      <c r="AD41" s="135"/>
      <c r="AE41" s="122">
        <f t="shared" si="56"/>
        <v>7.4927210361655394E-2</v>
      </c>
      <c r="AF41" s="122">
        <f t="shared" si="57"/>
        <v>0.27838036929138288</v>
      </c>
      <c r="AG41" s="122">
        <f t="shared" si="58"/>
        <v>0.18965812296602369</v>
      </c>
      <c r="AH41" s="135"/>
    </row>
    <row r="42" spans="1:34" s="130" customFormat="1">
      <c r="A42" s="222"/>
      <c r="B42" s="89"/>
      <c r="D42" s="131" t="s">
        <v>346</v>
      </c>
      <c r="E42" s="145"/>
      <c r="F42" s="145"/>
      <c r="G42" s="146"/>
      <c r="H42" s="146"/>
      <c r="I42" s="146"/>
      <c r="J42" s="146"/>
      <c r="K42" s="146"/>
      <c r="L42" s="121">
        <f t="shared" ref="L42:AC42" si="62">+L104</f>
        <v>185</v>
      </c>
      <c r="M42" s="121">
        <f t="shared" si="62"/>
        <v>194</v>
      </c>
      <c r="N42" s="121">
        <f t="shared" si="62"/>
        <v>193.8</v>
      </c>
      <c r="O42" s="121">
        <f t="shared" si="62"/>
        <v>180.23599999999999</v>
      </c>
      <c r="P42" s="121">
        <f t="shared" si="62"/>
        <v>154.376</v>
      </c>
      <c r="Q42" s="121">
        <f t="shared" si="62"/>
        <v>179.5</v>
      </c>
      <c r="R42" s="121">
        <f t="shared" si="62"/>
        <v>198.6</v>
      </c>
      <c r="S42" s="121">
        <f t="shared" si="62"/>
        <v>202.51241999999999</v>
      </c>
      <c r="T42" s="121">
        <f t="shared" si="62"/>
        <v>206.50191467399998</v>
      </c>
      <c r="U42" s="121">
        <f t="shared" si="62"/>
        <v>210.5700023930778</v>
      </c>
      <c r="V42" s="121">
        <f t="shared" si="62"/>
        <v>214.71823144022142</v>
      </c>
      <c r="W42" s="121">
        <f t="shared" si="62"/>
        <v>218.94818059959377</v>
      </c>
      <c r="X42" s="121">
        <f t="shared" si="62"/>
        <v>223.26145975740579</v>
      </c>
      <c r="Y42" s="121">
        <f t="shared" si="62"/>
        <v>227.65971051462665</v>
      </c>
      <c r="Z42" s="121">
        <f t="shared" si="62"/>
        <v>232.14460681176482</v>
      </c>
      <c r="AA42" s="121">
        <f t="shared" si="62"/>
        <v>236.71785556595657</v>
      </c>
      <c r="AB42" s="121">
        <f t="shared" si="62"/>
        <v>241.38119732060593</v>
      </c>
      <c r="AC42" s="121">
        <f t="shared" si="62"/>
        <v>246.13640690782185</v>
      </c>
      <c r="AD42" s="135"/>
      <c r="AE42" s="122">
        <f t="shared" si="56"/>
        <v>1.9700000000000051E-2</v>
      </c>
      <c r="AF42" s="122">
        <f t="shared" si="57"/>
        <v>1.1892986884605827E-2</v>
      </c>
      <c r="AG42" s="122">
        <f t="shared" si="58"/>
        <v>3.2870565618152492E-2</v>
      </c>
      <c r="AH42" s="135"/>
    </row>
    <row r="43" spans="1:34" s="130" customFormat="1">
      <c r="A43" s="222"/>
      <c r="B43" s="89"/>
      <c r="D43" s="164" t="s">
        <v>90</v>
      </c>
      <c r="E43" s="270"/>
      <c r="F43" s="270"/>
      <c r="G43" s="271"/>
      <c r="H43" s="271"/>
      <c r="I43" s="271"/>
      <c r="J43" s="271"/>
      <c r="K43" s="271"/>
      <c r="L43" s="272">
        <f t="shared" ref="L43:AC43" si="63">+L116</f>
        <v>243.5</v>
      </c>
      <c r="M43" s="272">
        <f t="shared" si="63"/>
        <v>215.9</v>
      </c>
      <c r="N43" s="272">
        <f t="shared" si="63"/>
        <v>200.4</v>
      </c>
      <c r="O43" s="272">
        <f t="shared" si="63"/>
        <v>285.37700000000001</v>
      </c>
      <c r="P43" s="272">
        <f t="shared" si="63"/>
        <v>251.94399999999999</v>
      </c>
      <c r="Q43" s="272">
        <f t="shared" si="63"/>
        <v>254.1</v>
      </c>
      <c r="R43" s="272">
        <f t="shared" si="63"/>
        <v>270.8</v>
      </c>
      <c r="S43" s="272">
        <f t="shared" si="63"/>
        <v>284.44832000000002</v>
      </c>
      <c r="T43" s="272">
        <f t="shared" si="63"/>
        <v>293.03865926399999</v>
      </c>
      <c r="U43" s="272">
        <f t="shared" si="63"/>
        <v>304.87742109826564</v>
      </c>
      <c r="V43" s="272">
        <f t="shared" si="63"/>
        <v>317.19446891063558</v>
      </c>
      <c r="W43" s="272">
        <f t="shared" si="63"/>
        <v>330.00912545462523</v>
      </c>
      <c r="X43" s="272">
        <f t="shared" si="63"/>
        <v>343.34149412299212</v>
      </c>
      <c r="Y43" s="272">
        <f t="shared" si="63"/>
        <v>357.21249048556103</v>
      </c>
      <c r="Z43" s="272">
        <f t="shared" si="63"/>
        <v>371.64387510117774</v>
      </c>
      <c r="AA43" s="272">
        <f t="shared" si="63"/>
        <v>386.65828765526533</v>
      </c>
      <c r="AB43" s="272">
        <f t="shared" si="63"/>
        <v>402.27928247653801</v>
      </c>
      <c r="AC43" s="272">
        <f t="shared" si="63"/>
        <v>418.53136548859015</v>
      </c>
      <c r="AD43" s="135"/>
      <c r="AE43" s="122">
        <f t="shared" si="56"/>
        <v>3.9375471858691169E-2</v>
      </c>
      <c r="AF43" s="122">
        <f t="shared" si="57"/>
        <v>1.7868362405248028E-2</v>
      </c>
      <c r="AG43" s="122">
        <f t="shared" si="58"/>
        <v>-1.7325022914561061E-2</v>
      </c>
      <c r="AH43" s="135"/>
    </row>
    <row r="44" spans="1:34" s="130" customFormat="1">
      <c r="A44" s="222"/>
      <c r="B44" s="89"/>
      <c r="D44" s="244" t="s">
        <v>337</v>
      </c>
      <c r="E44" s="145"/>
      <c r="F44" s="145"/>
      <c r="G44" s="146"/>
      <c r="H44" s="146"/>
      <c r="I44" s="146"/>
      <c r="J44" s="146"/>
      <c r="K44" s="146"/>
      <c r="L44" s="144">
        <f t="shared" ref="L44:R44" si="64">SUM(L38:L43)</f>
        <v>2013</v>
      </c>
      <c r="M44" s="144">
        <f t="shared" si="64"/>
        <v>2206.3000000000002</v>
      </c>
      <c r="N44" s="144">
        <f t="shared" si="64"/>
        <v>2429</v>
      </c>
      <c r="O44" s="144">
        <f t="shared" si="64"/>
        <v>2710.748</v>
      </c>
      <c r="P44" s="144">
        <f t="shared" si="64"/>
        <v>2484.2550000000001</v>
      </c>
      <c r="Q44" s="144">
        <f t="shared" si="64"/>
        <v>2807.8999999999996</v>
      </c>
      <c r="R44" s="144">
        <f t="shared" si="64"/>
        <v>3331.6000000000004</v>
      </c>
      <c r="S44" s="144">
        <f t="shared" ref="S44:AC44" si="65">SUM(S38:S43)</f>
        <v>3736.2680200000004</v>
      </c>
      <c r="T44" s="144">
        <f t="shared" si="65"/>
        <v>4117.6736583860011</v>
      </c>
      <c r="U44" s="144">
        <f t="shared" si="65"/>
        <v>4452.756781698442</v>
      </c>
      <c r="V44" s="144">
        <f t="shared" si="65"/>
        <v>4764.7491623716269</v>
      </c>
      <c r="W44" s="144">
        <f t="shared" si="65"/>
        <v>5051.9694214630354</v>
      </c>
      <c r="X44" s="144">
        <f t="shared" si="65"/>
        <v>5320.2612584594326</v>
      </c>
      <c r="Y44" s="144">
        <f t="shared" si="65"/>
        <v>5563.2444885671994</v>
      </c>
      <c r="Z44" s="144">
        <f t="shared" si="65"/>
        <v>5808.4336472868945</v>
      </c>
      <c r="AA44" s="144">
        <f t="shared" si="65"/>
        <v>6055.5118630670859</v>
      </c>
      <c r="AB44" s="144">
        <f t="shared" si="65"/>
        <v>6304.2864105784056</v>
      </c>
      <c r="AC44" s="144">
        <f t="shared" si="65"/>
        <v>6554.7088333156626</v>
      </c>
      <c r="AD44" s="135"/>
      <c r="AE44" s="122">
        <f t="shared" si="56"/>
        <v>5.7819425944253489E-2</v>
      </c>
      <c r="AF44" s="122">
        <f t="shared" si="57"/>
        <v>8.7597447725607624E-2</v>
      </c>
      <c r="AG44" s="122">
        <f t="shared" si="58"/>
        <v>7.1160548904629417E-2</v>
      </c>
      <c r="AH44" s="135"/>
    </row>
    <row r="45" spans="1:34">
      <c r="D45" s="130" t="s">
        <v>81</v>
      </c>
      <c r="E45" s="145"/>
      <c r="F45" s="145"/>
      <c r="G45" s="273"/>
      <c r="H45" s="273"/>
      <c r="I45" s="273"/>
      <c r="J45" s="273"/>
      <c r="K45" s="273"/>
      <c r="L45" s="256" t="b">
        <f t="shared" ref="L45:R45" si="66">ABS(L44-L33)&lt;1</f>
        <v>1</v>
      </c>
      <c r="M45" s="256" t="b">
        <f t="shared" si="66"/>
        <v>1</v>
      </c>
      <c r="N45" s="256" t="b">
        <f t="shared" si="66"/>
        <v>1</v>
      </c>
      <c r="O45" s="256" t="b">
        <f t="shared" si="66"/>
        <v>1</v>
      </c>
      <c r="P45" s="256" t="b">
        <f t="shared" si="66"/>
        <v>1</v>
      </c>
      <c r="Q45" s="256" t="b">
        <f t="shared" si="66"/>
        <v>1</v>
      </c>
      <c r="R45" s="256" t="b">
        <f t="shared" si="66"/>
        <v>1</v>
      </c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</row>
    <row r="46" spans="1:34">
      <c r="E46" s="102"/>
      <c r="F46" s="102"/>
      <c r="G46" s="147"/>
      <c r="H46" s="147"/>
      <c r="I46" s="147"/>
      <c r="J46" s="147"/>
      <c r="K46" s="147"/>
      <c r="L46" s="253"/>
      <c r="M46" s="253"/>
      <c r="N46" s="253"/>
      <c r="O46" s="253"/>
      <c r="P46" s="253"/>
      <c r="Q46" s="253"/>
      <c r="R46" s="253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</row>
    <row r="47" spans="1:34">
      <c r="D47" s="72" t="s">
        <v>256</v>
      </c>
      <c r="E47" s="70"/>
      <c r="F47" s="70"/>
      <c r="G47" s="71"/>
      <c r="H47" s="71"/>
      <c r="I47" s="71"/>
      <c r="J47" s="71"/>
      <c r="K47" s="71"/>
      <c r="L47" s="71"/>
      <c r="M47" s="73"/>
      <c r="N47" s="73"/>
      <c r="O47" s="73"/>
      <c r="P47" s="73"/>
      <c r="Q47" s="73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1:34">
      <c r="D48" s="131" t="s">
        <v>252</v>
      </c>
      <c r="E48" s="148"/>
      <c r="F48" s="131"/>
      <c r="G48" s="148"/>
      <c r="H48" s="131"/>
      <c r="I48" s="131"/>
      <c r="J48" s="131"/>
      <c r="K48" s="231"/>
      <c r="L48" s="231">
        <v>434</v>
      </c>
      <c r="M48" s="231">
        <v>466</v>
      </c>
      <c r="N48" s="231">
        <v>512.90000000000009</v>
      </c>
      <c r="O48" s="231">
        <v>502.29999999999995</v>
      </c>
      <c r="P48" s="231">
        <v>442.1</v>
      </c>
      <c r="Q48" s="231">
        <v>462.70000000000005</v>
      </c>
      <c r="R48" s="231">
        <v>471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</row>
    <row r="49" spans="1:42">
      <c r="D49" s="237" t="s">
        <v>259</v>
      </c>
      <c r="E49" s="148"/>
      <c r="F49" s="131"/>
      <c r="G49" s="148"/>
      <c r="H49" s="131"/>
      <c r="I49" s="131"/>
      <c r="J49" s="131"/>
      <c r="K49" s="231"/>
      <c r="L49" s="231"/>
      <c r="M49" s="238">
        <f t="shared" ref="M49:R49" si="67">+M48/L48-1</f>
        <v>7.3732718894009119E-2</v>
      </c>
      <c r="N49" s="238">
        <f t="shared" si="67"/>
        <v>0.10064377682403447</v>
      </c>
      <c r="O49" s="238">
        <f t="shared" si="67"/>
        <v>-2.0666796646520047E-2</v>
      </c>
      <c r="P49" s="238">
        <f t="shared" si="67"/>
        <v>-0.1198486959984072</v>
      </c>
      <c r="Q49" s="238">
        <f t="shared" si="67"/>
        <v>4.6595792807057279E-2</v>
      </c>
      <c r="R49" s="238">
        <f t="shared" si="67"/>
        <v>1.7938188891290174E-2</v>
      </c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</row>
    <row r="50" spans="1:42">
      <c r="D50" s="131" t="s">
        <v>258</v>
      </c>
      <c r="E50" s="148"/>
      <c r="F50" s="131"/>
      <c r="G50" s="148"/>
      <c r="H50" s="131"/>
      <c r="I50" s="131"/>
      <c r="J50" s="131"/>
      <c r="K50" s="231"/>
      <c r="L50" s="231">
        <v>445.5</v>
      </c>
      <c r="M50" s="231">
        <v>471.1</v>
      </c>
      <c r="N50" s="231">
        <v>494.6</v>
      </c>
      <c r="O50" s="231">
        <v>499</v>
      </c>
      <c r="P50" s="231">
        <v>442.1</v>
      </c>
      <c r="Q50" s="231">
        <v>462.70000000000005</v>
      </c>
      <c r="R50" s="231">
        <v>471</v>
      </c>
      <c r="S50" s="96">
        <f>R50*(1+S51)</f>
        <v>499.26000000000005</v>
      </c>
      <c r="T50" s="96">
        <f t="shared" ref="T50:AC50" si="68">S50*(1+T51)</f>
        <v>519.23040000000003</v>
      </c>
      <c r="U50" s="96">
        <f t="shared" si="68"/>
        <v>537.40346399999999</v>
      </c>
      <c r="V50" s="96">
        <f t="shared" si="68"/>
        <v>553.52556791999996</v>
      </c>
      <c r="W50" s="96">
        <f t="shared" si="68"/>
        <v>567.36370711799987</v>
      </c>
      <c r="X50" s="96">
        <f t="shared" si="68"/>
        <v>578.71098126035986</v>
      </c>
      <c r="Y50" s="96">
        <f t="shared" si="68"/>
        <v>587.39164597926515</v>
      </c>
      <c r="Z50" s="96">
        <f t="shared" si="68"/>
        <v>593.26556243905782</v>
      </c>
      <c r="AA50" s="96">
        <f t="shared" si="68"/>
        <v>596.23189025125305</v>
      </c>
      <c r="AB50" s="96">
        <f t="shared" si="68"/>
        <v>596.23189025125305</v>
      </c>
      <c r="AC50" s="96">
        <f t="shared" si="68"/>
        <v>593.25073079999675</v>
      </c>
    </row>
    <row r="51" spans="1:42">
      <c r="D51" s="237" t="s">
        <v>259</v>
      </c>
      <c r="E51" s="148"/>
      <c r="F51" s="131"/>
      <c r="G51" s="148"/>
      <c r="H51" s="131"/>
      <c r="I51" s="131"/>
      <c r="J51" s="131"/>
      <c r="K51" s="231"/>
      <c r="L51" s="231"/>
      <c r="M51" s="238">
        <f t="shared" ref="M51:R51" si="69">+M50/L50-1</f>
        <v>5.7463524130190846E-2</v>
      </c>
      <c r="N51" s="238">
        <f t="shared" si="69"/>
        <v>4.988325196348975E-2</v>
      </c>
      <c r="O51" s="238">
        <f t="shared" si="69"/>
        <v>8.8960776384956475E-3</v>
      </c>
      <c r="P51" s="238">
        <f t="shared" si="69"/>
        <v>-0.11402805611222444</v>
      </c>
      <c r="Q51" s="238">
        <f t="shared" si="69"/>
        <v>4.6595792807057279E-2</v>
      </c>
      <c r="R51" s="238">
        <f t="shared" si="69"/>
        <v>1.7938188891290174E-2</v>
      </c>
      <c r="S51" s="95">
        <v>0.06</v>
      </c>
      <c r="T51" s="95">
        <v>0.04</v>
      </c>
      <c r="U51" s="95">
        <f>+T51-0.005</f>
        <v>3.5000000000000003E-2</v>
      </c>
      <c r="V51" s="280">
        <f t="shared" ref="V51:AC51" si="70">+U51-0.005</f>
        <v>3.0000000000000002E-2</v>
      </c>
      <c r="W51" s="280">
        <f t="shared" si="70"/>
        <v>2.5000000000000001E-2</v>
      </c>
      <c r="X51" s="280">
        <f t="shared" si="70"/>
        <v>0.02</v>
      </c>
      <c r="Y51" s="280">
        <f t="shared" si="70"/>
        <v>1.4999999999999999E-2</v>
      </c>
      <c r="Z51" s="280">
        <f t="shared" si="70"/>
        <v>9.9999999999999985E-3</v>
      </c>
      <c r="AA51" s="280">
        <f t="shared" si="70"/>
        <v>4.9999999999999984E-3</v>
      </c>
      <c r="AB51" s="280">
        <f t="shared" si="70"/>
        <v>0</v>
      </c>
      <c r="AC51" s="280">
        <f t="shared" si="70"/>
        <v>-5.0000000000000001E-3</v>
      </c>
    </row>
    <row r="52" spans="1:42">
      <c r="D52" s="131" t="s">
        <v>251</v>
      </c>
      <c r="E52" s="148"/>
      <c r="F52" s="148"/>
      <c r="G52" s="148"/>
      <c r="H52" s="148"/>
      <c r="I52" s="148"/>
      <c r="J52" s="148"/>
      <c r="K52" s="231"/>
      <c r="L52" s="231">
        <v>997</v>
      </c>
      <c r="M52" s="231">
        <v>1096</v>
      </c>
      <c r="N52" s="231">
        <v>1126</v>
      </c>
      <c r="O52" s="231">
        <v>1172.954</v>
      </c>
      <c r="P52" s="231">
        <v>1057.1880000000001</v>
      </c>
      <c r="Q52" s="231">
        <v>1180.0999999999999</v>
      </c>
      <c r="R52" s="231">
        <v>1378.3000000000002</v>
      </c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</row>
    <row r="53" spans="1:42">
      <c r="D53" s="89" t="s">
        <v>253</v>
      </c>
      <c r="E53" s="148"/>
      <c r="F53" s="131"/>
      <c r="G53" s="148"/>
      <c r="H53" s="131"/>
      <c r="I53" s="131"/>
      <c r="J53" s="131"/>
      <c r="K53" s="131"/>
      <c r="L53" s="96">
        <f t="shared" ref="L53:Q53" si="71">+L54-L52</f>
        <v>-1.5</v>
      </c>
      <c r="M53" s="96">
        <f t="shared" si="71"/>
        <v>-106.39999999999998</v>
      </c>
      <c r="N53" s="96">
        <f t="shared" si="71"/>
        <v>-46.099999999999909</v>
      </c>
      <c r="O53" s="96">
        <f t="shared" si="71"/>
        <v>-11.5</v>
      </c>
      <c r="P53" s="96">
        <f t="shared" si="71"/>
        <v>9.9999999999909051E-2</v>
      </c>
      <c r="Q53" s="96">
        <f t="shared" si="71"/>
        <v>-26.400000000000091</v>
      </c>
      <c r="R53" s="96">
        <f>+R54-R52</f>
        <v>-117.09999999999991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22"/>
      <c r="AE53" s="122"/>
      <c r="AF53" s="122"/>
      <c r="AG53" s="122"/>
    </row>
    <row r="54" spans="1:42">
      <c r="D54" s="164" t="s">
        <v>257</v>
      </c>
      <c r="E54" s="164"/>
      <c r="F54" s="164"/>
      <c r="G54" s="164"/>
      <c r="H54" s="240"/>
      <c r="I54" s="240"/>
      <c r="J54" s="240"/>
      <c r="K54" s="240"/>
      <c r="L54" s="241">
        <v>995.5</v>
      </c>
      <c r="M54" s="241">
        <v>989.6</v>
      </c>
      <c r="N54" s="241">
        <v>1079.9000000000001</v>
      </c>
      <c r="O54" s="241">
        <v>1161.454</v>
      </c>
      <c r="P54" s="241">
        <v>1057.288</v>
      </c>
      <c r="Q54" s="241">
        <v>1153.6999999999998</v>
      </c>
      <c r="R54" s="241">
        <v>1261.2000000000003</v>
      </c>
      <c r="S54" s="218">
        <f>+S56*S50</f>
        <v>1390.3468800000007</v>
      </c>
      <c r="T54" s="218">
        <f t="shared" ref="T54:AC54" si="72">+T56*T50</f>
        <v>1503.7991854080008</v>
      </c>
      <c r="U54" s="218">
        <f t="shared" si="72"/>
        <v>1587.5608000352263</v>
      </c>
      <c r="V54" s="218">
        <f t="shared" si="72"/>
        <v>1667.8913765170087</v>
      </c>
      <c r="W54" s="218">
        <f t="shared" si="72"/>
        <v>1743.7804341485321</v>
      </c>
      <c r="X54" s="218">
        <f t="shared" si="72"/>
        <v>1814.2291636881328</v>
      </c>
      <c r="Y54" s="218">
        <f t="shared" si="72"/>
        <v>1878.2714531663235</v>
      </c>
      <c r="Z54" s="218">
        <f t="shared" si="72"/>
        <v>1934.9952510519465</v>
      </c>
      <c r="AA54" s="218">
        <f t="shared" si="72"/>
        <v>1983.5636318533502</v>
      </c>
      <c r="AB54" s="218">
        <f t="shared" si="72"/>
        <v>2023.2349044904172</v>
      </c>
      <c r="AC54" s="218">
        <f t="shared" si="72"/>
        <v>2053.3811045673247</v>
      </c>
      <c r="AD54" s="122"/>
      <c r="AE54" s="122"/>
      <c r="AF54" s="122"/>
      <c r="AG54" s="122"/>
      <c r="AH54" s="122"/>
    </row>
    <row r="55" spans="1:42">
      <c r="D55" s="131" t="s">
        <v>254</v>
      </c>
      <c r="E55" s="234"/>
      <c r="F55" s="234"/>
      <c r="G55" s="234"/>
      <c r="H55" s="235"/>
      <c r="I55" s="235"/>
      <c r="J55" s="235"/>
      <c r="K55" s="236"/>
      <c r="L55" s="233">
        <f t="shared" ref="L55:R55" si="73">L52/L48</f>
        <v>2.2972350230414746</v>
      </c>
      <c r="M55" s="233">
        <f t="shared" si="73"/>
        <v>2.351931330472103</v>
      </c>
      <c r="N55" s="233">
        <f t="shared" si="73"/>
        <v>2.195359719243517</v>
      </c>
      <c r="O55" s="233">
        <f t="shared" si="73"/>
        <v>2.3351662353175393</v>
      </c>
      <c r="P55" s="233">
        <f t="shared" si="73"/>
        <v>2.3912870391314183</v>
      </c>
      <c r="Q55" s="233">
        <f t="shared" si="73"/>
        <v>2.5504646639291111</v>
      </c>
      <c r="R55" s="233">
        <f t="shared" si="73"/>
        <v>2.9263269639065821</v>
      </c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22"/>
      <c r="AE55" s="122"/>
      <c r="AF55" s="122"/>
      <c r="AG55" s="122"/>
      <c r="AH55" s="122"/>
    </row>
    <row r="56" spans="1:42">
      <c r="D56" s="131" t="s">
        <v>255</v>
      </c>
      <c r="E56" s="234"/>
      <c r="F56" s="234"/>
      <c r="G56" s="234"/>
      <c r="H56" s="235"/>
      <c r="I56" s="235"/>
      <c r="J56" s="235"/>
      <c r="K56" s="235"/>
      <c r="L56" s="233">
        <f t="shared" ref="L56:R56" si="74">L54/L50</f>
        <v>2.2345679012345681</v>
      </c>
      <c r="M56" s="233">
        <f t="shared" si="74"/>
        <v>2.1006155805561453</v>
      </c>
      <c r="N56" s="233">
        <f t="shared" si="74"/>
        <v>2.1833805095026286</v>
      </c>
      <c r="O56" s="233">
        <f t="shared" si="74"/>
        <v>2.3275631262525049</v>
      </c>
      <c r="P56" s="233">
        <f t="shared" si="74"/>
        <v>2.3915132323003845</v>
      </c>
      <c r="Q56" s="233">
        <f t="shared" si="74"/>
        <v>2.4934082558893444</v>
      </c>
      <c r="R56" s="233">
        <f t="shared" si="74"/>
        <v>2.6777070063694275</v>
      </c>
      <c r="S56" s="233">
        <f t="shared" ref="S56:AC56" si="75">R56*(1+S57)</f>
        <v>2.7848152866242049</v>
      </c>
      <c r="T56" s="233">
        <f t="shared" si="75"/>
        <v>2.8962078980891732</v>
      </c>
      <c r="U56" s="233">
        <f t="shared" si="75"/>
        <v>2.9541320560509567</v>
      </c>
      <c r="V56" s="233">
        <f t="shared" si="75"/>
        <v>3.0132146971719758</v>
      </c>
      <c r="W56" s="233">
        <f t="shared" si="75"/>
        <v>3.0734789911154152</v>
      </c>
      <c r="X56" s="233">
        <f t="shared" si="75"/>
        <v>3.1349485709377234</v>
      </c>
      <c r="Y56" s="233">
        <f t="shared" si="75"/>
        <v>3.1976475423564779</v>
      </c>
      <c r="Z56" s="233">
        <f t="shared" si="75"/>
        <v>3.2616004932036073</v>
      </c>
      <c r="AA56" s="233">
        <f t="shared" si="75"/>
        <v>3.3268325030676795</v>
      </c>
      <c r="AB56" s="233">
        <f t="shared" si="75"/>
        <v>3.3933691531290333</v>
      </c>
      <c r="AC56" s="233">
        <f t="shared" si="75"/>
        <v>3.4612365361916142</v>
      </c>
      <c r="AD56" s="122"/>
      <c r="AE56" s="122"/>
      <c r="AF56" s="122"/>
      <c r="AG56" s="122"/>
      <c r="AH56" s="122"/>
    </row>
    <row r="57" spans="1:42">
      <c r="D57" s="237" t="s">
        <v>259</v>
      </c>
      <c r="E57" s="131"/>
      <c r="F57" s="131"/>
      <c r="G57" s="131"/>
      <c r="H57" s="150"/>
      <c r="I57" s="150"/>
      <c r="J57" s="150"/>
      <c r="K57" s="150"/>
      <c r="L57" s="232"/>
      <c r="M57" s="238">
        <f t="shared" ref="M57:R57" si="76">+M56/L56-1</f>
        <v>-5.9945513673769324E-2</v>
      </c>
      <c r="N57" s="238">
        <f t="shared" si="76"/>
        <v>3.9400321368925129E-2</v>
      </c>
      <c r="O57" s="238">
        <f t="shared" si="76"/>
        <v>6.6036412857198634E-2</v>
      </c>
      <c r="P57" s="238">
        <f t="shared" si="76"/>
        <v>2.7475132823075121E-2</v>
      </c>
      <c r="Q57" s="238">
        <f t="shared" si="76"/>
        <v>4.2606924441286775E-2</v>
      </c>
      <c r="R57" s="238">
        <f t="shared" si="76"/>
        <v>7.3914390090261239E-2</v>
      </c>
      <c r="S57" s="95">
        <v>0.04</v>
      </c>
      <c r="T57" s="95">
        <v>0.04</v>
      </c>
      <c r="U57" s="95">
        <v>0.02</v>
      </c>
      <c r="V57" s="95">
        <v>0.02</v>
      </c>
      <c r="W57" s="95">
        <v>0.02</v>
      </c>
      <c r="X57" s="95">
        <v>0.02</v>
      </c>
      <c r="Y57" s="95">
        <v>0.02</v>
      </c>
      <c r="Z57" s="95">
        <v>0.02</v>
      </c>
      <c r="AA57" s="95">
        <v>0.02</v>
      </c>
      <c r="AB57" s="95">
        <v>0.02</v>
      </c>
      <c r="AC57" s="95">
        <v>0.02</v>
      </c>
      <c r="AD57" s="122"/>
      <c r="AE57" s="122"/>
      <c r="AF57" s="122"/>
      <c r="AG57" s="122"/>
      <c r="AH57" s="122"/>
    </row>
    <row r="58" spans="1:42" s="279" customFormat="1">
      <c r="A58" s="284"/>
      <c r="D58" s="237" t="s">
        <v>348</v>
      </c>
      <c r="E58" s="282"/>
      <c r="F58" s="282"/>
      <c r="G58" s="282"/>
      <c r="H58" s="285"/>
      <c r="I58" s="285"/>
      <c r="J58" s="285"/>
      <c r="K58" s="285"/>
      <c r="L58" s="238">
        <f t="shared" ref="L58:Q58" si="77">L54/L$44</f>
        <v>0.49453551912568305</v>
      </c>
      <c r="M58" s="238">
        <f t="shared" si="77"/>
        <v>0.44853374427775006</v>
      </c>
      <c r="N58" s="238">
        <f t="shared" si="77"/>
        <v>0.44458624948538494</v>
      </c>
      <c r="O58" s="238">
        <f t="shared" si="77"/>
        <v>0.42846254982019721</v>
      </c>
      <c r="P58" s="238">
        <f t="shared" si="77"/>
        <v>0.42559560109570072</v>
      </c>
      <c r="Q58" s="238">
        <f t="shared" si="77"/>
        <v>0.41087645571423481</v>
      </c>
      <c r="R58" s="238">
        <f>R54/R$44</f>
        <v>0.37855684956177216</v>
      </c>
      <c r="S58" s="238">
        <f t="shared" ref="S58:AC58" si="78">S54/S$44</f>
        <v>0.37212182652785186</v>
      </c>
      <c r="T58" s="238">
        <f t="shared" si="78"/>
        <v>0.36520601440703848</v>
      </c>
      <c r="U58" s="238">
        <f t="shared" si="78"/>
        <v>0.3565343623887926</v>
      </c>
      <c r="V58" s="238">
        <f t="shared" si="78"/>
        <v>0.35004809690481697</v>
      </c>
      <c r="W58" s="238">
        <f t="shared" si="78"/>
        <v>0.34516844594113527</v>
      </c>
      <c r="X58" s="238">
        <f t="shared" si="78"/>
        <v>0.34100377322700731</v>
      </c>
      <c r="Y58" s="238">
        <f t="shared" si="78"/>
        <v>0.33762159060711494</v>
      </c>
      <c r="Z58" s="238">
        <f t="shared" si="78"/>
        <v>0.33313546621226847</v>
      </c>
      <c r="AA58" s="238">
        <f t="shared" si="78"/>
        <v>0.32756333018703482</v>
      </c>
      <c r="AB58" s="238">
        <f t="shared" si="78"/>
        <v>0.32093004231144845</v>
      </c>
      <c r="AC58" s="238">
        <f t="shared" si="78"/>
        <v>0.31326808814612644</v>
      </c>
      <c r="AD58" s="281"/>
      <c r="AE58" s="281"/>
      <c r="AF58" s="281"/>
      <c r="AG58" s="281"/>
      <c r="AH58" s="281"/>
    </row>
    <row r="59" spans="1:42">
      <c r="D59" s="131"/>
      <c r="E59" s="131"/>
      <c r="F59" s="131"/>
      <c r="G59" s="131"/>
      <c r="H59" s="150"/>
      <c r="I59" s="150"/>
      <c r="J59" s="150"/>
      <c r="K59" s="150"/>
      <c r="L59" s="231"/>
      <c r="M59" s="231"/>
      <c r="N59" s="231"/>
      <c r="O59" s="231"/>
      <c r="P59" s="231"/>
      <c r="Q59" s="231"/>
      <c r="R59" s="231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22"/>
      <c r="AE59" s="122"/>
      <c r="AF59" s="122"/>
      <c r="AG59" s="122"/>
      <c r="AH59" s="122"/>
    </row>
    <row r="60" spans="1:42">
      <c r="D60" s="72" t="s">
        <v>260</v>
      </c>
      <c r="E60" s="70"/>
      <c r="F60" s="70"/>
      <c r="G60" s="71"/>
      <c r="H60" s="71"/>
      <c r="I60" s="71"/>
      <c r="J60" s="71"/>
      <c r="K60" s="71"/>
      <c r="L60" s="71"/>
      <c r="M60" s="73"/>
      <c r="N60" s="73"/>
      <c r="O60" s="73"/>
      <c r="P60" s="73"/>
      <c r="Q60" s="73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122"/>
      <c r="AE60" s="122"/>
      <c r="AF60" s="122"/>
      <c r="AG60" s="122"/>
      <c r="AH60" s="122"/>
    </row>
    <row r="61" spans="1:42">
      <c r="D61" s="131" t="s">
        <v>261</v>
      </c>
      <c r="E61" s="148"/>
      <c r="F61" s="131"/>
      <c r="G61" s="148"/>
      <c r="H61" s="131"/>
      <c r="I61" s="131"/>
      <c r="J61" s="131"/>
      <c r="K61" s="231"/>
      <c r="L61" s="231"/>
      <c r="M61" s="231"/>
      <c r="N61" s="231"/>
      <c r="O61" s="231">
        <v>73436</v>
      </c>
      <c r="P61" s="231">
        <v>64740</v>
      </c>
      <c r="Q61" s="231">
        <v>92227</v>
      </c>
      <c r="R61" s="231">
        <v>116866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22"/>
      <c r="AE61" s="122"/>
      <c r="AF61" s="122"/>
      <c r="AG61" s="122"/>
      <c r="AH61" s="122"/>
    </row>
    <row r="62" spans="1:42">
      <c r="D62" s="237" t="s">
        <v>259</v>
      </c>
      <c r="E62" s="148"/>
      <c r="F62" s="131"/>
      <c r="G62" s="148"/>
      <c r="H62" s="131"/>
      <c r="I62" s="131"/>
      <c r="J62" s="131"/>
      <c r="K62" s="231"/>
      <c r="L62" s="231"/>
      <c r="M62" s="238"/>
      <c r="N62" s="238"/>
      <c r="O62" s="238"/>
      <c r="P62" s="238">
        <f>+P61/O61-1</f>
        <v>-0.11841603573179371</v>
      </c>
      <c r="Q62" s="238">
        <f>+Q61/P61-1</f>
        <v>0.42457522397281444</v>
      </c>
      <c r="R62" s="238">
        <f>+R61/Q61-1</f>
        <v>0.26715603890400863</v>
      </c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122"/>
      <c r="AE62" s="122"/>
      <c r="AF62" s="122"/>
      <c r="AG62" s="122"/>
      <c r="AH62" s="122"/>
      <c r="AP62" s="89" t="s">
        <v>369</v>
      </c>
    </row>
    <row r="63" spans="1:42">
      <c r="D63" s="131" t="s">
        <v>262</v>
      </c>
      <c r="E63" s="148"/>
      <c r="F63" s="131"/>
      <c r="G63" s="148"/>
      <c r="H63" s="131"/>
      <c r="I63" s="131"/>
      <c r="J63" s="131"/>
      <c r="K63" s="231"/>
      <c r="L63" s="231"/>
      <c r="M63" s="231"/>
      <c r="N63" s="231">
        <v>55744.1</v>
      </c>
      <c r="O63" s="231">
        <v>73829</v>
      </c>
      <c r="P63" s="231">
        <v>64739</v>
      </c>
      <c r="Q63" s="231">
        <v>92222</v>
      </c>
      <c r="R63" s="231">
        <v>116866</v>
      </c>
      <c r="S63" s="96">
        <f t="shared" ref="S63:AC63" si="79">R63*(1+S64)</f>
        <v>140239.19999999998</v>
      </c>
      <c r="T63" s="96">
        <f t="shared" si="79"/>
        <v>162677.47199999998</v>
      </c>
      <c r="U63" s="96">
        <f t="shared" si="79"/>
        <v>185452.31808</v>
      </c>
      <c r="V63" s="96">
        <f t="shared" si="79"/>
        <v>207706.59624960003</v>
      </c>
      <c r="W63" s="96">
        <f t="shared" si="79"/>
        <v>228477.25587456004</v>
      </c>
      <c r="X63" s="96">
        <f t="shared" si="79"/>
        <v>246755.43634452485</v>
      </c>
      <c r="Y63" s="96">
        <f t="shared" si="79"/>
        <v>261560.76252519636</v>
      </c>
      <c r="Z63" s="96">
        <f t="shared" si="79"/>
        <v>277254.40827670816</v>
      </c>
      <c r="AA63" s="96">
        <f t="shared" si="79"/>
        <v>293889.67277331068</v>
      </c>
      <c r="AB63" s="96">
        <f t="shared" si="79"/>
        <v>311523.05313970934</v>
      </c>
      <c r="AC63" s="96">
        <f t="shared" si="79"/>
        <v>330214.43632809195</v>
      </c>
      <c r="AD63" s="122"/>
      <c r="AE63" s="122"/>
      <c r="AF63" s="122"/>
      <c r="AG63" s="122"/>
      <c r="AH63" s="122"/>
    </row>
    <row r="64" spans="1:42">
      <c r="D64" s="237" t="s">
        <v>259</v>
      </c>
      <c r="E64" s="148"/>
      <c r="F64" s="131"/>
      <c r="G64" s="148"/>
      <c r="H64" s="131"/>
      <c r="I64" s="131"/>
      <c r="J64" s="131"/>
      <c r="K64" s="231"/>
      <c r="L64" s="231"/>
      <c r="M64" s="238"/>
      <c r="N64" s="238"/>
      <c r="O64" s="238">
        <f>+O63/N63-1</f>
        <v>0.32442715910742126</v>
      </c>
      <c r="P64" s="238">
        <f>+P63/O63-1</f>
        <v>-0.1231223502959542</v>
      </c>
      <c r="Q64" s="238">
        <f>+Q63/P63-1</f>
        <v>0.42451999567494081</v>
      </c>
      <c r="R64" s="238">
        <f>+R63/Q63-1</f>
        <v>0.26722474030057897</v>
      </c>
      <c r="S64" s="95">
        <v>0.2</v>
      </c>
      <c r="T64" s="95">
        <v>0.16</v>
      </c>
      <c r="U64" s="95">
        <f t="shared" ref="U64:Y64" si="80">+T64-0.02</f>
        <v>0.14000000000000001</v>
      </c>
      <c r="V64" s="95">
        <f t="shared" si="80"/>
        <v>0.12000000000000001</v>
      </c>
      <c r="W64" s="95">
        <f t="shared" si="80"/>
        <v>0.1</v>
      </c>
      <c r="X64" s="95">
        <f t="shared" si="80"/>
        <v>0.08</v>
      </c>
      <c r="Y64" s="95">
        <f t="shared" si="80"/>
        <v>0.06</v>
      </c>
      <c r="Z64" s="280">
        <f>+Y64</f>
        <v>0.06</v>
      </c>
      <c r="AA64" s="95">
        <f>+Z64</f>
        <v>0.06</v>
      </c>
      <c r="AB64" s="95">
        <f>+AA64</f>
        <v>0.06</v>
      </c>
      <c r="AC64" s="95">
        <f>+AB64</f>
        <v>0.06</v>
      </c>
      <c r="AD64" s="122"/>
      <c r="AE64" s="122"/>
      <c r="AF64" s="122"/>
      <c r="AG64" s="122"/>
      <c r="AH64" s="122"/>
    </row>
    <row r="65" spans="1:34">
      <c r="D65" s="131" t="s">
        <v>263</v>
      </c>
      <c r="E65" s="148"/>
      <c r="F65" s="148"/>
      <c r="G65" s="148"/>
      <c r="H65" s="148"/>
      <c r="I65" s="148"/>
      <c r="J65" s="148"/>
      <c r="K65" s="231"/>
      <c r="L65" s="231">
        <v>180</v>
      </c>
      <c r="M65" s="231">
        <v>262</v>
      </c>
      <c r="N65" s="231">
        <v>416</v>
      </c>
      <c r="O65" s="231">
        <v>449.97500000000002</v>
      </c>
      <c r="P65" s="231">
        <v>433.952</v>
      </c>
      <c r="Q65" s="231">
        <v>600</v>
      </c>
      <c r="R65" s="231">
        <v>772.39999999999986</v>
      </c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22"/>
      <c r="AE65" s="122"/>
      <c r="AF65" s="122"/>
      <c r="AG65" s="122"/>
      <c r="AH65" s="122"/>
    </row>
    <row r="66" spans="1:34">
      <c r="D66" s="89" t="s">
        <v>264</v>
      </c>
      <c r="E66" s="148"/>
      <c r="F66" s="131"/>
      <c r="G66" s="148"/>
      <c r="H66" s="131"/>
      <c r="I66" s="131"/>
      <c r="J66" s="131"/>
      <c r="K66" s="131"/>
      <c r="L66" s="96">
        <f t="shared" ref="L66:R66" si="81">+L67-L65</f>
        <v>46.800000000000011</v>
      </c>
      <c r="M66" s="96">
        <f t="shared" si="81"/>
        <v>72.300000000000011</v>
      </c>
      <c r="N66" s="96">
        <f t="shared" si="81"/>
        <v>16.800000000000011</v>
      </c>
      <c r="O66" s="96">
        <f t="shared" si="81"/>
        <v>4.3000000000000114</v>
      </c>
      <c r="P66" s="96">
        <f t="shared" si="81"/>
        <v>1.6999999999999886</v>
      </c>
      <c r="Q66" s="96">
        <f t="shared" si="81"/>
        <v>-11.200000000000045</v>
      </c>
      <c r="R66" s="96">
        <f t="shared" si="81"/>
        <v>23.899999999999977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22"/>
      <c r="AE66" s="122"/>
      <c r="AF66" s="122"/>
      <c r="AG66" s="122"/>
      <c r="AH66" s="122"/>
    </row>
    <row r="67" spans="1:34">
      <c r="D67" s="164" t="s">
        <v>265</v>
      </c>
      <c r="E67" s="164"/>
      <c r="F67" s="164"/>
      <c r="G67" s="164"/>
      <c r="H67" s="240"/>
      <c r="I67" s="240"/>
      <c r="J67" s="240"/>
      <c r="K67" s="240"/>
      <c r="L67" s="241">
        <v>226.8</v>
      </c>
      <c r="M67" s="241">
        <v>334.3</v>
      </c>
      <c r="N67" s="241">
        <v>432.8</v>
      </c>
      <c r="O67" s="241">
        <v>454.27500000000003</v>
      </c>
      <c r="P67" s="241">
        <v>435.65199999999999</v>
      </c>
      <c r="Q67" s="241">
        <v>588.79999999999995</v>
      </c>
      <c r="R67" s="241">
        <v>796.29999999999984</v>
      </c>
      <c r="S67" s="218">
        <f>+S69*S63</f>
        <v>946.00439999999958</v>
      </c>
      <c r="T67" s="218">
        <f t="shared" ref="T67:AC67" si="82">+T69*T63</f>
        <v>1086.3914529599995</v>
      </c>
      <c r="U67" s="218">
        <f t="shared" si="82"/>
        <v>1226.1013938106555</v>
      </c>
      <c r="V67" s="218">
        <f t="shared" si="82"/>
        <v>1359.501225457255</v>
      </c>
      <c r="W67" s="218">
        <f t="shared" si="82"/>
        <v>1480.4968345229508</v>
      </c>
      <c r="X67" s="218">
        <f t="shared" si="82"/>
        <v>1582.947215471939</v>
      </c>
      <c r="Y67" s="218">
        <f t="shared" si="82"/>
        <v>1661.1448079162531</v>
      </c>
      <c r="Z67" s="218">
        <f t="shared" si="82"/>
        <v>1743.2053614273159</v>
      </c>
      <c r="AA67" s="218">
        <f t="shared" si="82"/>
        <v>1829.3197062818256</v>
      </c>
      <c r="AB67" s="218">
        <f t="shared" si="82"/>
        <v>1919.688099772148</v>
      </c>
      <c r="AC67" s="218">
        <f t="shared" si="82"/>
        <v>2014.5206919008922</v>
      </c>
      <c r="AD67" s="122"/>
      <c r="AE67" s="122"/>
      <c r="AF67" s="122"/>
      <c r="AG67" s="122"/>
      <c r="AH67" s="122"/>
    </row>
    <row r="68" spans="1:34">
      <c r="D68" s="131" t="s">
        <v>267</v>
      </c>
      <c r="E68" s="234"/>
      <c r="F68" s="234"/>
      <c r="G68" s="234"/>
      <c r="H68" s="235"/>
      <c r="I68" s="235"/>
      <c r="J68" s="235"/>
      <c r="K68" s="236"/>
      <c r="L68" s="242"/>
      <c r="M68" s="242"/>
      <c r="N68" s="242"/>
      <c r="O68" s="242">
        <f>O65/O61</f>
        <v>6.1274443052453838E-3</v>
      </c>
      <c r="P68" s="242">
        <f>P65/P61</f>
        <v>6.7029966017917823E-3</v>
      </c>
      <c r="Q68" s="242">
        <f>Q65/Q61</f>
        <v>6.505687054767042E-3</v>
      </c>
      <c r="R68" s="242">
        <f>R65/R61</f>
        <v>6.6092790033029274E-3</v>
      </c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22"/>
      <c r="AE68" s="122"/>
      <c r="AF68" s="122"/>
      <c r="AG68" s="122"/>
      <c r="AH68" s="122"/>
    </row>
    <row r="69" spans="1:34">
      <c r="D69" s="131" t="s">
        <v>266</v>
      </c>
      <c r="E69" s="234"/>
      <c r="F69" s="234"/>
      <c r="G69" s="234"/>
      <c r="H69" s="235"/>
      <c r="I69" s="235"/>
      <c r="J69" s="235"/>
      <c r="K69" s="235"/>
      <c r="L69" s="233"/>
      <c r="M69" s="233"/>
      <c r="N69" s="233"/>
      <c r="O69" s="242">
        <f>O67/O63</f>
        <v>6.1530699318695908E-3</v>
      </c>
      <c r="P69" s="242">
        <f>P67/P63</f>
        <v>6.7293594278564697E-3</v>
      </c>
      <c r="Q69" s="242">
        <f>Q67/Q63</f>
        <v>6.3845936978161391E-3</v>
      </c>
      <c r="R69" s="242">
        <f>R67/R63</f>
        <v>6.8137867301011398E-3</v>
      </c>
      <c r="S69" s="242">
        <f t="shared" ref="S69:AC69" si="83">R69*(1+S70)</f>
        <v>6.7456488628001281E-3</v>
      </c>
      <c r="T69" s="242">
        <f t="shared" si="83"/>
        <v>6.6781923741721268E-3</v>
      </c>
      <c r="U69" s="242">
        <f t="shared" si="83"/>
        <v>6.6114104504304055E-3</v>
      </c>
      <c r="V69" s="242">
        <f t="shared" si="83"/>
        <v>6.5452963459261011E-3</v>
      </c>
      <c r="W69" s="242">
        <f t="shared" si="83"/>
        <v>6.4798433824668402E-3</v>
      </c>
      <c r="X69" s="242">
        <f t="shared" si="83"/>
        <v>6.4150449486421717E-3</v>
      </c>
      <c r="Y69" s="242">
        <f t="shared" si="83"/>
        <v>6.3508944991557499E-3</v>
      </c>
      <c r="Z69" s="242">
        <f t="shared" si="83"/>
        <v>6.2873855541641923E-3</v>
      </c>
      <c r="AA69" s="242">
        <f t="shared" si="83"/>
        <v>6.2245116986225507E-3</v>
      </c>
      <c r="AB69" s="242">
        <f t="shared" si="83"/>
        <v>6.1622665816363255E-3</v>
      </c>
      <c r="AC69" s="242">
        <f t="shared" si="83"/>
        <v>6.1006439158199617E-3</v>
      </c>
      <c r="AD69" s="122"/>
      <c r="AE69" s="122"/>
      <c r="AF69" s="122"/>
      <c r="AG69" s="122"/>
      <c r="AH69" s="122"/>
    </row>
    <row r="70" spans="1:34">
      <c r="D70" s="237" t="s">
        <v>259</v>
      </c>
      <c r="E70" s="131"/>
      <c r="F70" s="131"/>
      <c r="G70" s="131"/>
      <c r="H70" s="150"/>
      <c r="I70" s="150"/>
      <c r="J70" s="150"/>
      <c r="K70" s="150"/>
      <c r="L70" s="232"/>
      <c r="M70" s="238"/>
      <c r="N70" s="238"/>
      <c r="O70" s="238"/>
      <c r="P70" s="238">
        <f>+P69/O69-1</f>
        <v>9.3658856858104267E-2</v>
      </c>
      <c r="Q70" s="238">
        <f>+Q69/P69-1</f>
        <v>-5.1233068130252968E-2</v>
      </c>
      <c r="R70" s="238">
        <f>+R69/Q69-1</f>
        <v>6.7223233395698578E-2</v>
      </c>
      <c r="S70" s="95">
        <v>-0.01</v>
      </c>
      <c r="T70" s="280">
        <v>-0.01</v>
      </c>
      <c r="U70" s="280">
        <v>-0.01</v>
      </c>
      <c r="V70" s="280">
        <v>-0.01</v>
      </c>
      <c r="W70" s="280">
        <v>-0.01</v>
      </c>
      <c r="X70" s="280">
        <v>-0.01</v>
      </c>
      <c r="Y70" s="280">
        <v>-0.01</v>
      </c>
      <c r="Z70" s="280">
        <v>-0.01</v>
      </c>
      <c r="AA70" s="280">
        <v>-0.01</v>
      </c>
      <c r="AB70" s="280">
        <v>-0.01</v>
      </c>
      <c r="AC70" s="280">
        <v>-0.01</v>
      </c>
      <c r="AD70" s="122"/>
      <c r="AE70" s="122"/>
      <c r="AF70" s="122"/>
      <c r="AG70" s="122"/>
      <c r="AH70" s="122"/>
    </row>
    <row r="71" spans="1:34" s="279" customFormat="1">
      <c r="A71" s="284"/>
      <c r="D71" s="237" t="s">
        <v>348</v>
      </c>
      <c r="E71" s="282"/>
      <c r="F71" s="282"/>
      <c r="G71" s="282"/>
      <c r="H71" s="285"/>
      <c r="I71" s="285"/>
      <c r="J71" s="285"/>
      <c r="K71" s="285"/>
      <c r="L71" s="238">
        <f t="shared" ref="L71:Q71" si="84">L67/L$44</f>
        <v>0.11266766020864383</v>
      </c>
      <c r="M71" s="238">
        <f t="shared" si="84"/>
        <v>0.1515206454244663</v>
      </c>
      <c r="N71" s="238">
        <f t="shared" si="84"/>
        <v>0.17818032111980239</v>
      </c>
      <c r="O71" s="238">
        <f t="shared" si="84"/>
        <v>0.16758289593868556</v>
      </c>
      <c r="P71" s="238">
        <f t="shared" si="84"/>
        <v>0.1753652503466834</v>
      </c>
      <c r="Q71" s="238">
        <f t="shared" si="84"/>
        <v>0.20969407742440971</v>
      </c>
      <c r="R71" s="238">
        <f>R67/R$44</f>
        <v>0.23901428742946323</v>
      </c>
      <c r="S71" s="238">
        <f t="shared" ref="S71:AC71" si="85">S67/S$44</f>
        <v>0.25319500499859737</v>
      </c>
      <c r="T71" s="238">
        <f t="shared" si="85"/>
        <v>0.26383621993633921</v>
      </c>
      <c r="U71" s="238">
        <f t="shared" si="85"/>
        <v>0.27535781852045738</v>
      </c>
      <c r="V71" s="238">
        <f t="shared" si="85"/>
        <v>0.28532482595171305</v>
      </c>
      <c r="W71" s="238">
        <f t="shared" si="85"/>
        <v>0.29305340373461791</v>
      </c>
      <c r="X71" s="238">
        <f t="shared" si="85"/>
        <v>0.297531857661123</v>
      </c>
      <c r="Y71" s="238">
        <f t="shared" si="85"/>
        <v>0.29859281060359744</v>
      </c>
      <c r="Z71" s="238">
        <f t="shared" si="85"/>
        <v>0.30011625634073708</v>
      </c>
      <c r="AA71" s="238">
        <f t="shared" si="85"/>
        <v>0.30209167245447099</v>
      </c>
      <c r="AB71" s="238">
        <f t="shared" si="85"/>
        <v>0.30450521672856873</v>
      </c>
      <c r="AC71" s="238">
        <f t="shared" si="85"/>
        <v>0.30733946283955044</v>
      </c>
      <c r="AD71" s="281"/>
      <c r="AE71" s="281"/>
      <c r="AF71" s="281"/>
      <c r="AG71" s="281"/>
      <c r="AH71" s="281"/>
    </row>
    <row r="72" spans="1:34">
      <c r="D72" s="237"/>
      <c r="E72" s="131"/>
      <c r="F72" s="131"/>
      <c r="G72" s="131"/>
      <c r="H72" s="150"/>
      <c r="I72" s="150"/>
      <c r="J72" s="150"/>
      <c r="K72" s="150"/>
      <c r="L72" s="232"/>
      <c r="M72" s="238"/>
      <c r="N72" s="238"/>
      <c r="O72" s="238"/>
      <c r="P72" s="238"/>
      <c r="Q72" s="238"/>
      <c r="R72" s="238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122"/>
      <c r="AE72" s="122"/>
      <c r="AF72" s="122"/>
      <c r="AG72" s="122"/>
      <c r="AH72" s="122"/>
    </row>
    <row r="73" spans="1:34">
      <c r="D73" s="72" t="s">
        <v>268</v>
      </c>
      <c r="E73" s="70"/>
      <c r="F73" s="70"/>
      <c r="G73" s="71"/>
      <c r="H73" s="71"/>
      <c r="I73" s="71"/>
      <c r="J73" s="71"/>
      <c r="K73" s="71"/>
      <c r="L73" s="71"/>
      <c r="M73" s="73"/>
      <c r="N73" s="73"/>
      <c r="O73" s="73"/>
      <c r="P73" s="73"/>
      <c r="Q73" s="73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122"/>
      <c r="AE73" s="122"/>
      <c r="AF73" s="122"/>
      <c r="AG73" s="122"/>
      <c r="AH73" s="122"/>
    </row>
    <row r="74" spans="1:34">
      <c r="D74" s="131" t="s">
        <v>275</v>
      </c>
      <c r="E74" s="148"/>
      <c r="F74" s="131"/>
      <c r="G74" s="148"/>
      <c r="H74" s="131"/>
      <c r="I74" s="131"/>
      <c r="J74" s="131"/>
      <c r="K74" s="231"/>
      <c r="L74" s="231"/>
      <c r="M74" s="231"/>
      <c r="N74" s="231">
        <v>4.7249999999999996</v>
      </c>
      <c r="O74" s="231">
        <v>5.0999999999999996</v>
      </c>
      <c r="P74" s="231">
        <v>5.4250000000000007</v>
      </c>
      <c r="Q74" s="231">
        <v>5.9250000000000007</v>
      </c>
      <c r="R74" s="231">
        <v>6.2</v>
      </c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22"/>
      <c r="AE74" s="122"/>
      <c r="AF74" s="122"/>
      <c r="AG74" s="122"/>
      <c r="AH74" s="122"/>
    </row>
    <row r="75" spans="1:34">
      <c r="D75" s="237" t="s">
        <v>259</v>
      </c>
      <c r="E75" s="148"/>
      <c r="F75" s="131"/>
      <c r="G75" s="148"/>
      <c r="H75" s="131"/>
      <c r="I75" s="131"/>
      <c r="J75" s="131"/>
      <c r="K75" s="231"/>
      <c r="L75" s="231"/>
      <c r="M75" s="238"/>
      <c r="N75" s="238"/>
      <c r="O75" s="238">
        <f>+O74/N74-1</f>
        <v>7.9365079365079305E-2</v>
      </c>
      <c r="P75" s="238">
        <f>+P74/O74-1</f>
        <v>6.3725490196078649E-2</v>
      </c>
      <c r="Q75" s="238">
        <f>+Q74/P74-1</f>
        <v>9.2165898617511566E-2</v>
      </c>
      <c r="R75" s="238">
        <f>+R74/Q74-1</f>
        <v>4.6413502109704519E-2</v>
      </c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122"/>
      <c r="AE75" s="122"/>
      <c r="AF75" s="122"/>
      <c r="AG75" s="122"/>
      <c r="AH75" s="122"/>
    </row>
    <row r="76" spans="1:34">
      <c r="D76" s="131" t="s">
        <v>269</v>
      </c>
      <c r="E76" s="148"/>
      <c r="F76" s="131"/>
      <c r="G76" s="148"/>
      <c r="H76" s="131"/>
      <c r="I76" s="131"/>
      <c r="J76" s="131"/>
      <c r="K76" s="231"/>
      <c r="L76" s="231"/>
      <c r="M76" s="231"/>
      <c r="N76" s="231">
        <v>4.7249999999999996</v>
      </c>
      <c r="O76" s="231">
        <v>5.0999999999999996</v>
      </c>
      <c r="P76" s="231">
        <v>5.4250000000000007</v>
      </c>
      <c r="Q76" s="231">
        <v>5.9250000000000007</v>
      </c>
      <c r="R76" s="231">
        <v>6.2</v>
      </c>
      <c r="S76" s="96">
        <f t="shared" ref="S76:AC76" si="86">R76*(1+S77)</f>
        <v>6.8200000000000012</v>
      </c>
      <c r="T76" s="96">
        <f t="shared" si="86"/>
        <v>7.3656000000000015</v>
      </c>
      <c r="U76" s="96">
        <f t="shared" si="86"/>
        <v>7.8075360000000016</v>
      </c>
      <c r="V76" s="96">
        <f t="shared" si="86"/>
        <v>8.1198374400000013</v>
      </c>
      <c r="W76" s="96">
        <f t="shared" si="86"/>
        <v>8.4446309376000013</v>
      </c>
      <c r="X76" s="96">
        <f t="shared" si="86"/>
        <v>8.782416175104002</v>
      </c>
      <c r="Y76" s="96">
        <f t="shared" si="86"/>
        <v>9.133712822108162</v>
      </c>
      <c r="Z76" s="96">
        <f t="shared" si="86"/>
        <v>9.4990613349924882</v>
      </c>
      <c r="AA76" s="96">
        <f t="shared" si="86"/>
        <v>9.8790237883921872</v>
      </c>
      <c r="AB76" s="96">
        <f t="shared" si="86"/>
        <v>10.274184739927875</v>
      </c>
      <c r="AC76" s="96">
        <f t="shared" si="86"/>
        <v>10.68515212952499</v>
      </c>
      <c r="AD76" s="122"/>
      <c r="AE76" s="122"/>
      <c r="AF76" s="122"/>
      <c r="AG76" s="122"/>
      <c r="AH76" s="122"/>
    </row>
    <row r="77" spans="1:34">
      <c r="D77" s="237" t="s">
        <v>259</v>
      </c>
      <c r="E77" s="148"/>
      <c r="F77" s="131"/>
      <c r="G77" s="148"/>
      <c r="H77" s="131"/>
      <c r="I77" s="131"/>
      <c r="J77" s="131"/>
      <c r="K77" s="231"/>
      <c r="L77" s="231"/>
      <c r="M77" s="238"/>
      <c r="N77" s="238"/>
      <c r="O77" s="238">
        <f>+O76/N76-1</f>
        <v>7.9365079365079305E-2</v>
      </c>
      <c r="P77" s="238">
        <f>+P76/O76-1</f>
        <v>6.3725490196078649E-2</v>
      </c>
      <c r="Q77" s="238">
        <f>+Q76/P76-1</f>
        <v>9.2165898617511566E-2</v>
      </c>
      <c r="R77" s="238">
        <f>+R76/Q76-1</f>
        <v>4.6413502109704519E-2</v>
      </c>
      <c r="S77" s="95">
        <v>0.1</v>
      </c>
      <c r="T77" s="95">
        <f>+S77-0.02</f>
        <v>0.08</v>
      </c>
      <c r="U77" s="95">
        <f>+T77-0.02</f>
        <v>0.06</v>
      </c>
      <c r="V77" s="95">
        <f>+U77-0.02</f>
        <v>3.9999999999999994E-2</v>
      </c>
      <c r="W77" s="95">
        <f>+V77</f>
        <v>3.9999999999999994E-2</v>
      </c>
      <c r="X77" s="95">
        <f t="shared" ref="X77:AC77" si="87">+W77</f>
        <v>3.9999999999999994E-2</v>
      </c>
      <c r="Y77" s="95">
        <f t="shared" si="87"/>
        <v>3.9999999999999994E-2</v>
      </c>
      <c r="Z77" s="95">
        <f t="shared" si="87"/>
        <v>3.9999999999999994E-2</v>
      </c>
      <c r="AA77" s="95">
        <f t="shared" si="87"/>
        <v>3.9999999999999994E-2</v>
      </c>
      <c r="AB77" s="95">
        <f t="shared" si="87"/>
        <v>3.9999999999999994E-2</v>
      </c>
      <c r="AC77" s="95">
        <f t="shared" si="87"/>
        <v>3.9999999999999994E-2</v>
      </c>
      <c r="AD77" s="122"/>
      <c r="AE77" s="122"/>
      <c r="AF77" s="122"/>
      <c r="AG77" s="122"/>
      <c r="AH77" s="122"/>
    </row>
    <row r="78" spans="1:34">
      <c r="D78" s="131" t="s">
        <v>270</v>
      </c>
      <c r="E78" s="148"/>
      <c r="F78" s="148"/>
      <c r="G78" s="148"/>
      <c r="H78" s="148"/>
      <c r="I78" s="148"/>
      <c r="J78" s="148"/>
      <c r="K78" s="231"/>
      <c r="L78" s="231">
        <v>103</v>
      </c>
      <c r="M78" s="231">
        <v>327</v>
      </c>
      <c r="N78" s="231">
        <v>333</v>
      </c>
      <c r="O78" s="231">
        <v>357.209</v>
      </c>
      <c r="P78" s="231">
        <v>291.95800000000003</v>
      </c>
      <c r="Q78" s="231">
        <v>306</v>
      </c>
      <c r="R78" s="231">
        <v>362.20000000000005</v>
      </c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22"/>
      <c r="AE78" s="122"/>
      <c r="AF78" s="122"/>
      <c r="AG78" s="122"/>
      <c r="AH78" s="122"/>
    </row>
    <row r="79" spans="1:34">
      <c r="D79" s="89" t="s">
        <v>271</v>
      </c>
      <c r="E79" s="148"/>
      <c r="F79" s="131"/>
      <c r="G79" s="148"/>
      <c r="H79" s="131"/>
      <c r="I79" s="131"/>
      <c r="J79" s="131"/>
      <c r="K79" s="131"/>
      <c r="L79" s="96">
        <f t="shared" ref="L79:Q79" si="88">+L80-L78</f>
        <v>154.19999999999999</v>
      </c>
      <c r="M79" s="96">
        <f t="shared" si="88"/>
        <v>0</v>
      </c>
      <c r="N79" s="96">
        <f t="shared" si="88"/>
        <v>0</v>
      </c>
      <c r="O79" s="96">
        <f t="shared" si="88"/>
        <v>0</v>
      </c>
      <c r="P79" s="96">
        <f t="shared" si="88"/>
        <v>86</v>
      </c>
      <c r="Q79" s="96">
        <f t="shared" si="88"/>
        <v>16.199999999999989</v>
      </c>
      <c r="R79" s="96">
        <f>+R80-R78</f>
        <v>-15.800000000000011</v>
      </c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22"/>
      <c r="AF79" s="122"/>
      <c r="AG79" s="122"/>
      <c r="AH79" s="122"/>
    </row>
    <row r="80" spans="1:34">
      <c r="D80" s="164" t="s">
        <v>272</v>
      </c>
      <c r="E80" s="164"/>
      <c r="F80" s="164"/>
      <c r="G80" s="164"/>
      <c r="H80" s="240"/>
      <c r="I80" s="240"/>
      <c r="J80" s="240"/>
      <c r="K80" s="240"/>
      <c r="L80" s="241">
        <v>257.2</v>
      </c>
      <c r="M80" s="241">
        <v>327</v>
      </c>
      <c r="N80" s="241">
        <v>333</v>
      </c>
      <c r="O80" s="241">
        <v>357.209</v>
      </c>
      <c r="P80" s="241">
        <v>377.95800000000003</v>
      </c>
      <c r="Q80" s="241">
        <v>322.2</v>
      </c>
      <c r="R80" s="241">
        <v>346.40000000000003</v>
      </c>
      <c r="S80" s="218">
        <f>+S82*S76*4</f>
        <v>388.66080000000011</v>
      </c>
      <c r="T80" s="218">
        <f t="shared" ref="T80:AC80" si="89">+T82*T76*4</f>
        <v>428.14873728000015</v>
      </c>
      <c r="U80" s="218">
        <f t="shared" si="89"/>
        <v>462.91441474713611</v>
      </c>
      <c r="V80" s="218">
        <f t="shared" si="89"/>
        <v>491.05961116376199</v>
      </c>
      <c r="W80" s="218">
        <f t="shared" si="89"/>
        <v>520.91603552251877</v>
      </c>
      <c r="X80" s="218">
        <f t="shared" si="89"/>
        <v>552.58773048228795</v>
      </c>
      <c r="Y80" s="218">
        <f t="shared" si="89"/>
        <v>586.18506449561096</v>
      </c>
      <c r="Z80" s="218">
        <f t="shared" si="89"/>
        <v>621.82511641694418</v>
      </c>
      <c r="AA80" s="218">
        <f t="shared" si="89"/>
        <v>659.63208349509443</v>
      </c>
      <c r="AB80" s="218">
        <f t="shared" si="89"/>
        <v>699.73771417159617</v>
      </c>
      <c r="AC80" s="218">
        <f t="shared" si="89"/>
        <v>742.28176719322914</v>
      </c>
      <c r="AD80" s="122"/>
      <c r="AE80" s="122"/>
      <c r="AF80" s="122"/>
      <c r="AG80" s="122"/>
      <c r="AH80" s="122"/>
    </row>
    <row r="81" spans="1:34">
      <c r="D81" s="131" t="s">
        <v>273</v>
      </c>
      <c r="E81" s="234"/>
      <c r="F81" s="234"/>
      <c r="G81" s="234"/>
      <c r="H81" s="235"/>
      <c r="I81" s="235"/>
      <c r="J81" s="235"/>
      <c r="K81" s="236"/>
      <c r="L81" s="233"/>
      <c r="M81" s="233"/>
      <c r="N81" s="233">
        <f>N78/N74/4</f>
        <v>17.61904761904762</v>
      </c>
      <c r="O81" s="233">
        <f>O78/O74/4</f>
        <v>17.510245098039217</v>
      </c>
      <c r="P81" s="233">
        <f>P78/P74/4</f>
        <v>13.454285714285714</v>
      </c>
      <c r="Q81" s="233">
        <f>Q78/Q74/4</f>
        <v>12.911392405063289</v>
      </c>
      <c r="R81" s="233">
        <f>R78/R74/4</f>
        <v>14.60483870967742</v>
      </c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22"/>
      <c r="AE81" s="122"/>
      <c r="AF81" s="122"/>
      <c r="AG81" s="122"/>
      <c r="AH81" s="122"/>
    </row>
    <row r="82" spans="1:34">
      <c r="D82" s="131" t="s">
        <v>274</v>
      </c>
      <c r="E82" s="234"/>
      <c r="F82" s="234"/>
      <c r="G82" s="234"/>
      <c r="H82" s="235"/>
      <c r="I82" s="235"/>
      <c r="J82" s="235"/>
      <c r="K82" s="235"/>
      <c r="L82" s="233"/>
      <c r="M82" s="233"/>
      <c r="N82" s="233">
        <f>N80/N76/4</f>
        <v>17.61904761904762</v>
      </c>
      <c r="O82" s="233">
        <f>O80/O76/4</f>
        <v>17.510245098039217</v>
      </c>
      <c r="P82" s="233">
        <f>P80/P76/4</f>
        <v>17.41741935483871</v>
      </c>
      <c r="Q82" s="233">
        <f>Q80/Q76/4</f>
        <v>13.594936708860757</v>
      </c>
      <c r="R82" s="233">
        <f>R80/R76/4</f>
        <v>13.967741935483872</v>
      </c>
      <c r="S82" s="233">
        <f t="shared" ref="S82:AC82" si="90">R82*(1+S83)</f>
        <v>14.247096774193549</v>
      </c>
      <c r="T82" s="233">
        <f t="shared" si="90"/>
        <v>14.532038709677421</v>
      </c>
      <c r="U82" s="233">
        <f t="shared" si="90"/>
        <v>14.822679483870969</v>
      </c>
      <c r="V82" s="233">
        <f t="shared" si="90"/>
        <v>15.119133073548388</v>
      </c>
      <c r="W82" s="233">
        <f t="shared" si="90"/>
        <v>15.421515735019357</v>
      </c>
      <c r="X82" s="233">
        <f t="shared" si="90"/>
        <v>15.729946049719745</v>
      </c>
      <c r="Y82" s="233">
        <f t="shared" si="90"/>
        <v>16.044544970714139</v>
      </c>
      <c r="Z82" s="233">
        <f t="shared" si="90"/>
        <v>16.365435870128422</v>
      </c>
      <c r="AA82" s="233">
        <f t="shared" si="90"/>
        <v>16.692744587530992</v>
      </c>
      <c r="AB82" s="233">
        <f t="shared" si="90"/>
        <v>17.026599479281611</v>
      </c>
      <c r="AC82" s="233">
        <f t="shared" si="90"/>
        <v>17.367131468867242</v>
      </c>
      <c r="AD82" s="122"/>
      <c r="AE82" s="122"/>
      <c r="AF82" s="122"/>
      <c r="AG82" s="122"/>
      <c r="AH82" s="122"/>
    </row>
    <row r="83" spans="1:34">
      <c r="D83" s="237" t="s">
        <v>259</v>
      </c>
      <c r="E83" s="131"/>
      <c r="F83" s="131"/>
      <c r="G83" s="131"/>
      <c r="H83" s="150"/>
      <c r="I83" s="150"/>
      <c r="J83" s="150"/>
      <c r="K83" s="150"/>
      <c r="L83" s="232"/>
      <c r="M83" s="238"/>
      <c r="N83" s="238"/>
      <c r="O83" s="238">
        <f>+O82/N82-1</f>
        <v>-6.1752782193958966E-3</v>
      </c>
      <c r="P83" s="238">
        <f>+P82/O82-1</f>
        <v>-5.3012246648049821E-3</v>
      </c>
      <c r="Q83" s="238">
        <f>+Q82/P82-1</f>
        <v>-0.21946320336577496</v>
      </c>
      <c r="R83" s="238">
        <f>+R82/Q82-1</f>
        <v>2.7422358382892087E-2</v>
      </c>
      <c r="S83" s="95">
        <v>0.02</v>
      </c>
      <c r="T83" s="95">
        <v>0.02</v>
      </c>
      <c r="U83" s="95">
        <v>0.02</v>
      </c>
      <c r="V83" s="95">
        <v>0.02</v>
      </c>
      <c r="W83" s="95">
        <v>0.02</v>
      </c>
      <c r="X83" s="95">
        <v>0.02</v>
      </c>
      <c r="Y83" s="95">
        <v>0.02</v>
      </c>
      <c r="Z83" s="95">
        <v>0.02</v>
      </c>
      <c r="AA83" s="95">
        <v>0.02</v>
      </c>
      <c r="AB83" s="95">
        <v>0.02</v>
      </c>
      <c r="AC83" s="95">
        <v>0.02</v>
      </c>
      <c r="AD83" s="122"/>
      <c r="AE83" s="122"/>
      <c r="AF83" s="122"/>
      <c r="AG83" s="122"/>
      <c r="AH83" s="122"/>
    </row>
    <row r="84" spans="1:34" s="101" customFormat="1">
      <c r="A84" s="148"/>
      <c r="B84" s="89"/>
      <c r="D84" s="151"/>
      <c r="E84" s="151"/>
      <c r="F84" s="151"/>
      <c r="G84" s="152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22"/>
      <c r="AE84" s="122"/>
      <c r="AF84" s="122"/>
      <c r="AG84" s="122"/>
      <c r="AH84" s="122"/>
    </row>
    <row r="85" spans="1:34" s="101" customFormat="1">
      <c r="A85" s="148"/>
      <c r="B85" s="89"/>
      <c r="D85" s="72" t="s">
        <v>276</v>
      </c>
      <c r="E85" s="70"/>
      <c r="F85" s="70"/>
      <c r="G85" s="71"/>
      <c r="H85" s="71"/>
      <c r="I85" s="71"/>
      <c r="J85" s="71"/>
      <c r="K85" s="71"/>
      <c r="L85" s="71"/>
      <c r="M85" s="73"/>
      <c r="N85" s="73"/>
      <c r="O85" s="73"/>
      <c r="P85" s="73"/>
      <c r="Q85" s="73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122"/>
      <c r="AE85" s="122"/>
      <c r="AF85" s="122"/>
      <c r="AG85" s="122"/>
      <c r="AH85" s="122"/>
    </row>
    <row r="86" spans="1:34" s="101" customFormat="1">
      <c r="A86" s="148"/>
      <c r="B86" s="89"/>
      <c r="D86" s="131" t="s">
        <v>277</v>
      </c>
      <c r="E86" s="148"/>
      <c r="F86" s="131"/>
      <c r="G86" s="148"/>
      <c r="H86" s="131"/>
      <c r="I86" s="131"/>
      <c r="J86" s="131"/>
      <c r="K86" s="231"/>
      <c r="L86" s="231">
        <v>13</v>
      </c>
      <c r="M86" s="231">
        <v>17</v>
      </c>
      <c r="N86" s="231">
        <v>19.100000000000001</v>
      </c>
      <c r="O86" s="231">
        <v>19.100000000000001</v>
      </c>
      <c r="P86" s="231">
        <v>21.7</v>
      </c>
      <c r="Q86" s="231">
        <v>29</v>
      </c>
      <c r="R86" s="231">
        <v>37</v>
      </c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22"/>
      <c r="AE86" s="281"/>
      <c r="AF86" s="281">
        <f t="shared" ref="AF86" si="91">(R86/L86)^(1/6)-1</f>
        <v>0.19044607822092408</v>
      </c>
      <c r="AG86" s="281">
        <f t="shared" ref="AG86" si="92">+(R86/O86)^(1/3)-1</f>
        <v>0.24658755127097254</v>
      </c>
      <c r="AH86" s="122"/>
    </row>
    <row r="87" spans="1:34" s="101" customFormat="1">
      <c r="A87" s="148"/>
      <c r="B87" s="89"/>
      <c r="D87" s="237" t="s">
        <v>259</v>
      </c>
      <c r="E87" s="148"/>
      <c r="F87" s="131"/>
      <c r="G87" s="148"/>
      <c r="H87" s="131"/>
      <c r="I87" s="131"/>
      <c r="J87" s="131"/>
      <c r="K87" s="231"/>
      <c r="L87" s="231"/>
      <c r="M87" s="238">
        <f t="shared" ref="M87:R87" si="93">+M86/L86-1</f>
        <v>0.30769230769230771</v>
      </c>
      <c r="N87" s="238">
        <f t="shared" si="93"/>
        <v>0.12352941176470589</v>
      </c>
      <c r="O87" s="238">
        <f t="shared" si="93"/>
        <v>0</v>
      </c>
      <c r="P87" s="238">
        <f t="shared" si="93"/>
        <v>0.13612565445026159</v>
      </c>
      <c r="Q87" s="238">
        <f t="shared" si="93"/>
        <v>0.33640552995391704</v>
      </c>
      <c r="R87" s="238">
        <f t="shared" si="93"/>
        <v>0.27586206896551735</v>
      </c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122"/>
      <c r="AE87" s="122"/>
      <c r="AF87" s="122"/>
      <c r="AG87" s="122"/>
      <c r="AH87" s="122"/>
    </row>
    <row r="88" spans="1:34" s="101" customFormat="1">
      <c r="A88" s="148"/>
      <c r="B88" s="89"/>
      <c r="D88" s="131" t="s">
        <v>278</v>
      </c>
      <c r="E88" s="148"/>
      <c r="F88" s="131"/>
      <c r="G88" s="148"/>
      <c r="H88" s="131"/>
      <c r="I88" s="131"/>
      <c r="J88" s="131"/>
      <c r="K88" s="231"/>
      <c r="L88" s="231">
        <v>13.600000000000001</v>
      </c>
      <c r="M88" s="231">
        <v>18.5</v>
      </c>
      <c r="N88" s="231">
        <v>21.3</v>
      </c>
      <c r="O88" s="231">
        <v>26.5</v>
      </c>
      <c r="P88" s="231">
        <v>22.400000000000002</v>
      </c>
      <c r="Q88" s="231">
        <v>29</v>
      </c>
      <c r="R88" s="231">
        <v>37</v>
      </c>
      <c r="S88" s="96">
        <f t="shared" ref="S88:AC88" si="94">R88*(1+S89)</f>
        <v>40.700000000000003</v>
      </c>
      <c r="T88" s="96">
        <f t="shared" si="94"/>
        <v>44.77000000000001</v>
      </c>
      <c r="U88" s="96">
        <f t="shared" si="94"/>
        <v>48.351600000000012</v>
      </c>
      <c r="V88" s="96">
        <f t="shared" si="94"/>
        <v>51.252696000000014</v>
      </c>
      <c r="W88" s="96">
        <f t="shared" si="94"/>
        <v>53.302803840000017</v>
      </c>
      <c r="X88" s="96">
        <f t="shared" si="94"/>
        <v>55.434915993600022</v>
      </c>
      <c r="Y88" s="96">
        <f t="shared" si="94"/>
        <v>57.652312633344025</v>
      </c>
      <c r="Z88" s="96">
        <f t="shared" si="94"/>
        <v>59.95840513867779</v>
      </c>
      <c r="AA88" s="96">
        <f t="shared" si="94"/>
        <v>62.356741344224901</v>
      </c>
      <c r="AB88" s="96">
        <f t="shared" si="94"/>
        <v>64.851010997993896</v>
      </c>
      <c r="AC88" s="96">
        <f t="shared" si="94"/>
        <v>67.445051437913648</v>
      </c>
      <c r="AD88" s="122"/>
      <c r="AE88" s="281">
        <f t="shared" ref="AE88" si="95">(AC88/S88)^(1/10)-1</f>
        <v>5.1805816407640037E-2</v>
      </c>
      <c r="AF88" s="281">
        <f t="shared" ref="AF88" si="96">(R88/L88)^(1/6)-1</f>
        <v>0.18152741388141558</v>
      </c>
      <c r="AG88" s="281">
        <f t="shared" ref="AG88" si="97">+(R88/O88)^(1/3)-1</f>
        <v>0.11768292630308741</v>
      </c>
      <c r="AH88" s="122"/>
    </row>
    <row r="89" spans="1:34" s="101" customFormat="1">
      <c r="A89" s="148"/>
      <c r="B89" s="89"/>
      <c r="D89" s="237" t="s">
        <v>259</v>
      </c>
      <c r="E89" s="148"/>
      <c r="F89" s="131"/>
      <c r="G89" s="148"/>
      <c r="H89" s="131"/>
      <c r="I89" s="131"/>
      <c r="J89" s="131"/>
      <c r="K89" s="231"/>
      <c r="L89" s="231"/>
      <c r="M89" s="238">
        <f t="shared" ref="M89:R89" si="98">+M88/L88-1</f>
        <v>0.36029411764705865</v>
      </c>
      <c r="N89" s="238">
        <f t="shared" si="98"/>
        <v>0.15135135135135136</v>
      </c>
      <c r="O89" s="238">
        <f t="shared" si="98"/>
        <v>0.244131455399061</v>
      </c>
      <c r="P89" s="238">
        <f t="shared" si="98"/>
        <v>-0.15471698113207544</v>
      </c>
      <c r="Q89" s="238">
        <f t="shared" si="98"/>
        <v>0.29464285714285698</v>
      </c>
      <c r="R89" s="238">
        <f t="shared" si="98"/>
        <v>0.27586206896551735</v>
      </c>
      <c r="S89" s="248">
        <v>0.1</v>
      </c>
      <c r="T89" s="248">
        <v>0.1</v>
      </c>
      <c r="U89" s="248">
        <f>+T89-0.02</f>
        <v>0.08</v>
      </c>
      <c r="V89" s="248">
        <f>+U89-0.02</f>
        <v>0.06</v>
      </c>
      <c r="W89" s="248">
        <f>+V89-0.02</f>
        <v>3.9999999999999994E-2</v>
      </c>
      <c r="X89" s="248">
        <f t="shared" ref="X89:AC89" si="99">+W89</f>
        <v>3.9999999999999994E-2</v>
      </c>
      <c r="Y89" s="248">
        <f t="shared" si="99"/>
        <v>3.9999999999999994E-2</v>
      </c>
      <c r="Z89" s="248">
        <f t="shared" si="99"/>
        <v>3.9999999999999994E-2</v>
      </c>
      <c r="AA89" s="248">
        <f t="shared" si="99"/>
        <v>3.9999999999999994E-2</v>
      </c>
      <c r="AB89" s="248">
        <f t="shared" si="99"/>
        <v>3.9999999999999994E-2</v>
      </c>
      <c r="AC89" s="248">
        <f t="shared" si="99"/>
        <v>3.9999999999999994E-2</v>
      </c>
      <c r="AD89" s="122"/>
      <c r="AE89" s="122"/>
      <c r="AF89" s="122"/>
      <c r="AG89" s="122"/>
      <c r="AH89" s="122"/>
    </row>
    <row r="90" spans="1:34" s="101" customFormat="1">
      <c r="A90" s="148"/>
      <c r="B90" s="89"/>
      <c r="D90" s="131" t="s">
        <v>279</v>
      </c>
      <c r="E90" s="148"/>
      <c r="F90" s="148"/>
      <c r="G90" s="148"/>
      <c r="H90" s="148"/>
      <c r="I90" s="148"/>
      <c r="J90" s="148"/>
      <c r="K90" s="231"/>
      <c r="L90" s="231">
        <v>101</v>
      </c>
      <c r="M90" s="231">
        <v>127</v>
      </c>
      <c r="N90" s="231">
        <v>176</v>
      </c>
      <c r="O90" s="231">
        <v>212.59700000000001</v>
      </c>
      <c r="P90" s="231">
        <v>207.03700000000001</v>
      </c>
      <c r="Q90" s="231">
        <v>309.60000000000002</v>
      </c>
      <c r="R90" s="231">
        <v>456.5</v>
      </c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22"/>
      <c r="AE90" s="281"/>
      <c r="AF90" s="281">
        <f t="shared" ref="AF90" si="100">(R90/L90)^(1/6)-1</f>
        <v>0.28583892322116289</v>
      </c>
      <c r="AG90" s="281">
        <f t="shared" ref="AG90" si="101">+(R90/O90)^(1/3)-1</f>
        <v>0.29011339173171602</v>
      </c>
      <c r="AH90" s="122"/>
    </row>
    <row r="91" spans="1:34" s="101" customFormat="1">
      <c r="A91" s="148"/>
      <c r="B91" s="89"/>
      <c r="D91" s="89" t="s">
        <v>280</v>
      </c>
      <c r="E91" s="148"/>
      <c r="F91" s="131"/>
      <c r="G91" s="148"/>
      <c r="H91" s="131"/>
      <c r="I91" s="131"/>
      <c r="J91" s="131"/>
      <c r="K91" s="131"/>
      <c r="L91" s="96">
        <f t="shared" ref="L91:Q91" si="102">+L92-L90</f>
        <v>4</v>
      </c>
      <c r="M91" s="96">
        <f t="shared" si="102"/>
        <v>18.5</v>
      </c>
      <c r="N91" s="96">
        <f t="shared" si="102"/>
        <v>13.099999999999994</v>
      </c>
      <c r="O91" s="96">
        <f t="shared" si="102"/>
        <v>59.599999999999994</v>
      </c>
      <c r="P91" s="96">
        <f t="shared" si="102"/>
        <v>0</v>
      </c>
      <c r="Q91" s="96">
        <f t="shared" si="102"/>
        <v>0</v>
      </c>
      <c r="R91" s="96">
        <f>+R92-R90</f>
        <v>1.8000000000000114</v>
      </c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22"/>
      <c r="AE91" s="122"/>
      <c r="AF91" s="122"/>
      <c r="AG91" s="122"/>
      <c r="AH91" s="122"/>
    </row>
    <row r="92" spans="1:34" s="101" customFormat="1">
      <c r="A92" s="148"/>
      <c r="B92" s="89"/>
      <c r="D92" s="164" t="s">
        <v>281</v>
      </c>
      <c r="E92" s="164"/>
      <c r="F92" s="164"/>
      <c r="G92" s="164"/>
      <c r="H92" s="240"/>
      <c r="I92" s="240"/>
      <c r="J92" s="240"/>
      <c r="K92" s="240"/>
      <c r="L92" s="241">
        <v>105</v>
      </c>
      <c r="M92" s="241">
        <v>145.5</v>
      </c>
      <c r="N92" s="241">
        <v>189.1</v>
      </c>
      <c r="O92" s="241">
        <v>272.197</v>
      </c>
      <c r="P92" s="241">
        <v>207.03700000000001</v>
      </c>
      <c r="Q92" s="241">
        <v>309.60000000000002</v>
      </c>
      <c r="R92" s="241">
        <v>458.3</v>
      </c>
      <c r="S92" s="218">
        <f>+S94*S88</f>
        <v>524.29520000000002</v>
      </c>
      <c r="T92" s="218">
        <f t="shared" ref="T92:AC92" si="103">+T94*T88</f>
        <v>599.7937088000001</v>
      </c>
      <c r="U92" s="218">
        <f t="shared" si="103"/>
        <v>660.73274961408015</v>
      </c>
      <c r="V92" s="218">
        <f t="shared" si="103"/>
        <v>714.38424888274346</v>
      </c>
      <c r="W92" s="218">
        <f t="shared" si="103"/>
        <v>757.81881121481433</v>
      </c>
      <c r="X92" s="218">
        <f t="shared" si="103"/>
        <v>803.89419493667515</v>
      </c>
      <c r="Y92" s="218">
        <f t="shared" si="103"/>
        <v>852.77096198882509</v>
      </c>
      <c r="Z92" s="218">
        <f t="shared" si="103"/>
        <v>904.61943647774569</v>
      </c>
      <c r="AA92" s="218">
        <f t="shared" si="103"/>
        <v>959.6202982155927</v>
      </c>
      <c r="AB92" s="218">
        <f t="shared" si="103"/>
        <v>1017.9652123471008</v>
      </c>
      <c r="AC92" s="218">
        <f t="shared" si="103"/>
        <v>1079.8574972578044</v>
      </c>
      <c r="AD92" s="122"/>
      <c r="AE92" s="281">
        <f t="shared" ref="AE92" si="104">(AC92/S92)^(1/10)-1</f>
        <v>7.4927210361655394E-2</v>
      </c>
      <c r="AF92" s="281">
        <f t="shared" ref="AF92" si="105">(R92/L92)^(1/6)-1</f>
        <v>0.27838036929138288</v>
      </c>
      <c r="AG92" s="281">
        <f t="shared" ref="AG92" si="106">+(R92/O92)^(1/3)-1</f>
        <v>0.18965812296602369</v>
      </c>
      <c r="AH92" s="122"/>
    </row>
    <row r="93" spans="1:34" s="101" customFormat="1">
      <c r="A93" s="148"/>
      <c r="B93" s="89"/>
      <c r="D93" s="131" t="s">
        <v>282</v>
      </c>
      <c r="E93" s="234"/>
      <c r="F93" s="234"/>
      <c r="G93" s="234"/>
      <c r="H93" s="235"/>
      <c r="I93" s="235"/>
      <c r="J93" s="235"/>
      <c r="K93" s="236"/>
      <c r="L93" s="233">
        <f t="shared" ref="L93:R93" si="107">L90/L86</f>
        <v>7.7692307692307692</v>
      </c>
      <c r="M93" s="233">
        <f t="shared" si="107"/>
        <v>7.4705882352941178</v>
      </c>
      <c r="N93" s="233">
        <f t="shared" si="107"/>
        <v>9.2146596858638734</v>
      </c>
      <c r="O93" s="233">
        <f t="shared" si="107"/>
        <v>11.130732984293193</v>
      </c>
      <c r="P93" s="233">
        <f t="shared" si="107"/>
        <v>9.5408755760368678</v>
      </c>
      <c r="Q93" s="233">
        <f t="shared" si="107"/>
        <v>10.675862068965518</v>
      </c>
      <c r="R93" s="233">
        <f t="shared" si="107"/>
        <v>12.337837837837839</v>
      </c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22"/>
      <c r="AE93" s="122"/>
      <c r="AF93" s="122"/>
      <c r="AG93" s="122"/>
      <c r="AH93" s="122"/>
    </row>
    <row r="94" spans="1:34" s="101" customFormat="1">
      <c r="A94" s="148"/>
      <c r="B94" s="89"/>
      <c r="D94" s="131" t="s">
        <v>283</v>
      </c>
      <c r="E94" s="234"/>
      <c r="F94" s="234"/>
      <c r="G94" s="234"/>
      <c r="H94" s="235"/>
      <c r="I94" s="235"/>
      <c r="J94" s="235"/>
      <c r="K94" s="235"/>
      <c r="L94" s="233">
        <f t="shared" ref="L94:R94" si="108">L92/L88</f>
        <v>7.7205882352941169</v>
      </c>
      <c r="M94" s="233">
        <f t="shared" si="108"/>
        <v>7.8648648648648649</v>
      </c>
      <c r="N94" s="233">
        <f t="shared" si="108"/>
        <v>8.8779342723004682</v>
      </c>
      <c r="O94" s="233">
        <f t="shared" si="108"/>
        <v>10.271584905660378</v>
      </c>
      <c r="P94" s="233">
        <f t="shared" si="108"/>
        <v>9.2427232142857143</v>
      </c>
      <c r="Q94" s="233">
        <f t="shared" si="108"/>
        <v>10.675862068965518</v>
      </c>
      <c r="R94" s="233">
        <f t="shared" si="108"/>
        <v>12.386486486486486</v>
      </c>
      <c r="S94" s="233">
        <f t="shared" ref="S94:AC94" si="109">R94*(1+S95)</f>
        <v>12.881945945945946</v>
      </c>
      <c r="T94" s="233">
        <f t="shared" si="109"/>
        <v>13.397223783783783</v>
      </c>
      <c r="U94" s="233">
        <f t="shared" si="109"/>
        <v>13.66516825945946</v>
      </c>
      <c r="V94" s="233">
        <f t="shared" si="109"/>
        <v>13.938471624648649</v>
      </c>
      <c r="W94" s="233">
        <f t="shared" si="109"/>
        <v>14.217241057141623</v>
      </c>
      <c r="X94" s="233">
        <f t="shared" si="109"/>
        <v>14.501585878284455</v>
      </c>
      <c r="Y94" s="233">
        <f t="shared" si="109"/>
        <v>14.791617595850145</v>
      </c>
      <c r="Z94" s="233">
        <f t="shared" si="109"/>
        <v>15.087449947767148</v>
      </c>
      <c r="AA94" s="233">
        <f t="shared" si="109"/>
        <v>15.389198946722491</v>
      </c>
      <c r="AB94" s="233">
        <f t="shared" si="109"/>
        <v>15.696982925656942</v>
      </c>
      <c r="AC94" s="233">
        <f t="shared" si="109"/>
        <v>16.010922584170082</v>
      </c>
      <c r="AD94" s="122"/>
      <c r="AE94" s="281">
        <f t="shared" ref="AE94" si="110">(AC94/S94)^(1/10)-1</f>
        <v>2.1982569019236564E-2</v>
      </c>
      <c r="AF94" s="281">
        <f t="shared" ref="AF94" si="111">(R94/L94)^(1/6)-1</f>
        <v>8.1972668828560913E-2</v>
      </c>
      <c r="AG94" s="281">
        <f t="shared" ref="AG94" si="112">+(R94/O94)^(1/3)-1</f>
        <v>6.4396793553074705E-2</v>
      </c>
      <c r="AH94" s="122"/>
    </row>
    <row r="95" spans="1:34" s="101" customFormat="1">
      <c r="A95" s="148"/>
      <c r="B95" s="89"/>
      <c r="D95" s="237" t="s">
        <v>259</v>
      </c>
      <c r="E95" s="131"/>
      <c r="F95" s="131"/>
      <c r="G95" s="131"/>
      <c r="H95" s="150"/>
      <c r="I95" s="150"/>
      <c r="J95" s="150"/>
      <c r="K95" s="150"/>
      <c r="L95" s="232"/>
      <c r="M95" s="238">
        <f t="shared" ref="M95:R95" si="113">+M94/L94-1</f>
        <v>1.8687258687258845E-2</v>
      </c>
      <c r="N95" s="238">
        <f t="shared" si="113"/>
        <v>0.12880951228562654</v>
      </c>
      <c r="O95" s="238">
        <f t="shared" si="113"/>
        <v>0.15697915648104743</v>
      </c>
      <c r="P95" s="238">
        <f t="shared" si="113"/>
        <v>-0.10016581674826897</v>
      </c>
      <c r="Q95" s="238">
        <f t="shared" si="113"/>
        <v>0.15505590954673609</v>
      </c>
      <c r="R95" s="238">
        <f t="shared" si="113"/>
        <v>0.16023290732593054</v>
      </c>
      <c r="S95" s="248">
        <v>0.04</v>
      </c>
      <c r="T95" s="248">
        <v>0.04</v>
      </c>
      <c r="U95" s="248">
        <v>0.02</v>
      </c>
      <c r="V95" s="248">
        <v>0.02</v>
      </c>
      <c r="W95" s="248">
        <v>0.02</v>
      </c>
      <c r="X95" s="248">
        <v>0.02</v>
      </c>
      <c r="Y95" s="248">
        <v>0.02</v>
      </c>
      <c r="Z95" s="248">
        <v>0.02</v>
      </c>
      <c r="AA95" s="248">
        <v>0.02</v>
      </c>
      <c r="AB95" s="248">
        <v>0.02</v>
      </c>
      <c r="AC95" s="248">
        <v>0.02</v>
      </c>
      <c r="AD95" s="122"/>
      <c r="AE95" s="122"/>
      <c r="AF95" s="122"/>
      <c r="AG95" s="122"/>
      <c r="AH95" s="122"/>
    </row>
    <row r="96" spans="1:34" s="101" customFormat="1">
      <c r="A96" s="148"/>
      <c r="B96" s="89"/>
      <c r="D96" s="151"/>
      <c r="E96" s="151"/>
      <c r="F96" s="151"/>
      <c r="G96" s="152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22"/>
      <c r="AE96" s="122"/>
      <c r="AF96" s="122"/>
      <c r="AG96" s="122"/>
      <c r="AH96" s="122"/>
    </row>
    <row r="97" spans="1:34" s="101" customFormat="1">
      <c r="A97" s="148"/>
      <c r="B97" s="89"/>
      <c r="D97" s="72" t="s">
        <v>284</v>
      </c>
      <c r="E97" s="70"/>
      <c r="F97" s="70"/>
      <c r="G97" s="71"/>
      <c r="H97" s="71"/>
      <c r="I97" s="71"/>
      <c r="J97" s="71"/>
      <c r="K97" s="71"/>
      <c r="L97" s="71"/>
      <c r="M97" s="73"/>
      <c r="N97" s="73"/>
      <c r="O97" s="73"/>
      <c r="P97" s="73"/>
      <c r="Q97" s="73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122"/>
      <c r="AE97" s="122"/>
      <c r="AF97" s="122"/>
      <c r="AG97" s="122"/>
      <c r="AH97" s="122"/>
    </row>
    <row r="98" spans="1:34" s="101" customFormat="1">
      <c r="A98" s="148"/>
      <c r="B98" s="89"/>
      <c r="D98" s="131" t="s">
        <v>291</v>
      </c>
      <c r="E98" s="148"/>
      <c r="F98" s="131"/>
      <c r="G98" s="148"/>
      <c r="H98" s="131"/>
      <c r="I98" s="131"/>
      <c r="J98" s="131"/>
      <c r="K98" s="231">
        <v>1300.4000000000001</v>
      </c>
      <c r="L98" s="231">
        <v>1327</v>
      </c>
      <c r="M98" s="231">
        <v>1394</v>
      </c>
      <c r="N98" s="231">
        <v>1384</v>
      </c>
      <c r="O98" s="231">
        <v>1274.2</v>
      </c>
      <c r="P98" s="231">
        <v>1044.5</v>
      </c>
      <c r="Q98" s="231">
        <v>1186.5999999999999</v>
      </c>
      <c r="R98" s="231">
        <v>1193</v>
      </c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22"/>
      <c r="AE98" s="122"/>
      <c r="AF98" s="122"/>
      <c r="AG98" s="122"/>
      <c r="AH98" s="122"/>
    </row>
    <row r="99" spans="1:34" s="101" customFormat="1">
      <c r="A99" s="148"/>
      <c r="B99" s="89"/>
      <c r="D99" s="237" t="s">
        <v>259</v>
      </c>
      <c r="E99" s="148"/>
      <c r="F99" s="131"/>
      <c r="G99" s="148"/>
      <c r="H99" s="131"/>
      <c r="I99" s="131"/>
      <c r="J99" s="131"/>
      <c r="K99" s="231"/>
      <c r="L99" s="231"/>
      <c r="M99" s="238">
        <f t="shared" ref="M99:R99" si="114">+M98/L98-1</f>
        <v>5.0489826676714422E-2</v>
      </c>
      <c r="N99" s="238">
        <f t="shared" si="114"/>
        <v>-7.1736011477762096E-3</v>
      </c>
      <c r="O99" s="238">
        <f t="shared" si="114"/>
        <v>-7.9335260115606876E-2</v>
      </c>
      <c r="P99" s="238">
        <f t="shared" si="114"/>
        <v>-0.18026997331659078</v>
      </c>
      <c r="Q99" s="238">
        <f t="shared" si="114"/>
        <v>0.13604595500239336</v>
      </c>
      <c r="R99" s="238">
        <f t="shared" si="114"/>
        <v>5.3935614360358652E-3</v>
      </c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122"/>
      <c r="AE99" s="122"/>
      <c r="AF99" s="122"/>
      <c r="AG99" s="122"/>
      <c r="AH99" s="122"/>
    </row>
    <row r="100" spans="1:34" s="101" customFormat="1">
      <c r="A100" s="148"/>
      <c r="B100" s="89"/>
      <c r="D100" s="131" t="s">
        <v>285</v>
      </c>
      <c r="E100" s="148"/>
      <c r="F100" s="131"/>
      <c r="G100" s="148"/>
      <c r="H100" s="131"/>
      <c r="I100" s="131"/>
      <c r="J100" s="131"/>
      <c r="K100" s="231"/>
      <c r="L100" s="231">
        <v>1327.3</v>
      </c>
      <c r="M100" s="231">
        <v>1394.3000000000002</v>
      </c>
      <c r="N100" s="231">
        <v>1385.1</v>
      </c>
      <c r="O100" s="231">
        <v>1274.2</v>
      </c>
      <c r="P100" s="231">
        <v>1044.5</v>
      </c>
      <c r="Q100" s="231">
        <v>1186.5999999999999</v>
      </c>
      <c r="R100" s="231">
        <v>1193</v>
      </c>
      <c r="S100" s="96">
        <f t="shared" ref="S100:AC100" si="115">R100*(1+S101)</f>
        <v>1181.07</v>
      </c>
      <c r="T100" s="96">
        <f t="shared" si="115"/>
        <v>1169.2592999999999</v>
      </c>
      <c r="U100" s="96">
        <f t="shared" si="115"/>
        <v>1157.566707</v>
      </c>
      <c r="V100" s="96">
        <f t="shared" si="115"/>
        <v>1145.9910399299999</v>
      </c>
      <c r="W100" s="96">
        <f t="shared" si="115"/>
        <v>1134.5311295306999</v>
      </c>
      <c r="X100" s="96">
        <f t="shared" si="115"/>
        <v>1123.1858182353928</v>
      </c>
      <c r="Y100" s="96">
        <f t="shared" si="115"/>
        <v>1111.9539600530388</v>
      </c>
      <c r="Z100" s="96">
        <f t="shared" si="115"/>
        <v>1100.8344204525085</v>
      </c>
      <c r="AA100" s="96">
        <f t="shared" si="115"/>
        <v>1089.8260762479833</v>
      </c>
      <c r="AB100" s="96">
        <f t="shared" si="115"/>
        <v>1078.9278154855035</v>
      </c>
      <c r="AC100" s="96">
        <f t="shared" si="115"/>
        <v>1068.1385373306484</v>
      </c>
      <c r="AD100" s="122"/>
      <c r="AE100" s="122"/>
      <c r="AF100" s="122"/>
      <c r="AG100" s="122"/>
      <c r="AH100" s="122"/>
    </row>
    <row r="101" spans="1:34" s="101" customFormat="1">
      <c r="A101" s="148"/>
      <c r="B101" s="89"/>
      <c r="D101" s="237" t="s">
        <v>259</v>
      </c>
      <c r="E101" s="148"/>
      <c r="F101" s="131"/>
      <c r="G101" s="148"/>
      <c r="H101" s="131"/>
      <c r="I101" s="131"/>
      <c r="J101" s="131"/>
      <c r="K101" s="231"/>
      <c r="L101" s="231"/>
      <c r="M101" s="238">
        <f t="shared" ref="M101:R101" si="116">+M100/L100-1</f>
        <v>5.0478414827092699E-2</v>
      </c>
      <c r="N101" s="238">
        <f t="shared" si="116"/>
        <v>-6.5982930502763715E-3</v>
      </c>
      <c r="O101" s="238">
        <f t="shared" si="116"/>
        <v>-8.0066421197025339E-2</v>
      </c>
      <c r="P101" s="238">
        <f t="shared" si="116"/>
        <v>-0.18026997331659078</v>
      </c>
      <c r="Q101" s="238">
        <f t="shared" si="116"/>
        <v>0.13604595500239336</v>
      </c>
      <c r="R101" s="238">
        <f t="shared" si="116"/>
        <v>5.3935614360358652E-3</v>
      </c>
      <c r="S101" s="248">
        <v>-0.01</v>
      </c>
      <c r="T101" s="248">
        <v>-0.01</v>
      </c>
      <c r="U101" s="248">
        <v>-0.01</v>
      </c>
      <c r="V101" s="248">
        <v>-0.01</v>
      </c>
      <c r="W101" s="248">
        <v>-0.01</v>
      </c>
      <c r="X101" s="248">
        <v>-0.01</v>
      </c>
      <c r="Y101" s="248">
        <v>-0.01</v>
      </c>
      <c r="Z101" s="248">
        <v>-0.01</v>
      </c>
      <c r="AA101" s="248">
        <v>-0.01</v>
      </c>
      <c r="AB101" s="248">
        <v>-0.01</v>
      </c>
      <c r="AC101" s="248">
        <v>-0.01</v>
      </c>
      <c r="AD101" s="122"/>
      <c r="AE101" s="122"/>
      <c r="AF101" s="122"/>
      <c r="AG101" s="122"/>
      <c r="AH101" s="122"/>
    </row>
    <row r="102" spans="1:34" s="101" customFormat="1">
      <c r="A102" s="148"/>
      <c r="B102" s="89"/>
      <c r="D102" s="131" t="s">
        <v>286</v>
      </c>
      <c r="E102" s="148"/>
      <c r="F102" s="148"/>
      <c r="G102" s="148"/>
      <c r="H102" s="148"/>
      <c r="I102" s="148"/>
      <c r="J102" s="148"/>
      <c r="K102" s="231"/>
      <c r="L102" s="231">
        <v>185</v>
      </c>
      <c r="M102" s="231">
        <v>194</v>
      </c>
      <c r="N102" s="231">
        <v>187</v>
      </c>
      <c r="O102" s="231">
        <v>180.23599999999999</v>
      </c>
      <c r="P102" s="231">
        <v>154.376</v>
      </c>
      <c r="Q102" s="231">
        <v>179.5</v>
      </c>
      <c r="R102" s="231">
        <v>194.5</v>
      </c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22"/>
      <c r="AE102" s="122"/>
      <c r="AF102" s="122"/>
      <c r="AG102" s="122"/>
      <c r="AH102" s="122"/>
    </row>
    <row r="103" spans="1:34" s="101" customFormat="1">
      <c r="A103" s="148"/>
      <c r="B103" s="89"/>
      <c r="D103" s="89" t="s">
        <v>287</v>
      </c>
      <c r="E103" s="148"/>
      <c r="F103" s="131"/>
      <c r="G103" s="148"/>
      <c r="H103" s="131"/>
      <c r="I103" s="131"/>
      <c r="J103" s="131"/>
      <c r="K103" s="131"/>
      <c r="L103" s="96">
        <f t="shared" ref="L103:Q103" si="117">+L104-L102</f>
        <v>0</v>
      </c>
      <c r="M103" s="96">
        <f t="shared" si="117"/>
        <v>0</v>
      </c>
      <c r="N103" s="96">
        <f t="shared" si="117"/>
        <v>6.8000000000000114</v>
      </c>
      <c r="O103" s="96">
        <f t="shared" si="117"/>
        <v>0</v>
      </c>
      <c r="P103" s="96">
        <f t="shared" si="117"/>
        <v>0</v>
      </c>
      <c r="Q103" s="96">
        <f t="shared" si="117"/>
        <v>0</v>
      </c>
      <c r="R103" s="96">
        <f>+R104-R102</f>
        <v>4.0999999999999943</v>
      </c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22"/>
      <c r="AE103" s="122"/>
      <c r="AF103" s="122"/>
      <c r="AG103" s="122"/>
      <c r="AH103" s="122"/>
    </row>
    <row r="104" spans="1:34" s="101" customFormat="1">
      <c r="A104" s="148"/>
      <c r="B104" s="89"/>
      <c r="D104" s="164" t="s">
        <v>288</v>
      </c>
      <c r="E104" s="164"/>
      <c r="F104" s="164"/>
      <c r="G104" s="164"/>
      <c r="H104" s="240"/>
      <c r="I104" s="240"/>
      <c r="J104" s="240"/>
      <c r="K104" s="240"/>
      <c r="L104" s="241">
        <v>185</v>
      </c>
      <c r="M104" s="241">
        <v>194</v>
      </c>
      <c r="N104" s="241">
        <v>193.8</v>
      </c>
      <c r="O104" s="241">
        <v>180.23599999999999</v>
      </c>
      <c r="P104" s="241">
        <v>154.376</v>
      </c>
      <c r="Q104" s="241">
        <v>179.5</v>
      </c>
      <c r="R104" s="241">
        <v>198.6</v>
      </c>
      <c r="S104" s="218">
        <f>+S106*S100</f>
        <v>202.51241999999999</v>
      </c>
      <c r="T104" s="218">
        <f t="shared" ref="T104:AC104" si="118">+T106*T100</f>
        <v>206.50191467399998</v>
      </c>
      <c r="U104" s="218">
        <f t="shared" si="118"/>
        <v>210.5700023930778</v>
      </c>
      <c r="V104" s="218">
        <f t="shared" si="118"/>
        <v>214.71823144022142</v>
      </c>
      <c r="W104" s="218">
        <f t="shared" si="118"/>
        <v>218.94818059959377</v>
      </c>
      <c r="X104" s="218">
        <f t="shared" si="118"/>
        <v>223.26145975740579</v>
      </c>
      <c r="Y104" s="218">
        <f t="shared" si="118"/>
        <v>227.65971051462665</v>
      </c>
      <c r="Z104" s="218">
        <f t="shared" si="118"/>
        <v>232.14460681176482</v>
      </c>
      <c r="AA104" s="218">
        <f t="shared" si="118"/>
        <v>236.71785556595657</v>
      </c>
      <c r="AB104" s="218">
        <f t="shared" si="118"/>
        <v>241.38119732060593</v>
      </c>
      <c r="AC104" s="218">
        <f t="shared" si="118"/>
        <v>246.13640690782185</v>
      </c>
      <c r="AD104" s="122"/>
      <c r="AE104" s="122"/>
      <c r="AF104" s="122"/>
      <c r="AG104" s="122"/>
      <c r="AH104" s="122"/>
    </row>
    <row r="105" spans="1:34" s="101" customFormat="1">
      <c r="A105" s="148"/>
      <c r="B105" s="89"/>
      <c r="D105" s="131" t="s">
        <v>289</v>
      </c>
      <c r="E105" s="234"/>
      <c r="F105" s="234"/>
      <c r="G105" s="234"/>
      <c r="H105" s="235"/>
      <c r="I105" s="235"/>
      <c r="J105" s="235"/>
      <c r="K105" s="236"/>
      <c r="L105" s="233">
        <f t="shared" ref="L105:R105" si="119">L102/L98</f>
        <v>0.13941220798794274</v>
      </c>
      <c r="M105" s="233">
        <f t="shared" si="119"/>
        <v>0.13916786226685796</v>
      </c>
      <c r="N105" s="233">
        <f t="shared" si="119"/>
        <v>0.13511560693641619</v>
      </c>
      <c r="O105" s="233">
        <f t="shared" si="119"/>
        <v>0.14145032177052266</v>
      </c>
      <c r="P105" s="233">
        <f t="shared" si="119"/>
        <v>0.14779894686452849</v>
      </c>
      <c r="Q105" s="233">
        <f t="shared" si="119"/>
        <v>0.15127254340131469</v>
      </c>
      <c r="R105" s="233">
        <f t="shared" si="119"/>
        <v>0.16303436714165967</v>
      </c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22"/>
      <c r="AE105" s="122"/>
      <c r="AF105" s="122"/>
      <c r="AG105" s="122"/>
      <c r="AH105" s="122"/>
    </row>
    <row r="106" spans="1:34" s="101" customFormat="1">
      <c r="A106" s="148"/>
      <c r="B106" s="89"/>
      <c r="D106" s="131" t="s">
        <v>290</v>
      </c>
      <c r="E106" s="234"/>
      <c r="F106" s="234"/>
      <c r="G106" s="234"/>
      <c r="H106" s="235"/>
      <c r="I106" s="235"/>
      <c r="J106" s="235"/>
      <c r="K106" s="235"/>
      <c r="L106" s="233">
        <f t="shared" ref="L106:R106" si="120">L104/L100</f>
        <v>0.13938069765689748</v>
      </c>
      <c r="M106" s="233">
        <f t="shared" si="120"/>
        <v>0.13913791866886607</v>
      </c>
      <c r="N106" s="233">
        <f t="shared" si="120"/>
        <v>0.13991769547325106</v>
      </c>
      <c r="O106" s="233">
        <f t="shared" si="120"/>
        <v>0.14145032177052266</v>
      </c>
      <c r="P106" s="233">
        <f t="shared" si="120"/>
        <v>0.14779894686452849</v>
      </c>
      <c r="Q106" s="233">
        <f t="shared" si="120"/>
        <v>0.15127254340131469</v>
      </c>
      <c r="R106" s="233">
        <f t="shared" si="120"/>
        <v>0.16647108130762783</v>
      </c>
      <c r="S106" s="233">
        <f t="shared" ref="S106:AC106" si="121">R106*(1+S107)</f>
        <v>0.17146521374685667</v>
      </c>
      <c r="T106" s="233">
        <f t="shared" si="121"/>
        <v>0.17660917015926236</v>
      </c>
      <c r="U106" s="233">
        <f t="shared" si="121"/>
        <v>0.18190744526404024</v>
      </c>
      <c r="V106" s="233">
        <f t="shared" si="121"/>
        <v>0.18736466862196144</v>
      </c>
      <c r="W106" s="233">
        <f t="shared" si="121"/>
        <v>0.19298560868062029</v>
      </c>
      <c r="X106" s="233">
        <f t="shared" si="121"/>
        <v>0.19877517694103891</v>
      </c>
      <c r="Y106" s="233">
        <f t="shared" si="121"/>
        <v>0.20473843224927007</v>
      </c>
      <c r="Z106" s="233">
        <f t="shared" si="121"/>
        <v>0.21088058521674818</v>
      </c>
      <c r="AA106" s="233">
        <f t="shared" si="121"/>
        <v>0.21720700277325064</v>
      </c>
      <c r="AB106" s="233">
        <f t="shared" si="121"/>
        <v>0.22372321285644817</v>
      </c>
      <c r="AC106" s="233">
        <f t="shared" si="121"/>
        <v>0.23043490924214161</v>
      </c>
      <c r="AD106" s="122"/>
      <c r="AE106" s="122"/>
      <c r="AF106" s="122"/>
      <c r="AG106" s="122"/>
      <c r="AH106" s="122"/>
    </row>
    <row r="107" spans="1:34" s="101" customFormat="1">
      <c r="A107" s="148"/>
      <c r="B107" s="89"/>
      <c r="D107" s="237" t="s">
        <v>259</v>
      </c>
      <c r="E107" s="131"/>
      <c r="F107" s="131"/>
      <c r="G107" s="131"/>
      <c r="H107" s="150"/>
      <c r="I107" s="150"/>
      <c r="J107" s="150"/>
      <c r="K107" s="150"/>
      <c r="L107" s="232"/>
      <c r="M107" s="238">
        <f t="shared" ref="M107:R107" si="122">+M106/L106-1</f>
        <v>-1.7418408152112264E-3</v>
      </c>
      <c r="N107" s="238">
        <f t="shared" si="122"/>
        <v>5.6043443214122135E-3</v>
      </c>
      <c r="O107" s="238">
        <f t="shared" si="122"/>
        <v>1.0953770301088239E-2</v>
      </c>
      <c r="P107" s="238">
        <f t="shared" si="122"/>
        <v>4.4882365869095109E-2</v>
      </c>
      <c r="Q107" s="238">
        <f t="shared" si="122"/>
        <v>2.3502173800805659E-2</v>
      </c>
      <c r="R107" s="238">
        <f t="shared" si="122"/>
        <v>0.10047122607036862</v>
      </c>
      <c r="S107" s="248">
        <v>0.03</v>
      </c>
      <c r="T107" s="248">
        <v>0.03</v>
      </c>
      <c r="U107" s="248">
        <v>0.03</v>
      </c>
      <c r="V107" s="248">
        <v>0.03</v>
      </c>
      <c r="W107" s="248">
        <v>0.03</v>
      </c>
      <c r="X107" s="248">
        <v>0.03</v>
      </c>
      <c r="Y107" s="248">
        <v>0.03</v>
      </c>
      <c r="Z107" s="248">
        <v>0.03</v>
      </c>
      <c r="AA107" s="248">
        <v>0.03</v>
      </c>
      <c r="AB107" s="248">
        <v>0.03</v>
      </c>
      <c r="AC107" s="248">
        <v>0.03</v>
      </c>
      <c r="AD107" s="122"/>
      <c r="AE107" s="122"/>
      <c r="AF107" s="122"/>
      <c r="AG107" s="122"/>
      <c r="AH107" s="122"/>
    </row>
    <row r="108" spans="1:34" s="101" customFormat="1">
      <c r="A108" s="148"/>
      <c r="B108" s="89"/>
      <c r="D108" s="237"/>
      <c r="E108" s="131"/>
      <c r="F108" s="131"/>
      <c r="G108" s="131"/>
      <c r="H108" s="150"/>
      <c r="I108" s="150"/>
      <c r="J108" s="150"/>
      <c r="K108" s="150"/>
      <c r="L108" s="232"/>
      <c r="M108" s="238"/>
      <c r="N108" s="238"/>
      <c r="O108" s="238"/>
      <c r="P108" s="238"/>
      <c r="Q108" s="238"/>
      <c r="R108" s="238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122"/>
      <c r="AE108" s="122"/>
      <c r="AF108" s="122"/>
      <c r="AG108" s="122"/>
      <c r="AH108" s="122"/>
    </row>
    <row r="109" spans="1:34" s="101" customFormat="1">
      <c r="A109" s="148"/>
      <c r="B109" s="89"/>
      <c r="D109" s="72" t="s">
        <v>90</v>
      </c>
      <c r="E109" s="70"/>
      <c r="F109" s="70"/>
      <c r="G109" s="71"/>
      <c r="H109" s="71"/>
      <c r="I109" s="71"/>
      <c r="J109" s="71"/>
      <c r="K109" s="71"/>
      <c r="L109" s="71"/>
      <c r="M109" s="73"/>
      <c r="N109" s="73"/>
      <c r="O109" s="73"/>
      <c r="P109" s="73"/>
      <c r="Q109" s="73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122"/>
      <c r="AE109" s="122"/>
      <c r="AF109" s="122"/>
      <c r="AG109" s="122"/>
      <c r="AH109" s="122"/>
    </row>
    <row r="110" spans="1:34" s="101" customFormat="1">
      <c r="A110" s="148"/>
      <c r="B110" s="89"/>
      <c r="D110" s="131" t="s">
        <v>292</v>
      </c>
      <c r="E110" s="148"/>
      <c r="F110" s="131"/>
      <c r="G110" s="148"/>
      <c r="H110" s="131"/>
      <c r="I110" s="131"/>
      <c r="J110" s="131"/>
      <c r="K110" s="231">
        <v>20</v>
      </c>
      <c r="L110" s="231">
        <v>82</v>
      </c>
      <c r="M110" s="231">
        <v>78</v>
      </c>
      <c r="N110" s="231">
        <v>49.400000000000006</v>
      </c>
      <c r="O110" s="231">
        <v>55.900000000000006</v>
      </c>
      <c r="P110" s="231">
        <v>40.799999999999997</v>
      </c>
      <c r="Q110" s="231">
        <v>36.700000000000003</v>
      </c>
      <c r="R110" s="231">
        <v>42</v>
      </c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22"/>
      <c r="AE110" s="122"/>
      <c r="AF110" s="122"/>
      <c r="AG110" s="122"/>
      <c r="AH110" s="122"/>
    </row>
    <row r="111" spans="1:34" s="101" customFormat="1">
      <c r="A111" s="148"/>
      <c r="B111" s="89"/>
      <c r="D111" s="237" t="s">
        <v>259</v>
      </c>
      <c r="E111" s="148"/>
      <c r="F111" s="131"/>
      <c r="G111" s="148"/>
      <c r="H111" s="131"/>
      <c r="I111" s="131"/>
      <c r="J111" s="131"/>
      <c r="K111" s="231"/>
      <c r="L111" s="231"/>
      <c r="M111" s="238">
        <f t="shared" ref="M111:R111" si="123">+M110/L110-1</f>
        <v>-4.8780487804878092E-2</v>
      </c>
      <c r="N111" s="238">
        <f t="shared" si="123"/>
        <v>-0.36666666666666659</v>
      </c>
      <c r="O111" s="238">
        <f t="shared" si="123"/>
        <v>0.13157894736842102</v>
      </c>
      <c r="P111" s="238">
        <f t="shared" si="123"/>
        <v>-0.27012522361359581</v>
      </c>
      <c r="Q111" s="238">
        <f t="shared" si="123"/>
        <v>-0.10049019607843124</v>
      </c>
      <c r="R111" s="238">
        <f t="shared" si="123"/>
        <v>0.1444141689373295</v>
      </c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122"/>
      <c r="AE111" s="122"/>
      <c r="AF111" s="122"/>
      <c r="AG111" s="122"/>
      <c r="AH111" s="122"/>
    </row>
    <row r="112" spans="1:34" s="101" customFormat="1">
      <c r="A112" s="148"/>
      <c r="B112" s="89"/>
      <c r="D112" s="131" t="s">
        <v>285</v>
      </c>
      <c r="E112" s="148"/>
      <c r="F112" s="131"/>
      <c r="G112" s="148"/>
      <c r="H112" s="131"/>
      <c r="I112" s="131"/>
      <c r="J112" s="131"/>
      <c r="K112" s="231"/>
      <c r="L112" s="231">
        <v>81.399999999999991</v>
      </c>
      <c r="M112" s="231">
        <v>76.800000000000011</v>
      </c>
      <c r="N112" s="231">
        <v>51.3</v>
      </c>
      <c r="O112" s="231">
        <v>57.900000000000006</v>
      </c>
      <c r="P112" s="231">
        <v>40.799999999999997</v>
      </c>
      <c r="Q112" s="231">
        <v>36.700000000000003</v>
      </c>
      <c r="R112" s="231">
        <v>42</v>
      </c>
      <c r="S112" s="96">
        <f t="shared" ref="S112:AC112" si="124">R112*(1+S113)</f>
        <v>43.68</v>
      </c>
      <c r="T112" s="96">
        <f t="shared" si="124"/>
        <v>44.553600000000003</v>
      </c>
      <c r="U112" s="96">
        <f t="shared" si="124"/>
        <v>45.444672000000004</v>
      </c>
      <c r="V112" s="96">
        <f t="shared" si="124"/>
        <v>46.353565440000004</v>
      </c>
      <c r="W112" s="96">
        <f t="shared" si="124"/>
        <v>47.280636748800006</v>
      </c>
      <c r="X112" s="96">
        <f t="shared" si="124"/>
        <v>48.226249483776009</v>
      </c>
      <c r="Y112" s="96">
        <f t="shared" si="124"/>
        <v>49.190774473451533</v>
      </c>
      <c r="Z112" s="96">
        <f t="shared" si="124"/>
        <v>50.174589962920564</v>
      </c>
      <c r="AA112" s="96">
        <f t="shared" si="124"/>
        <v>51.178081762178977</v>
      </c>
      <c r="AB112" s="96">
        <f t="shared" si="124"/>
        <v>52.201643397422558</v>
      </c>
      <c r="AC112" s="96">
        <f t="shared" si="124"/>
        <v>53.24567626537101</v>
      </c>
      <c r="AD112" s="122"/>
      <c r="AE112" s="122"/>
      <c r="AF112" s="122"/>
      <c r="AG112" s="122"/>
      <c r="AH112" s="122"/>
    </row>
    <row r="113" spans="1:34" s="101" customFormat="1">
      <c r="A113" s="148"/>
      <c r="B113" s="89"/>
      <c r="D113" s="237" t="s">
        <v>259</v>
      </c>
      <c r="E113" s="148"/>
      <c r="F113" s="131"/>
      <c r="G113" s="148"/>
      <c r="H113" s="131"/>
      <c r="I113" s="131"/>
      <c r="J113" s="131"/>
      <c r="K113" s="231"/>
      <c r="L113" s="231"/>
      <c r="M113" s="238">
        <f t="shared" ref="M113:R113" si="125">+M112/L112-1</f>
        <v>-5.6511056511056257E-2</v>
      </c>
      <c r="N113" s="238">
        <f t="shared" si="125"/>
        <v>-0.33203125000000011</v>
      </c>
      <c r="O113" s="238">
        <f t="shared" si="125"/>
        <v>0.12865497076023402</v>
      </c>
      <c r="P113" s="238">
        <f t="shared" si="125"/>
        <v>-0.295336787564767</v>
      </c>
      <c r="Q113" s="238">
        <f t="shared" si="125"/>
        <v>-0.10049019607843124</v>
      </c>
      <c r="R113" s="238">
        <f t="shared" si="125"/>
        <v>0.1444141689373295</v>
      </c>
      <c r="S113" s="248">
        <v>0.04</v>
      </c>
      <c r="T113" s="248">
        <v>0.02</v>
      </c>
      <c r="U113" s="248">
        <f>+T113</f>
        <v>0.02</v>
      </c>
      <c r="V113" s="248">
        <f t="shared" ref="V113:AC113" si="126">+U113</f>
        <v>0.02</v>
      </c>
      <c r="W113" s="248">
        <f t="shared" si="126"/>
        <v>0.02</v>
      </c>
      <c r="X113" s="248">
        <f t="shared" si="126"/>
        <v>0.02</v>
      </c>
      <c r="Y113" s="248">
        <f t="shared" si="126"/>
        <v>0.02</v>
      </c>
      <c r="Z113" s="248">
        <f t="shared" si="126"/>
        <v>0.02</v>
      </c>
      <c r="AA113" s="248">
        <f t="shared" si="126"/>
        <v>0.02</v>
      </c>
      <c r="AB113" s="248">
        <f t="shared" si="126"/>
        <v>0.02</v>
      </c>
      <c r="AC113" s="248">
        <f t="shared" si="126"/>
        <v>0.02</v>
      </c>
      <c r="AD113" s="122"/>
      <c r="AE113" s="122"/>
      <c r="AF113" s="122"/>
      <c r="AG113" s="122"/>
      <c r="AH113" s="122"/>
    </row>
    <row r="114" spans="1:34" s="101" customFormat="1">
      <c r="A114" s="148"/>
      <c r="B114" s="89"/>
      <c r="D114" s="131" t="s">
        <v>293</v>
      </c>
      <c r="E114" s="148"/>
      <c r="F114" s="148"/>
      <c r="G114" s="148"/>
      <c r="H114" s="148"/>
      <c r="I114" s="148"/>
      <c r="J114" s="148"/>
      <c r="K114" s="231"/>
      <c r="L114" s="231">
        <v>266</v>
      </c>
      <c r="M114" s="231">
        <v>244</v>
      </c>
      <c r="N114" s="231">
        <v>197</v>
      </c>
      <c r="O114" s="231">
        <v>275.87700000000001</v>
      </c>
      <c r="P114" s="231">
        <v>244.34399999999999</v>
      </c>
      <c r="Q114" s="231">
        <v>258.5</v>
      </c>
      <c r="R114" s="231">
        <v>263.2</v>
      </c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22"/>
      <c r="AE114" s="122"/>
      <c r="AF114" s="122"/>
      <c r="AG114" s="122"/>
      <c r="AH114" s="122"/>
    </row>
    <row r="115" spans="1:34" s="101" customFormat="1">
      <c r="A115" s="148"/>
      <c r="B115" s="89"/>
      <c r="D115" s="89" t="s">
        <v>294</v>
      </c>
      <c r="E115" s="148"/>
      <c r="F115" s="131"/>
      <c r="G115" s="148"/>
      <c r="H115" s="131"/>
      <c r="I115" s="131"/>
      <c r="J115" s="131"/>
      <c r="K115" s="131"/>
      <c r="L115" s="96">
        <f t="shared" ref="L115:Q115" si="127">+L116-L114</f>
        <v>-22.5</v>
      </c>
      <c r="M115" s="96">
        <f t="shared" si="127"/>
        <v>-28.099999999999994</v>
      </c>
      <c r="N115" s="96">
        <f t="shared" si="127"/>
        <v>3.4000000000000057</v>
      </c>
      <c r="O115" s="96">
        <f t="shared" si="127"/>
        <v>9.5</v>
      </c>
      <c r="P115" s="96">
        <f t="shared" si="127"/>
        <v>7.5999999999999943</v>
      </c>
      <c r="Q115" s="96">
        <f t="shared" si="127"/>
        <v>-4.4000000000000057</v>
      </c>
      <c r="R115" s="96">
        <f>+R116-R114</f>
        <v>7.6000000000000227</v>
      </c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22"/>
      <c r="AE115" s="122"/>
      <c r="AF115" s="122"/>
      <c r="AG115" s="122"/>
      <c r="AH115" s="122"/>
    </row>
    <row r="116" spans="1:34" s="101" customFormat="1">
      <c r="A116" s="148"/>
      <c r="B116" s="89"/>
      <c r="D116" s="164" t="s">
        <v>295</v>
      </c>
      <c r="E116" s="164"/>
      <c r="F116" s="164"/>
      <c r="G116" s="164"/>
      <c r="H116" s="240"/>
      <c r="I116" s="240"/>
      <c r="J116" s="240"/>
      <c r="K116" s="240"/>
      <c r="L116" s="241">
        <v>243.5</v>
      </c>
      <c r="M116" s="241">
        <v>215.9</v>
      </c>
      <c r="N116" s="241">
        <v>200.4</v>
      </c>
      <c r="O116" s="241">
        <v>285.37700000000001</v>
      </c>
      <c r="P116" s="241">
        <v>251.94399999999999</v>
      </c>
      <c r="Q116" s="241">
        <v>254.1</v>
      </c>
      <c r="R116" s="241">
        <v>270.8</v>
      </c>
      <c r="S116" s="218">
        <f>+S118*S112</f>
        <v>284.44832000000002</v>
      </c>
      <c r="T116" s="218">
        <f t="shared" ref="T116:AC116" si="128">+T118*T112</f>
        <v>293.03865926399999</v>
      </c>
      <c r="U116" s="218">
        <f t="shared" si="128"/>
        <v>304.87742109826564</v>
      </c>
      <c r="V116" s="218">
        <f t="shared" si="128"/>
        <v>317.19446891063558</v>
      </c>
      <c r="W116" s="218">
        <f t="shared" si="128"/>
        <v>330.00912545462523</v>
      </c>
      <c r="X116" s="218">
        <f t="shared" si="128"/>
        <v>343.34149412299212</v>
      </c>
      <c r="Y116" s="218">
        <f t="shared" si="128"/>
        <v>357.21249048556103</v>
      </c>
      <c r="Z116" s="218">
        <f t="shared" si="128"/>
        <v>371.64387510117774</v>
      </c>
      <c r="AA116" s="218">
        <f t="shared" si="128"/>
        <v>386.65828765526533</v>
      </c>
      <c r="AB116" s="218">
        <f t="shared" si="128"/>
        <v>402.27928247653801</v>
      </c>
      <c r="AC116" s="218">
        <f t="shared" si="128"/>
        <v>418.53136548859015</v>
      </c>
      <c r="AD116" s="122"/>
      <c r="AE116" s="122"/>
      <c r="AF116" s="122"/>
      <c r="AG116" s="122"/>
      <c r="AH116" s="122"/>
    </row>
    <row r="117" spans="1:34" s="101" customFormat="1">
      <c r="A117" s="148"/>
      <c r="B117" s="89"/>
      <c r="D117" s="131" t="s">
        <v>296</v>
      </c>
      <c r="E117" s="234"/>
      <c r="F117" s="234"/>
      <c r="G117" s="234"/>
      <c r="H117" s="235"/>
      <c r="I117" s="235"/>
      <c r="J117" s="235"/>
      <c r="K117" s="236"/>
      <c r="L117" s="233">
        <f t="shared" ref="L117:R117" si="129">L114/L110</f>
        <v>3.2439024390243905</v>
      </c>
      <c r="M117" s="233">
        <f t="shared" si="129"/>
        <v>3.1282051282051282</v>
      </c>
      <c r="N117" s="233">
        <f t="shared" si="129"/>
        <v>3.9878542510121453</v>
      </c>
      <c r="O117" s="233">
        <f t="shared" si="129"/>
        <v>4.9351878354203933</v>
      </c>
      <c r="P117" s="233">
        <f t="shared" si="129"/>
        <v>5.9888235294117651</v>
      </c>
      <c r="Q117" s="233">
        <f t="shared" si="129"/>
        <v>7.0435967302452314</v>
      </c>
      <c r="R117" s="233">
        <f t="shared" si="129"/>
        <v>6.2666666666666666</v>
      </c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22"/>
      <c r="AE117" s="122"/>
      <c r="AF117" s="122"/>
      <c r="AG117" s="122"/>
      <c r="AH117" s="122"/>
    </row>
    <row r="118" spans="1:34" s="101" customFormat="1">
      <c r="A118" s="148"/>
      <c r="B118" s="89"/>
      <c r="D118" s="131" t="s">
        <v>297</v>
      </c>
      <c r="E118" s="234"/>
      <c r="F118" s="234"/>
      <c r="G118" s="234"/>
      <c r="H118" s="235"/>
      <c r="I118" s="235"/>
      <c r="J118" s="235"/>
      <c r="K118" s="235"/>
      <c r="L118" s="233">
        <f t="shared" ref="L118:R118" si="130">L116/L112</f>
        <v>2.9914004914004919</v>
      </c>
      <c r="M118" s="233">
        <f t="shared" si="130"/>
        <v>2.8111979166666665</v>
      </c>
      <c r="N118" s="233">
        <f t="shared" si="130"/>
        <v>3.9064327485380121</v>
      </c>
      <c r="O118" s="233">
        <f t="shared" si="130"/>
        <v>4.9287910189982727</v>
      </c>
      <c r="P118" s="233">
        <f t="shared" si="130"/>
        <v>6.175098039215686</v>
      </c>
      <c r="Q118" s="233">
        <f t="shared" si="130"/>
        <v>6.923705722070844</v>
      </c>
      <c r="R118" s="233">
        <f t="shared" si="130"/>
        <v>6.4476190476190478</v>
      </c>
      <c r="S118" s="233">
        <f t="shared" ref="S118:AC118" si="131">R118*(1+S119)</f>
        <v>6.5120952380952382</v>
      </c>
      <c r="T118" s="233">
        <f t="shared" si="131"/>
        <v>6.5772161904761903</v>
      </c>
      <c r="U118" s="233">
        <f t="shared" si="131"/>
        <v>6.7087605142857143</v>
      </c>
      <c r="V118" s="233">
        <f t="shared" si="131"/>
        <v>6.8429357245714284</v>
      </c>
      <c r="W118" s="233">
        <f t="shared" si="131"/>
        <v>6.9797944390628572</v>
      </c>
      <c r="X118" s="233">
        <f t="shared" si="131"/>
        <v>7.1193903278441146</v>
      </c>
      <c r="Y118" s="233">
        <f t="shared" si="131"/>
        <v>7.2617781344009966</v>
      </c>
      <c r="Z118" s="233">
        <f t="shared" si="131"/>
        <v>7.4070136970890168</v>
      </c>
      <c r="AA118" s="233">
        <f t="shared" si="131"/>
        <v>7.5551539710307969</v>
      </c>
      <c r="AB118" s="233">
        <f t="shared" si="131"/>
        <v>7.7062570504514127</v>
      </c>
      <c r="AC118" s="233">
        <f t="shared" si="131"/>
        <v>7.8603821914604408</v>
      </c>
      <c r="AD118" s="122"/>
      <c r="AE118" s="122"/>
      <c r="AF118" s="122"/>
      <c r="AG118" s="122"/>
      <c r="AH118" s="122"/>
    </row>
    <row r="119" spans="1:34" s="101" customFormat="1">
      <c r="A119" s="148"/>
      <c r="B119" s="89"/>
      <c r="D119" s="237" t="s">
        <v>259</v>
      </c>
      <c r="E119" s="131"/>
      <c r="F119" s="131"/>
      <c r="G119" s="131"/>
      <c r="H119" s="150"/>
      <c r="I119" s="150"/>
      <c r="J119" s="150"/>
      <c r="K119" s="150"/>
      <c r="L119" s="232"/>
      <c r="M119" s="238">
        <f t="shared" ref="M119:R119" si="132">+M118/L118-1</f>
        <v>-6.0240203627652478E-2</v>
      </c>
      <c r="N119" s="238">
        <f t="shared" si="132"/>
        <v>0.38959719818304461</v>
      </c>
      <c r="O119" s="238">
        <f t="shared" si="132"/>
        <v>0.26171147342620449</v>
      </c>
      <c r="P119" s="238">
        <f t="shared" si="132"/>
        <v>0.25286262197229714</v>
      </c>
      <c r="Q119" s="238">
        <f t="shared" si="132"/>
        <v>0.12123008867244489</v>
      </c>
      <c r="R119" s="238">
        <f t="shared" si="132"/>
        <v>-6.8761829800790708E-2</v>
      </c>
      <c r="S119" s="248">
        <v>0.01</v>
      </c>
      <c r="T119" s="248">
        <v>0.01</v>
      </c>
      <c r="U119" s="248">
        <v>0.02</v>
      </c>
      <c r="V119" s="248">
        <v>0.02</v>
      </c>
      <c r="W119" s="248">
        <v>0.02</v>
      </c>
      <c r="X119" s="248">
        <v>0.02</v>
      </c>
      <c r="Y119" s="248">
        <v>0.02</v>
      </c>
      <c r="Z119" s="248">
        <v>0.02</v>
      </c>
      <c r="AA119" s="248">
        <v>0.02</v>
      </c>
      <c r="AB119" s="248">
        <v>0.02</v>
      </c>
      <c r="AC119" s="248">
        <v>0.02</v>
      </c>
      <c r="AD119" s="122"/>
      <c r="AE119" s="122"/>
      <c r="AF119" s="122"/>
      <c r="AG119" s="122"/>
      <c r="AH119" s="122"/>
    </row>
    <row r="120" spans="1:34" s="101" customFormat="1">
      <c r="A120" s="148"/>
      <c r="B120" s="89"/>
      <c r="D120" s="151"/>
      <c r="E120" s="151"/>
      <c r="F120" s="151"/>
      <c r="G120" s="152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22"/>
      <c r="AE120" s="122"/>
      <c r="AF120" s="122"/>
      <c r="AG120" s="122"/>
      <c r="AH120" s="122"/>
    </row>
    <row r="121" spans="1:34" s="101" customFormat="1">
      <c r="A121" s="148"/>
      <c r="B121" s="89"/>
      <c r="C121" s="83"/>
      <c r="D121" s="84" t="s">
        <v>312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122"/>
      <c r="AE121" s="122"/>
      <c r="AF121" s="122"/>
      <c r="AG121" s="122"/>
      <c r="AH121" s="122"/>
    </row>
    <row r="122" spans="1:34" s="101" customFormat="1">
      <c r="A122" s="148"/>
      <c r="B122" s="89"/>
      <c r="D122" s="183" t="s">
        <v>299</v>
      </c>
      <c r="E122" s="151"/>
      <c r="F122" s="151"/>
      <c r="G122" s="152"/>
      <c r="H122" s="155"/>
      <c r="I122" s="155"/>
      <c r="J122" s="155"/>
      <c r="K122" s="155"/>
      <c r="L122" s="231">
        <v>104.345</v>
      </c>
      <c r="M122" s="231">
        <v>113.133</v>
      </c>
      <c r="N122" s="231"/>
      <c r="O122" s="231"/>
      <c r="P122" s="231"/>
      <c r="Q122" s="231"/>
      <c r="R122" s="231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22"/>
      <c r="AE122" s="122"/>
      <c r="AF122" s="122"/>
      <c r="AG122" s="122"/>
      <c r="AH122" s="122"/>
    </row>
    <row r="123" spans="1:34" s="101" customFormat="1">
      <c r="A123" s="148"/>
      <c r="B123" s="89"/>
      <c r="D123" s="183" t="s">
        <v>300</v>
      </c>
      <c r="E123" s="151"/>
      <c r="F123" s="151"/>
      <c r="G123" s="152"/>
      <c r="H123" s="155"/>
      <c r="I123" s="155"/>
      <c r="J123" s="155"/>
      <c r="K123" s="155"/>
      <c r="L123" s="231">
        <v>355.41399999999999</v>
      </c>
      <c r="M123" s="231">
        <v>429.613</v>
      </c>
      <c r="N123" s="231">
        <v>487.69499999999999</v>
      </c>
      <c r="O123" s="231">
        <v>530.66899999999998</v>
      </c>
      <c r="P123" s="231">
        <v>596.36300000000006</v>
      </c>
      <c r="Q123" s="231">
        <v>559.81899999999996</v>
      </c>
      <c r="R123" s="231">
        <v>764.70699999999999</v>
      </c>
      <c r="S123" s="155">
        <f>S34-S124</f>
        <v>859.34164460000011</v>
      </c>
      <c r="T123" s="155">
        <f t="shared" ref="T123:AC123" si="133">T34-T124</f>
        <v>936.77075728281534</v>
      </c>
      <c r="U123" s="155">
        <f t="shared" si="133"/>
        <v>1001.8702758821501</v>
      </c>
      <c r="V123" s="155">
        <f t="shared" si="133"/>
        <v>1060.1566886276878</v>
      </c>
      <c r="W123" s="155">
        <f t="shared" si="133"/>
        <v>1111.4332727218689</v>
      </c>
      <c r="X123" s="155">
        <f t="shared" si="133"/>
        <v>1157.1568237149277</v>
      </c>
      <c r="Y123" s="155">
        <f t="shared" si="133"/>
        <v>1196.0975650419496</v>
      </c>
      <c r="Z123" s="155">
        <f t="shared" si="133"/>
        <v>1234.2921500484672</v>
      </c>
      <c r="AA123" s="155">
        <f t="shared" si="133"/>
        <v>1271.6574912440901</v>
      </c>
      <c r="AB123" s="155">
        <f t="shared" si="133"/>
        <v>1308.1394301950222</v>
      </c>
      <c r="AC123" s="155">
        <f t="shared" si="133"/>
        <v>1343.7153108297143</v>
      </c>
      <c r="AD123" s="122"/>
      <c r="AE123" s="122"/>
      <c r="AF123" s="122"/>
      <c r="AG123" s="122"/>
      <c r="AH123" s="122"/>
    </row>
    <row r="124" spans="1:34" s="101" customFormat="1">
      <c r="A124" s="148"/>
      <c r="B124" s="89"/>
      <c r="D124" s="164" t="s">
        <v>305</v>
      </c>
      <c r="E124" s="164"/>
      <c r="F124" s="164"/>
      <c r="G124" s="164"/>
      <c r="H124" s="240"/>
      <c r="I124" s="240"/>
      <c r="J124" s="240"/>
      <c r="K124" s="240"/>
      <c r="L124" s="243">
        <f t="shared" ref="L124:Q124" si="134">+L34-L123-L122</f>
        <v>1372.241</v>
      </c>
      <c r="M124" s="243">
        <f t="shared" si="134"/>
        <v>1707.2539999999999</v>
      </c>
      <c r="N124" s="243">
        <f t="shared" si="134"/>
        <v>1945.7970000000003</v>
      </c>
      <c r="O124" s="243">
        <f t="shared" si="134"/>
        <v>2118.1790000000001</v>
      </c>
      <c r="P124" s="243">
        <f t="shared" si="134"/>
        <v>1792.4920000000004</v>
      </c>
      <c r="Q124" s="243">
        <f t="shared" si="134"/>
        <v>2273.9169999999999</v>
      </c>
      <c r="R124" s="243">
        <f>+R34-R123-R122</f>
        <v>2662.422</v>
      </c>
      <c r="S124" s="243">
        <f>S125*S34</f>
        <v>2876.9263754000003</v>
      </c>
      <c r="T124" s="243">
        <f t="shared" ref="T124:AC124" si="135">T125*T34</f>
        <v>3180.9029011031857</v>
      </c>
      <c r="U124" s="243">
        <f t="shared" si="135"/>
        <v>3450.8865058162919</v>
      </c>
      <c r="V124" s="243">
        <f t="shared" si="135"/>
        <v>3704.5924737439391</v>
      </c>
      <c r="W124" s="243">
        <f t="shared" si="135"/>
        <v>3940.5361487411665</v>
      </c>
      <c r="X124" s="243">
        <f t="shared" si="135"/>
        <v>4163.1044347445049</v>
      </c>
      <c r="Y124" s="243">
        <f t="shared" si="135"/>
        <v>4367.1469235252498</v>
      </c>
      <c r="Z124" s="243">
        <f t="shared" si="135"/>
        <v>4574.1414972384273</v>
      </c>
      <c r="AA124" s="243">
        <f t="shared" si="135"/>
        <v>4783.8543718229957</v>
      </c>
      <c r="AB124" s="243">
        <f t="shared" si="135"/>
        <v>4996.1469803833834</v>
      </c>
      <c r="AC124" s="243">
        <f t="shared" si="135"/>
        <v>5210.9935224859482</v>
      </c>
      <c r="AD124" s="122"/>
      <c r="AE124" s="122"/>
      <c r="AF124" s="122"/>
      <c r="AG124" s="122"/>
      <c r="AH124" s="122"/>
    </row>
    <row r="125" spans="1:34" s="101" customFormat="1">
      <c r="A125" s="148"/>
      <c r="B125" s="89"/>
      <c r="D125" s="246" t="s">
        <v>306</v>
      </c>
      <c r="E125" s="244"/>
      <c r="F125" s="244"/>
      <c r="G125" s="244"/>
      <c r="H125" s="245"/>
      <c r="I125" s="245"/>
      <c r="J125" s="245"/>
      <c r="K125" s="245"/>
      <c r="L125" s="247">
        <f t="shared" ref="L125:Q125" si="136">+L124/L34</f>
        <v>0.74903984716157201</v>
      </c>
      <c r="M125" s="247">
        <f t="shared" si="136"/>
        <v>0.75877955555555554</v>
      </c>
      <c r="N125" s="247">
        <f t="shared" si="136"/>
        <v>0.79959046506008657</v>
      </c>
      <c r="O125" s="247">
        <f t="shared" si="136"/>
        <v>0.79966045616811543</v>
      </c>
      <c r="P125" s="247">
        <f t="shared" si="136"/>
        <v>0.75035613295909553</v>
      </c>
      <c r="Q125" s="247">
        <f t="shared" si="136"/>
        <v>0.80244489959544574</v>
      </c>
      <c r="R125" s="247">
        <f>+R124/R34</f>
        <v>0.77686658424588051</v>
      </c>
      <c r="S125" s="248">
        <v>0.77</v>
      </c>
      <c r="T125" s="248">
        <f>+S125+0.0025</f>
        <v>0.77249999999999996</v>
      </c>
      <c r="U125" s="248">
        <f t="shared" ref="U125:AC125" si="137">+T125+0.0025</f>
        <v>0.77499999999999991</v>
      </c>
      <c r="V125" s="248">
        <f t="shared" si="137"/>
        <v>0.77749999999999986</v>
      </c>
      <c r="W125" s="248">
        <f t="shared" si="137"/>
        <v>0.7799999999999998</v>
      </c>
      <c r="X125" s="248">
        <f t="shared" si="137"/>
        <v>0.78249999999999975</v>
      </c>
      <c r="Y125" s="248">
        <f t="shared" si="137"/>
        <v>0.7849999999999997</v>
      </c>
      <c r="Z125" s="248">
        <f t="shared" si="137"/>
        <v>0.78749999999999964</v>
      </c>
      <c r="AA125" s="248">
        <f t="shared" si="137"/>
        <v>0.78999999999999959</v>
      </c>
      <c r="AB125" s="248">
        <f t="shared" si="137"/>
        <v>0.79249999999999954</v>
      </c>
      <c r="AC125" s="248">
        <f t="shared" si="137"/>
        <v>0.79499999999999948</v>
      </c>
      <c r="AD125" s="122"/>
      <c r="AE125" s="122"/>
      <c r="AF125" s="122"/>
      <c r="AG125" s="122"/>
      <c r="AH125" s="122"/>
    </row>
    <row r="126" spans="1:34" s="101" customFormat="1">
      <c r="A126" s="148"/>
      <c r="B126" s="89"/>
      <c r="D126" s="183" t="s">
        <v>301</v>
      </c>
      <c r="E126" s="151"/>
      <c r="F126" s="151"/>
      <c r="G126" s="152"/>
      <c r="H126" s="155"/>
      <c r="I126" s="155"/>
      <c r="J126" s="155"/>
      <c r="K126" s="155"/>
      <c r="L126" s="231">
        <v>131.44300000000001</v>
      </c>
      <c r="M126" s="231">
        <v>170.71700000000001</v>
      </c>
      <c r="N126" s="231">
        <v>182.59299999999999</v>
      </c>
      <c r="O126" s="231">
        <v>204.80600000000001</v>
      </c>
      <c r="P126" s="231">
        <v>192.732</v>
      </c>
      <c r="Q126" s="231">
        <v>262.11799999999999</v>
      </c>
      <c r="R126" s="231">
        <v>309.08199999999999</v>
      </c>
      <c r="S126" s="155">
        <f t="shared" ref="S126:AC126" si="138">+S132*S$34</f>
        <v>392.30814210000005</v>
      </c>
      <c r="T126" s="155">
        <f t="shared" si="138"/>
        <v>422.06154998456509</v>
      </c>
      <c r="U126" s="155">
        <f t="shared" si="138"/>
        <v>447.5020565606934</v>
      </c>
      <c r="V126" s="155">
        <f t="shared" si="138"/>
        <v>469.32779249360522</v>
      </c>
      <c r="W126" s="155">
        <f t="shared" si="138"/>
        <v>487.51504917118285</v>
      </c>
      <c r="X126" s="155">
        <f t="shared" si="138"/>
        <v>502.7646889244163</v>
      </c>
      <c r="Y126" s="155">
        <f t="shared" si="138"/>
        <v>514.60011519246586</v>
      </c>
      <c r="Z126" s="155">
        <f t="shared" si="138"/>
        <v>525.66324507946388</v>
      </c>
      <c r="AA126" s="155">
        <f t="shared" si="138"/>
        <v>535.91279988143697</v>
      </c>
      <c r="AB126" s="155">
        <f t="shared" si="138"/>
        <v>545.32077451503199</v>
      </c>
      <c r="AC126" s="155">
        <f t="shared" si="138"/>
        <v>553.87289641517339</v>
      </c>
      <c r="AD126" s="122"/>
      <c r="AE126" s="122"/>
      <c r="AF126" s="122"/>
      <c r="AG126" s="122"/>
      <c r="AH126" s="122"/>
    </row>
    <row r="127" spans="1:34" s="101" customFormat="1">
      <c r="A127" s="148"/>
      <c r="B127" s="89"/>
      <c r="D127" s="183" t="s">
        <v>302</v>
      </c>
      <c r="E127" s="151"/>
      <c r="F127" s="151"/>
      <c r="G127" s="152"/>
      <c r="H127" s="155"/>
      <c r="I127" s="155"/>
      <c r="J127" s="155"/>
      <c r="K127" s="155"/>
      <c r="L127" s="231">
        <v>283.625</v>
      </c>
      <c r="M127" s="231">
        <v>387.69400000000002</v>
      </c>
      <c r="N127" s="231">
        <v>389.17200000000003</v>
      </c>
      <c r="O127" s="231">
        <v>407.21</v>
      </c>
      <c r="P127" s="231">
        <v>374.678</v>
      </c>
      <c r="Q127" s="231">
        <v>485.83</v>
      </c>
      <c r="R127" s="231">
        <v>584.13499999999999</v>
      </c>
      <c r="S127" s="155">
        <f t="shared" ref="S127:AC127" si="139">+S133*S$34</f>
        <v>485.71484260000005</v>
      </c>
      <c r="T127" s="155">
        <f t="shared" si="139"/>
        <v>533.23873876098719</v>
      </c>
      <c r="U127" s="155">
        <f t="shared" si="139"/>
        <v>574.405624839099</v>
      </c>
      <c r="V127" s="155">
        <f t="shared" si="139"/>
        <v>612.27026736475409</v>
      </c>
      <c r="W127" s="155">
        <f t="shared" si="139"/>
        <v>646.65208594726857</v>
      </c>
      <c r="X127" s="155">
        <f t="shared" si="139"/>
        <v>678.33331045357772</v>
      </c>
      <c r="Y127" s="155">
        <f t="shared" si="139"/>
        <v>706.53205004803431</v>
      </c>
      <c r="Z127" s="155">
        <f t="shared" si="139"/>
        <v>734.76685638179219</v>
      </c>
      <c r="AA127" s="155">
        <f t="shared" si="139"/>
        <v>762.9944947464528</v>
      </c>
      <c r="AB127" s="155">
        <f t="shared" si="139"/>
        <v>791.18794452758993</v>
      </c>
      <c r="AC127" s="155">
        <f t="shared" si="139"/>
        <v>819.33860416445782</v>
      </c>
      <c r="AD127" s="122"/>
      <c r="AE127" s="122"/>
      <c r="AF127" s="122"/>
      <c r="AG127" s="122"/>
      <c r="AH127" s="122"/>
    </row>
    <row r="128" spans="1:34" s="101" customFormat="1">
      <c r="A128" s="148"/>
      <c r="B128" s="89"/>
      <c r="D128" s="183" t="s">
        <v>339</v>
      </c>
      <c r="E128" s="151"/>
      <c r="F128" s="151"/>
      <c r="G128" s="152"/>
      <c r="H128" s="155"/>
      <c r="I128" s="155"/>
      <c r="J128" s="155"/>
      <c r="K128" s="155"/>
      <c r="L128" s="155">
        <f t="shared" ref="L128:R128" si="140">+L127-L135</f>
        <v>219.679</v>
      </c>
      <c r="M128" s="155">
        <f t="shared" si="140"/>
        <v>294.39700000000005</v>
      </c>
      <c r="N128" s="155">
        <f t="shared" si="140"/>
        <v>319.23300000000006</v>
      </c>
      <c r="O128" s="155">
        <f t="shared" si="140"/>
        <v>346.25699999999995</v>
      </c>
      <c r="P128" s="155">
        <f t="shared" si="140"/>
        <v>331.29399999999998</v>
      </c>
      <c r="Q128" s="155">
        <f t="shared" si="140"/>
        <v>405.75900000000001</v>
      </c>
      <c r="R128" s="155">
        <f t="shared" si="140"/>
        <v>462.71899999999999</v>
      </c>
      <c r="S128" s="155">
        <f>+S133*S$34-S135</f>
        <v>485.71484260000005</v>
      </c>
      <c r="T128" s="155">
        <f t="shared" ref="T128:AC128" si="141">+T133*T$34</f>
        <v>533.23873876098719</v>
      </c>
      <c r="U128" s="155">
        <f t="shared" si="141"/>
        <v>574.405624839099</v>
      </c>
      <c r="V128" s="155">
        <f t="shared" si="141"/>
        <v>612.27026736475409</v>
      </c>
      <c r="W128" s="155">
        <f t="shared" si="141"/>
        <v>646.65208594726857</v>
      </c>
      <c r="X128" s="155">
        <f t="shared" si="141"/>
        <v>678.33331045357772</v>
      </c>
      <c r="Y128" s="155">
        <f t="shared" si="141"/>
        <v>706.53205004803431</v>
      </c>
      <c r="Z128" s="155">
        <f t="shared" si="141"/>
        <v>734.76685638179219</v>
      </c>
      <c r="AA128" s="155">
        <f t="shared" si="141"/>
        <v>762.9944947464528</v>
      </c>
      <c r="AB128" s="155">
        <f t="shared" si="141"/>
        <v>791.18794452758993</v>
      </c>
      <c r="AC128" s="155">
        <f t="shared" si="141"/>
        <v>819.33860416445782</v>
      </c>
      <c r="AD128" s="122"/>
      <c r="AE128" s="122"/>
      <c r="AF128" s="122"/>
      <c r="AG128" s="122"/>
      <c r="AH128" s="122"/>
    </row>
    <row r="129" spans="1:16382">
      <c r="D129" s="249" t="s">
        <v>303</v>
      </c>
      <c r="E129" s="157"/>
      <c r="F129" s="157"/>
      <c r="G129" s="158"/>
      <c r="H129" s="218"/>
      <c r="I129" s="218"/>
      <c r="J129" s="218"/>
      <c r="K129" s="218"/>
      <c r="L129" s="243">
        <f t="shared" ref="L129:AC129" si="142">-(L333+L344)</f>
        <v>203.256</v>
      </c>
      <c r="M129" s="243">
        <f t="shared" si="142"/>
        <v>264.56</v>
      </c>
      <c r="N129" s="243">
        <f t="shared" si="142"/>
        <v>274.60900000000004</v>
      </c>
      <c r="O129" s="243">
        <f t="shared" si="142"/>
        <v>274.20999999999998</v>
      </c>
      <c r="P129" s="243">
        <f t="shared" si="142"/>
        <v>254.80200000000002</v>
      </c>
      <c r="Q129" s="243">
        <f t="shared" si="142"/>
        <v>284.197</v>
      </c>
      <c r="R129" s="243">
        <f t="shared" si="142"/>
        <v>322.28199999999998</v>
      </c>
      <c r="S129" s="218">
        <f t="shared" si="142"/>
        <v>330.11600141733379</v>
      </c>
      <c r="T129" s="218">
        <f t="shared" si="142"/>
        <v>308.23451443382555</v>
      </c>
      <c r="U129" s="218">
        <f t="shared" si="142"/>
        <v>294.34588583457742</v>
      </c>
      <c r="V129" s="218">
        <f t="shared" si="142"/>
        <v>285.23019372289832</v>
      </c>
      <c r="W129" s="218">
        <f t="shared" si="142"/>
        <v>279.18310901331915</v>
      </c>
      <c r="X129" s="218">
        <f t="shared" si="142"/>
        <v>275.12114207863345</v>
      </c>
      <c r="Y129" s="218">
        <f t="shared" si="142"/>
        <v>272.42517719211219</v>
      </c>
      <c r="Z129" s="218">
        <f t="shared" si="142"/>
        <v>270.61253469988606</v>
      </c>
      <c r="AA129" s="218">
        <f t="shared" si="142"/>
        <v>269.68816791947876</v>
      </c>
      <c r="AB129" s="218">
        <f t="shared" si="142"/>
        <v>269.62595625445636</v>
      </c>
      <c r="AC129" s="218">
        <f t="shared" si="142"/>
        <v>270.38413510734119</v>
      </c>
    </row>
    <row r="130" spans="1:16382">
      <c r="D130" s="91" t="s">
        <v>338</v>
      </c>
      <c r="E130" s="91"/>
      <c r="F130" s="91"/>
      <c r="G130" s="91"/>
      <c r="H130" s="91"/>
      <c r="I130" s="91"/>
      <c r="J130" s="91"/>
      <c r="K130" s="91"/>
      <c r="L130" s="275">
        <f>+L123+L126+L127+L129</f>
        <v>973.73799999999994</v>
      </c>
      <c r="M130" s="275">
        <f t="shared" ref="M130:AC130" si="143">+M123+M126+M127+M129</f>
        <v>1252.5840000000001</v>
      </c>
      <c r="N130" s="275">
        <f t="shared" si="143"/>
        <v>1334.069</v>
      </c>
      <c r="O130" s="275">
        <f t="shared" si="143"/>
        <v>1416.895</v>
      </c>
      <c r="P130" s="275">
        <f t="shared" si="143"/>
        <v>1418.5750000000003</v>
      </c>
      <c r="Q130" s="275">
        <f t="shared" si="143"/>
        <v>1591.9639999999999</v>
      </c>
      <c r="R130" s="275">
        <f t="shared" si="143"/>
        <v>1980.2059999999999</v>
      </c>
      <c r="S130" s="275">
        <f t="shared" si="143"/>
        <v>2067.480630717334</v>
      </c>
      <c r="T130" s="275">
        <f t="shared" si="143"/>
        <v>2200.3055604621932</v>
      </c>
      <c r="U130" s="275">
        <f t="shared" si="143"/>
        <v>2318.1238431165198</v>
      </c>
      <c r="V130" s="275">
        <f t="shared" si="143"/>
        <v>2426.9849422089455</v>
      </c>
      <c r="W130" s="275">
        <f t="shared" si="143"/>
        <v>2524.7835168536394</v>
      </c>
      <c r="X130" s="275">
        <f t="shared" si="143"/>
        <v>2613.375965171555</v>
      </c>
      <c r="Y130" s="275">
        <f t="shared" si="143"/>
        <v>2689.6549074745622</v>
      </c>
      <c r="Z130" s="275">
        <f t="shared" si="143"/>
        <v>2765.3347862096093</v>
      </c>
      <c r="AA130" s="275">
        <f t="shared" si="143"/>
        <v>2840.2529537914588</v>
      </c>
      <c r="AB130" s="275">
        <f t="shared" si="143"/>
        <v>2914.2741054921007</v>
      </c>
      <c r="AC130" s="275">
        <f t="shared" si="143"/>
        <v>2987.3109465166867</v>
      </c>
      <c r="AI130" s="89" t="s">
        <v>370</v>
      </c>
    </row>
    <row r="131" spans="1:16382" s="101" customFormat="1">
      <c r="A131" s="148"/>
      <c r="B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274"/>
      <c r="S131" s="274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122"/>
      <c r="AE131" s="122"/>
      <c r="AF131" s="122"/>
      <c r="AG131" s="122"/>
      <c r="AH131" s="122"/>
    </row>
    <row r="132" spans="1:16382" s="101" customFormat="1">
      <c r="A132" s="148"/>
      <c r="B132" s="89"/>
      <c r="D132" s="145" t="s">
        <v>340</v>
      </c>
      <c r="E132" s="151"/>
      <c r="F132" s="151"/>
      <c r="G132" s="152"/>
      <c r="H132" s="156"/>
      <c r="I132" s="156"/>
      <c r="J132" s="156"/>
      <c r="K132" s="156"/>
      <c r="L132" s="247">
        <f t="shared" ref="L132:R132" si="144">+L126/L$34</f>
        <v>7.1748362445414854E-2</v>
      </c>
      <c r="M132" s="247">
        <f t="shared" si="144"/>
        <v>7.5874222222222232E-2</v>
      </c>
      <c r="N132" s="247">
        <f t="shared" si="144"/>
        <v>7.503332659404674E-2</v>
      </c>
      <c r="O132" s="247">
        <f t="shared" si="144"/>
        <v>7.7318894855423953E-2</v>
      </c>
      <c r="P132" s="247">
        <f t="shared" si="144"/>
        <v>8.0679656153261697E-2</v>
      </c>
      <c r="Q132" s="247">
        <f t="shared" si="144"/>
        <v>9.2499089541156973E-2</v>
      </c>
      <c r="R132" s="247">
        <f t="shared" si="144"/>
        <v>9.018685902981767E-2</v>
      </c>
      <c r="S132" s="248">
        <v>0.105</v>
      </c>
      <c r="T132" s="248">
        <v>0.10249999999999999</v>
      </c>
      <c r="U132" s="248">
        <f>+T132-0.002</f>
        <v>0.10049999999999999</v>
      </c>
      <c r="V132" s="248">
        <f t="shared" ref="V132:AC132" si="145">+U132-0.002</f>
        <v>9.849999999999999E-2</v>
      </c>
      <c r="W132" s="248">
        <f t="shared" si="145"/>
        <v>9.6499999999999989E-2</v>
      </c>
      <c r="X132" s="248">
        <f t="shared" si="145"/>
        <v>9.4499999999999987E-2</v>
      </c>
      <c r="Y132" s="248">
        <f t="shared" si="145"/>
        <v>9.2499999999999985E-2</v>
      </c>
      <c r="Z132" s="248">
        <f t="shared" si="145"/>
        <v>9.0499999999999983E-2</v>
      </c>
      <c r="AA132" s="248">
        <f t="shared" si="145"/>
        <v>8.8499999999999981E-2</v>
      </c>
      <c r="AB132" s="248">
        <f t="shared" si="145"/>
        <v>8.649999999999998E-2</v>
      </c>
      <c r="AC132" s="248">
        <f t="shared" si="145"/>
        <v>8.4499999999999978E-2</v>
      </c>
      <c r="AD132" s="122"/>
      <c r="AE132" s="122"/>
      <c r="AF132" s="122"/>
      <c r="AG132" s="122"/>
      <c r="AH132" s="122"/>
    </row>
    <row r="133" spans="1:16382">
      <c r="D133" s="145" t="s">
        <v>310</v>
      </c>
      <c r="E133" s="151"/>
      <c r="F133" s="151"/>
      <c r="G133" s="152"/>
      <c r="H133" s="156"/>
      <c r="I133" s="156"/>
      <c r="J133" s="156"/>
      <c r="K133" s="156"/>
      <c r="L133" s="247">
        <f t="shared" ref="L133:R133" si="146">+L128/L$34</f>
        <v>0.11991211790393014</v>
      </c>
      <c r="M133" s="247">
        <f t="shared" si="146"/>
        <v>0.13084311111111113</v>
      </c>
      <c r="N133" s="247">
        <f t="shared" si="146"/>
        <v>0.13118308997933834</v>
      </c>
      <c r="O133" s="247">
        <f t="shared" si="146"/>
        <v>0.13071984500431885</v>
      </c>
      <c r="P133" s="247">
        <f t="shared" si="146"/>
        <v>0.13868317666832014</v>
      </c>
      <c r="Q133" s="247">
        <f t="shared" si="146"/>
        <v>0.14318870918109522</v>
      </c>
      <c r="R133" s="247">
        <f t="shared" si="146"/>
        <v>0.13501651090460851</v>
      </c>
      <c r="S133" s="248">
        <v>0.13</v>
      </c>
      <c r="T133" s="248">
        <f>+S133-0.0005</f>
        <v>0.1295</v>
      </c>
      <c r="U133" s="248">
        <f t="shared" ref="U133:AC133" si="147">+T133-0.0005</f>
        <v>0.129</v>
      </c>
      <c r="V133" s="248">
        <f t="shared" si="147"/>
        <v>0.1285</v>
      </c>
      <c r="W133" s="248">
        <f t="shared" si="147"/>
        <v>0.128</v>
      </c>
      <c r="X133" s="248">
        <f t="shared" si="147"/>
        <v>0.1275</v>
      </c>
      <c r="Y133" s="248">
        <f t="shared" si="147"/>
        <v>0.127</v>
      </c>
      <c r="Z133" s="248">
        <f t="shared" si="147"/>
        <v>0.1265</v>
      </c>
      <c r="AA133" s="248">
        <f t="shared" si="147"/>
        <v>0.126</v>
      </c>
      <c r="AB133" s="248">
        <f t="shared" si="147"/>
        <v>0.1255</v>
      </c>
      <c r="AC133" s="248">
        <f t="shared" si="147"/>
        <v>0.125</v>
      </c>
    </row>
    <row r="134" spans="1:16382" s="101" customFormat="1">
      <c r="A134" s="148"/>
      <c r="B134" s="89"/>
      <c r="D134" s="145" t="s">
        <v>311</v>
      </c>
      <c r="E134" s="89"/>
      <c r="F134" s="89"/>
      <c r="G134" s="89"/>
      <c r="H134" s="89"/>
      <c r="I134" s="89"/>
      <c r="J134" s="89"/>
      <c r="K134" s="89"/>
      <c r="L134" s="247">
        <f t="shared" ref="L134:R134" si="148">+L135/L$34</f>
        <v>3.4905021834061134E-2</v>
      </c>
      <c r="M134" s="247">
        <f t="shared" si="148"/>
        <v>4.1465333333333333E-2</v>
      </c>
      <c r="N134" s="247">
        <f t="shared" si="148"/>
        <v>2.8740180777253422E-2</v>
      </c>
      <c r="O134" s="247">
        <f t="shared" si="148"/>
        <v>2.3011135406788161E-2</v>
      </c>
      <c r="P134" s="247">
        <f t="shared" si="148"/>
        <v>1.8161001818863008E-2</v>
      </c>
      <c r="Q134" s="247">
        <f t="shared" si="148"/>
        <v>2.8256337217016689E-2</v>
      </c>
      <c r="R134" s="247">
        <f t="shared" si="148"/>
        <v>3.5427904814788122E-2</v>
      </c>
      <c r="S134" s="248">
        <v>0</v>
      </c>
      <c r="T134" s="248">
        <v>0</v>
      </c>
      <c r="U134" s="248">
        <v>0</v>
      </c>
      <c r="V134" s="248">
        <v>0</v>
      </c>
      <c r="W134" s="248">
        <v>0</v>
      </c>
      <c r="X134" s="248">
        <v>0</v>
      </c>
      <c r="Y134" s="248">
        <v>0</v>
      </c>
      <c r="Z134" s="248">
        <v>0</v>
      </c>
      <c r="AA134" s="248">
        <v>0</v>
      </c>
      <c r="AB134" s="248">
        <v>0</v>
      </c>
      <c r="AC134" s="248">
        <v>0</v>
      </c>
      <c r="AD134" s="122"/>
      <c r="AE134" s="122"/>
      <c r="AF134" s="122"/>
      <c r="AG134" s="122"/>
      <c r="AH134" s="122"/>
    </row>
    <row r="135" spans="1:16382" s="101" customFormat="1">
      <c r="A135" s="148"/>
      <c r="B135" s="89"/>
      <c r="D135" s="131" t="s">
        <v>309</v>
      </c>
      <c r="E135" s="89"/>
      <c r="F135" s="89"/>
      <c r="G135" s="143"/>
      <c r="H135" s="143"/>
      <c r="I135" s="143"/>
      <c r="J135" s="143"/>
      <c r="K135" s="143"/>
      <c r="L135" s="143">
        <v>63.945999999999998</v>
      </c>
      <c r="M135" s="143">
        <v>93.296999999999997</v>
      </c>
      <c r="N135" s="143">
        <v>69.938999999999993</v>
      </c>
      <c r="O135" s="143">
        <v>60.953000000000003</v>
      </c>
      <c r="P135" s="143">
        <v>43.384</v>
      </c>
      <c r="Q135" s="143">
        <v>80.070999999999998</v>
      </c>
      <c r="R135" s="143">
        <v>121.416</v>
      </c>
      <c r="S135" s="250">
        <f t="shared" ref="S135:AC135" si="149">+S134*S34</f>
        <v>0</v>
      </c>
      <c r="T135" s="250">
        <f t="shared" si="149"/>
        <v>0</v>
      </c>
      <c r="U135" s="250">
        <f t="shared" si="149"/>
        <v>0</v>
      </c>
      <c r="V135" s="250">
        <f t="shared" si="149"/>
        <v>0</v>
      </c>
      <c r="W135" s="250">
        <f t="shared" si="149"/>
        <v>0</v>
      </c>
      <c r="X135" s="250">
        <f t="shared" si="149"/>
        <v>0</v>
      </c>
      <c r="Y135" s="250">
        <f t="shared" si="149"/>
        <v>0</v>
      </c>
      <c r="Z135" s="250">
        <f t="shared" si="149"/>
        <v>0</v>
      </c>
      <c r="AA135" s="250">
        <f t="shared" si="149"/>
        <v>0</v>
      </c>
      <c r="AB135" s="250">
        <f t="shared" si="149"/>
        <v>0</v>
      </c>
      <c r="AC135" s="250">
        <f t="shared" si="149"/>
        <v>0</v>
      </c>
      <c r="AD135" s="122"/>
      <c r="AE135" s="122"/>
      <c r="AF135" s="122"/>
      <c r="AG135" s="122"/>
      <c r="AH135" s="122"/>
    </row>
    <row r="136" spans="1:16382">
      <c r="D136" s="162" t="s">
        <v>176</v>
      </c>
      <c r="E136" s="163"/>
      <c r="F136" s="163"/>
      <c r="G136" s="251"/>
      <c r="H136" s="251"/>
      <c r="I136" s="251"/>
      <c r="J136" s="251"/>
      <c r="K136" s="251"/>
      <c r="L136" s="252">
        <f t="shared" ref="L136:R136" si="150">L11/L34</f>
        <v>0.557379366812227</v>
      </c>
      <c r="M136" s="252">
        <f t="shared" si="150"/>
        <v>0.55206222222222212</v>
      </c>
      <c r="N136" s="252">
        <f t="shared" si="150"/>
        <v>0.5933740484867015</v>
      </c>
      <c r="O136" s="252">
        <f t="shared" si="150"/>
        <v>0.59162171630837257</v>
      </c>
      <c r="P136" s="252">
        <f t="shared" si="150"/>
        <v>0.53099330013751367</v>
      </c>
      <c r="Q136" s="252">
        <f t="shared" si="150"/>
        <v>0.56675710087319353</v>
      </c>
      <c r="R136" s="252">
        <f t="shared" si="150"/>
        <v>0.55166321431145438</v>
      </c>
      <c r="S136" s="252">
        <f>S11/S34</f>
        <v>0.53500000000000003</v>
      </c>
      <c r="T136" s="252">
        <f t="shared" ref="T136:AC136" si="151">T11/T34</f>
        <v>0.54049999999999998</v>
      </c>
      <c r="U136" s="252">
        <f t="shared" si="151"/>
        <v>0.54549999999999976</v>
      </c>
      <c r="V136" s="252">
        <f t="shared" si="151"/>
        <v>0.55049999999999988</v>
      </c>
      <c r="W136" s="252">
        <f t="shared" si="151"/>
        <v>0.55549999999999977</v>
      </c>
      <c r="X136" s="252">
        <f t="shared" si="151"/>
        <v>0.56049999999999989</v>
      </c>
      <c r="Y136" s="252">
        <f t="shared" si="151"/>
        <v>0.56549999999999967</v>
      </c>
      <c r="Z136" s="252">
        <f t="shared" si="151"/>
        <v>0.57049999999999967</v>
      </c>
      <c r="AA136" s="252">
        <f t="shared" si="151"/>
        <v>0.57549999999999968</v>
      </c>
      <c r="AB136" s="252">
        <f t="shared" si="151"/>
        <v>0.58049999999999946</v>
      </c>
      <c r="AC136" s="252">
        <f t="shared" si="151"/>
        <v>0.58549999999999947</v>
      </c>
    </row>
    <row r="137" spans="1:16382"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  <c r="DX137" s="131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131"/>
      <c r="JJ137" s="131"/>
      <c r="JK137" s="131"/>
      <c r="JL137" s="131"/>
      <c r="JM137" s="131"/>
      <c r="JN137" s="131"/>
      <c r="JO137" s="131"/>
      <c r="JP137" s="131"/>
      <c r="JQ137" s="131"/>
      <c r="JR137" s="131"/>
      <c r="JS137" s="131"/>
      <c r="JT137" s="131"/>
      <c r="JU137" s="131"/>
      <c r="JV137" s="131"/>
      <c r="JW137" s="131"/>
      <c r="JX137" s="131"/>
      <c r="JY137" s="131"/>
      <c r="JZ137" s="131"/>
      <c r="KA137" s="131"/>
      <c r="KB137" s="131"/>
      <c r="KC137" s="131"/>
      <c r="KD137" s="131"/>
      <c r="KE137" s="131"/>
      <c r="KF137" s="131"/>
      <c r="KG137" s="131"/>
      <c r="KH137" s="131"/>
      <c r="KI137" s="131"/>
      <c r="KJ137" s="131"/>
      <c r="KK137" s="131"/>
      <c r="KL137" s="131"/>
      <c r="KM137" s="131"/>
      <c r="KN137" s="131"/>
      <c r="KO137" s="131"/>
      <c r="KP137" s="131"/>
      <c r="KQ137" s="131"/>
      <c r="KR137" s="131"/>
      <c r="KS137" s="131"/>
      <c r="KT137" s="131"/>
      <c r="KU137" s="131"/>
      <c r="KV137" s="131"/>
      <c r="KW137" s="131"/>
      <c r="KX137" s="131"/>
      <c r="KY137" s="131"/>
      <c r="KZ137" s="131"/>
      <c r="LA137" s="131"/>
      <c r="LB137" s="131"/>
      <c r="LC137" s="131"/>
      <c r="LD137" s="131"/>
      <c r="LE137" s="131"/>
      <c r="LF137" s="131"/>
      <c r="LG137" s="131"/>
      <c r="LH137" s="131"/>
      <c r="LI137" s="131"/>
      <c r="LJ137" s="131"/>
      <c r="LK137" s="131"/>
      <c r="LL137" s="131"/>
      <c r="LM137" s="131"/>
      <c r="LN137" s="131"/>
      <c r="LO137" s="131"/>
      <c r="LP137" s="131"/>
      <c r="LQ137" s="131"/>
      <c r="LR137" s="131"/>
      <c r="LS137" s="131"/>
      <c r="LT137" s="131"/>
      <c r="LU137" s="131"/>
      <c r="LV137" s="131"/>
      <c r="LW137" s="131"/>
      <c r="LX137" s="131"/>
      <c r="LY137" s="131"/>
      <c r="LZ137" s="131"/>
      <c r="MA137" s="131"/>
      <c r="MB137" s="131"/>
      <c r="MC137" s="131"/>
      <c r="MD137" s="131"/>
      <c r="ME137" s="131"/>
      <c r="MF137" s="131"/>
      <c r="MG137" s="131"/>
      <c r="MH137" s="131"/>
      <c r="MI137" s="131"/>
      <c r="MJ137" s="131"/>
      <c r="MK137" s="131"/>
      <c r="ML137" s="131"/>
      <c r="MM137" s="131"/>
      <c r="MN137" s="131"/>
      <c r="MO137" s="131"/>
      <c r="MP137" s="131"/>
      <c r="MQ137" s="131"/>
      <c r="MR137" s="131"/>
      <c r="MS137" s="131"/>
      <c r="MT137" s="131"/>
      <c r="MU137" s="131"/>
      <c r="MV137" s="131"/>
      <c r="MW137" s="131"/>
      <c r="MX137" s="131"/>
      <c r="MY137" s="131"/>
      <c r="MZ137" s="131"/>
      <c r="NA137" s="131"/>
      <c r="NB137" s="131"/>
      <c r="NC137" s="131"/>
      <c r="ND137" s="131"/>
      <c r="NE137" s="131"/>
      <c r="NF137" s="131"/>
      <c r="NG137" s="131"/>
      <c r="NH137" s="131"/>
      <c r="NI137" s="131"/>
      <c r="NJ137" s="131"/>
      <c r="NK137" s="131"/>
      <c r="NL137" s="131"/>
      <c r="NM137" s="131"/>
      <c r="NN137" s="131"/>
      <c r="NO137" s="131"/>
      <c r="NP137" s="131"/>
      <c r="NQ137" s="131"/>
      <c r="NR137" s="131"/>
      <c r="NS137" s="131"/>
      <c r="NT137" s="131"/>
      <c r="NU137" s="131"/>
      <c r="NV137" s="131"/>
      <c r="NW137" s="131"/>
      <c r="NX137" s="131"/>
      <c r="NY137" s="131"/>
      <c r="NZ137" s="131"/>
      <c r="OA137" s="131"/>
      <c r="OB137" s="131"/>
      <c r="OC137" s="131"/>
      <c r="OD137" s="131"/>
      <c r="OE137" s="131"/>
      <c r="OF137" s="131"/>
      <c r="OG137" s="131"/>
      <c r="OH137" s="131"/>
      <c r="OI137" s="131"/>
      <c r="OJ137" s="131"/>
      <c r="OK137" s="131"/>
      <c r="OL137" s="131"/>
      <c r="OM137" s="131"/>
      <c r="ON137" s="131"/>
      <c r="OO137" s="131"/>
      <c r="OP137" s="131"/>
      <c r="OQ137" s="131"/>
      <c r="OR137" s="131"/>
      <c r="OS137" s="131"/>
      <c r="OT137" s="131"/>
      <c r="OU137" s="131"/>
      <c r="OV137" s="131"/>
      <c r="OW137" s="131"/>
      <c r="OX137" s="131"/>
      <c r="OY137" s="131"/>
      <c r="OZ137" s="131"/>
      <c r="PA137" s="131"/>
      <c r="PB137" s="131"/>
      <c r="PC137" s="131"/>
      <c r="PD137" s="131"/>
      <c r="PE137" s="131"/>
      <c r="PF137" s="131"/>
      <c r="PG137" s="131"/>
      <c r="PH137" s="131"/>
      <c r="PI137" s="131"/>
      <c r="PJ137" s="131"/>
      <c r="PK137" s="131"/>
      <c r="PL137" s="131"/>
      <c r="PM137" s="131"/>
      <c r="PN137" s="131"/>
      <c r="PO137" s="131"/>
      <c r="PP137" s="131"/>
      <c r="PQ137" s="131"/>
      <c r="PR137" s="131"/>
      <c r="PS137" s="131"/>
      <c r="PT137" s="131"/>
      <c r="PU137" s="131"/>
      <c r="PV137" s="131"/>
      <c r="PW137" s="131"/>
      <c r="PX137" s="131"/>
      <c r="PY137" s="131"/>
      <c r="PZ137" s="131"/>
      <c r="QA137" s="131"/>
      <c r="QB137" s="131"/>
      <c r="QC137" s="131"/>
      <c r="QD137" s="131"/>
      <c r="QE137" s="131"/>
      <c r="QF137" s="131"/>
      <c r="QG137" s="131"/>
      <c r="QH137" s="131"/>
      <c r="QI137" s="131"/>
      <c r="QJ137" s="131"/>
      <c r="QK137" s="131"/>
      <c r="QL137" s="131"/>
      <c r="QM137" s="131"/>
      <c r="QN137" s="131"/>
      <c r="QO137" s="131"/>
      <c r="QP137" s="131"/>
      <c r="QQ137" s="131"/>
      <c r="QR137" s="131"/>
      <c r="QS137" s="131"/>
      <c r="QT137" s="131"/>
      <c r="QU137" s="131"/>
      <c r="QV137" s="131"/>
      <c r="QW137" s="131"/>
      <c r="QX137" s="131"/>
      <c r="QY137" s="131"/>
      <c r="QZ137" s="131"/>
      <c r="RA137" s="131"/>
      <c r="RB137" s="131"/>
      <c r="RC137" s="131"/>
      <c r="RD137" s="131"/>
      <c r="RE137" s="131"/>
      <c r="RF137" s="131"/>
      <c r="RG137" s="131"/>
      <c r="RH137" s="131"/>
      <c r="RI137" s="131"/>
      <c r="RJ137" s="131"/>
      <c r="RK137" s="131"/>
      <c r="RL137" s="131"/>
      <c r="RM137" s="131"/>
      <c r="RN137" s="131"/>
      <c r="RO137" s="131"/>
      <c r="RP137" s="131"/>
      <c r="RQ137" s="131"/>
      <c r="RR137" s="131"/>
      <c r="RS137" s="131"/>
      <c r="RT137" s="131"/>
      <c r="RU137" s="131"/>
      <c r="RV137" s="131"/>
      <c r="RW137" s="131"/>
      <c r="RX137" s="131"/>
      <c r="RY137" s="131"/>
      <c r="RZ137" s="131"/>
      <c r="SA137" s="131"/>
      <c r="SB137" s="131"/>
      <c r="SC137" s="131"/>
      <c r="SD137" s="131"/>
      <c r="SE137" s="131"/>
      <c r="SF137" s="131"/>
      <c r="SG137" s="131"/>
      <c r="SH137" s="131"/>
      <c r="SI137" s="131"/>
      <c r="SJ137" s="131"/>
      <c r="SK137" s="131"/>
      <c r="SL137" s="131"/>
      <c r="SM137" s="131"/>
      <c r="SN137" s="131"/>
      <c r="SO137" s="131"/>
      <c r="SP137" s="131"/>
      <c r="SQ137" s="131"/>
      <c r="SR137" s="131"/>
      <c r="SS137" s="131"/>
      <c r="ST137" s="131"/>
      <c r="SU137" s="131"/>
      <c r="SV137" s="131"/>
      <c r="SW137" s="131"/>
      <c r="SX137" s="131"/>
      <c r="SY137" s="131"/>
      <c r="SZ137" s="131"/>
      <c r="TA137" s="131"/>
      <c r="TB137" s="131"/>
      <c r="TC137" s="131"/>
      <c r="TD137" s="131"/>
      <c r="TE137" s="131"/>
      <c r="TF137" s="131"/>
      <c r="TG137" s="131"/>
      <c r="TH137" s="131"/>
      <c r="TI137" s="131"/>
      <c r="TJ137" s="131"/>
      <c r="TK137" s="131"/>
      <c r="TL137" s="131"/>
      <c r="TM137" s="131"/>
      <c r="TN137" s="131"/>
      <c r="TO137" s="131"/>
      <c r="TP137" s="131"/>
      <c r="TQ137" s="131"/>
      <c r="TR137" s="131"/>
      <c r="TS137" s="131"/>
      <c r="TT137" s="131"/>
      <c r="TU137" s="131"/>
      <c r="TV137" s="131"/>
      <c r="TW137" s="131"/>
      <c r="TX137" s="131"/>
      <c r="TY137" s="131"/>
      <c r="TZ137" s="131"/>
      <c r="UA137" s="131"/>
      <c r="UB137" s="131"/>
      <c r="UC137" s="131"/>
      <c r="UD137" s="131"/>
      <c r="UE137" s="131"/>
      <c r="UF137" s="131"/>
      <c r="UG137" s="131"/>
      <c r="UH137" s="131"/>
      <c r="UI137" s="131"/>
      <c r="UJ137" s="131"/>
      <c r="UK137" s="131"/>
      <c r="UL137" s="131"/>
      <c r="UM137" s="131"/>
      <c r="UN137" s="131"/>
      <c r="UO137" s="131"/>
      <c r="UP137" s="131"/>
      <c r="UQ137" s="131"/>
      <c r="UR137" s="131"/>
      <c r="US137" s="131"/>
      <c r="UT137" s="131"/>
      <c r="UU137" s="131"/>
      <c r="UV137" s="131"/>
      <c r="UW137" s="131"/>
      <c r="UX137" s="131"/>
      <c r="UY137" s="131"/>
      <c r="UZ137" s="131"/>
      <c r="VA137" s="131"/>
      <c r="VB137" s="131"/>
      <c r="VC137" s="131"/>
      <c r="VD137" s="131"/>
      <c r="VE137" s="131"/>
      <c r="VF137" s="131"/>
      <c r="VG137" s="131"/>
      <c r="VH137" s="131"/>
      <c r="VI137" s="131"/>
      <c r="VJ137" s="131"/>
      <c r="VK137" s="131"/>
      <c r="VL137" s="131"/>
      <c r="VM137" s="131"/>
      <c r="VN137" s="131"/>
      <c r="VO137" s="131"/>
      <c r="VP137" s="131"/>
      <c r="VQ137" s="131"/>
      <c r="VR137" s="131"/>
      <c r="VS137" s="131"/>
      <c r="VT137" s="131"/>
      <c r="VU137" s="131"/>
      <c r="VV137" s="131"/>
      <c r="VW137" s="131"/>
      <c r="VX137" s="131"/>
      <c r="VY137" s="131"/>
      <c r="VZ137" s="131"/>
      <c r="WA137" s="131"/>
      <c r="WB137" s="131"/>
      <c r="WC137" s="131"/>
      <c r="WD137" s="131"/>
      <c r="WE137" s="131"/>
      <c r="WF137" s="131"/>
      <c r="WG137" s="131"/>
      <c r="WH137" s="131"/>
      <c r="WI137" s="131"/>
      <c r="WJ137" s="131"/>
      <c r="WK137" s="131"/>
      <c r="WL137" s="131"/>
      <c r="WM137" s="131"/>
      <c r="WN137" s="131"/>
      <c r="WO137" s="131"/>
      <c r="WP137" s="131"/>
      <c r="WQ137" s="131"/>
      <c r="WR137" s="131"/>
      <c r="WS137" s="131"/>
      <c r="WT137" s="131"/>
      <c r="WU137" s="131"/>
      <c r="WV137" s="131"/>
      <c r="WW137" s="131"/>
      <c r="WX137" s="131"/>
      <c r="WY137" s="131"/>
      <c r="WZ137" s="131"/>
      <c r="XA137" s="131"/>
      <c r="XB137" s="131"/>
      <c r="XC137" s="131"/>
      <c r="XD137" s="131"/>
      <c r="XE137" s="131"/>
      <c r="XF137" s="131"/>
      <c r="XG137" s="131"/>
      <c r="XH137" s="131"/>
      <c r="XI137" s="131"/>
      <c r="XJ137" s="131"/>
      <c r="XK137" s="131"/>
      <c r="XL137" s="131"/>
      <c r="XM137" s="131"/>
      <c r="XN137" s="131"/>
      <c r="XO137" s="131"/>
      <c r="XP137" s="131"/>
      <c r="XQ137" s="131"/>
      <c r="XR137" s="131"/>
      <c r="XS137" s="131"/>
      <c r="XT137" s="131"/>
      <c r="XU137" s="131"/>
      <c r="XV137" s="131"/>
      <c r="XW137" s="131"/>
      <c r="XX137" s="131"/>
      <c r="XY137" s="131"/>
      <c r="XZ137" s="131"/>
      <c r="YA137" s="131"/>
      <c r="YB137" s="131"/>
      <c r="YC137" s="131"/>
      <c r="YD137" s="131"/>
      <c r="YE137" s="131"/>
      <c r="YF137" s="131"/>
      <c r="YG137" s="131"/>
      <c r="YH137" s="131"/>
      <c r="YI137" s="131"/>
      <c r="YJ137" s="131"/>
      <c r="YK137" s="131"/>
      <c r="YL137" s="131"/>
      <c r="YM137" s="131"/>
      <c r="YN137" s="131"/>
      <c r="YO137" s="131"/>
      <c r="YP137" s="131"/>
      <c r="YQ137" s="131"/>
      <c r="YR137" s="131"/>
      <c r="YS137" s="131"/>
      <c r="YT137" s="131"/>
      <c r="YU137" s="131"/>
      <c r="YV137" s="131"/>
      <c r="YW137" s="131"/>
      <c r="YX137" s="131"/>
      <c r="YY137" s="131"/>
      <c r="YZ137" s="131"/>
      <c r="ZA137" s="131"/>
      <c r="ZB137" s="131"/>
      <c r="ZC137" s="131"/>
      <c r="ZD137" s="131"/>
      <c r="ZE137" s="131"/>
      <c r="ZF137" s="131"/>
      <c r="ZG137" s="131"/>
      <c r="ZH137" s="131"/>
      <c r="ZI137" s="131"/>
      <c r="ZJ137" s="131"/>
      <c r="ZK137" s="131"/>
      <c r="ZL137" s="131"/>
      <c r="ZM137" s="131"/>
      <c r="ZN137" s="131"/>
      <c r="ZO137" s="131"/>
      <c r="ZP137" s="131"/>
      <c r="ZQ137" s="131"/>
      <c r="ZR137" s="131"/>
      <c r="ZS137" s="131"/>
      <c r="ZT137" s="131"/>
      <c r="ZU137" s="131"/>
      <c r="ZV137" s="131"/>
      <c r="ZW137" s="131"/>
      <c r="ZX137" s="131"/>
      <c r="ZY137" s="131"/>
      <c r="ZZ137" s="131"/>
      <c r="AAA137" s="131"/>
      <c r="AAB137" s="131"/>
      <c r="AAC137" s="131"/>
      <c r="AAD137" s="131"/>
      <c r="AAE137" s="131"/>
      <c r="AAF137" s="131"/>
      <c r="AAG137" s="131"/>
      <c r="AAH137" s="131"/>
      <c r="AAI137" s="131"/>
      <c r="AAJ137" s="131"/>
      <c r="AAK137" s="131"/>
      <c r="AAL137" s="131"/>
      <c r="AAM137" s="131"/>
      <c r="AAN137" s="131"/>
      <c r="AAO137" s="131"/>
      <c r="AAP137" s="131"/>
      <c r="AAQ137" s="131"/>
      <c r="AAR137" s="131"/>
      <c r="AAS137" s="131"/>
      <c r="AAT137" s="131"/>
      <c r="AAU137" s="131"/>
      <c r="AAV137" s="131"/>
      <c r="AAW137" s="131"/>
      <c r="AAX137" s="131"/>
      <c r="AAY137" s="131"/>
      <c r="AAZ137" s="131"/>
      <c r="ABA137" s="131"/>
      <c r="ABB137" s="131"/>
      <c r="ABC137" s="131"/>
      <c r="ABD137" s="131"/>
      <c r="ABE137" s="131"/>
      <c r="ABF137" s="131"/>
      <c r="ABG137" s="131"/>
      <c r="ABH137" s="131"/>
      <c r="ABI137" s="131"/>
      <c r="ABJ137" s="131"/>
      <c r="ABK137" s="131"/>
      <c r="ABL137" s="131"/>
      <c r="ABM137" s="131"/>
      <c r="ABN137" s="131"/>
      <c r="ABO137" s="131"/>
      <c r="ABP137" s="131"/>
      <c r="ABQ137" s="131"/>
      <c r="ABR137" s="131"/>
      <c r="ABS137" s="131"/>
      <c r="ABT137" s="131"/>
      <c r="ABU137" s="131"/>
      <c r="ABV137" s="131"/>
      <c r="ABW137" s="131"/>
      <c r="ABX137" s="131"/>
      <c r="ABY137" s="131"/>
      <c r="ABZ137" s="131"/>
      <c r="ACA137" s="131"/>
      <c r="ACB137" s="131"/>
      <c r="ACC137" s="131"/>
      <c r="ACD137" s="131"/>
      <c r="ACE137" s="131"/>
      <c r="ACF137" s="131"/>
      <c r="ACG137" s="131"/>
      <c r="ACH137" s="131"/>
      <c r="ACI137" s="131"/>
      <c r="ACJ137" s="131"/>
      <c r="ACK137" s="131"/>
      <c r="ACL137" s="131"/>
      <c r="ACM137" s="131"/>
      <c r="ACN137" s="131"/>
      <c r="ACO137" s="131"/>
      <c r="ACP137" s="131"/>
      <c r="ACQ137" s="131"/>
      <c r="ACR137" s="131"/>
      <c r="ACS137" s="131"/>
      <c r="ACT137" s="131"/>
      <c r="ACU137" s="131"/>
      <c r="ACV137" s="131"/>
      <c r="ACW137" s="131"/>
      <c r="ACX137" s="131"/>
      <c r="ACY137" s="131"/>
      <c r="ACZ137" s="131"/>
      <c r="ADA137" s="131"/>
      <c r="ADB137" s="131"/>
      <c r="ADC137" s="131"/>
      <c r="ADD137" s="131"/>
      <c r="ADE137" s="131"/>
      <c r="ADF137" s="131"/>
      <c r="ADG137" s="131"/>
      <c r="ADH137" s="131"/>
      <c r="ADI137" s="131"/>
      <c r="ADJ137" s="131"/>
      <c r="ADK137" s="131"/>
      <c r="ADL137" s="131"/>
      <c r="ADM137" s="131"/>
      <c r="ADN137" s="131"/>
      <c r="ADO137" s="131"/>
      <c r="ADP137" s="131"/>
      <c r="ADQ137" s="131"/>
      <c r="ADR137" s="131"/>
      <c r="ADS137" s="131"/>
      <c r="ADT137" s="131"/>
      <c r="ADU137" s="131"/>
      <c r="ADV137" s="131"/>
      <c r="ADW137" s="131"/>
      <c r="ADX137" s="131"/>
      <c r="ADY137" s="131"/>
      <c r="ADZ137" s="131"/>
      <c r="AEA137" s="131"/>
      <c r="AEB137" s="131"/>
      <c r="AEC137" s="131"/>
      <c r="AED137" s="131"/>
      <c r="AEE137" s="131"/>
      <c r="AEF137" s="131"/>
      <c r="AEG137" s="131"/>
      <c r="AEH137" s="131"/>
      <c r="AEI137" s="131"/>
      <c r="AEJ137" s="131"/>
      <c r="AEK137" s="131"/>
      <c r="AEL137" s="131"/>
      <c r="AEM137" s="131"/>
      <c r="AEN137" s="131"/>
      <c r="AEO137" s="131"/>
      <c r="AEP137" s="131"/>
      <c r="AEQ137" s="131"/>
      <c r="AER137" s="131"/>
      <c r="AES137" s="131"/>
      <c r="AET137" s="131"/>
      <c r="AEU137" s="131"/>
      <c r="AEV137" s="131"/>
      <c r="AEW137" s="131"/>
      <c r="AEX137" s="131"/>
      <c r="AEY137" s="131"/>
      <c r="AEZ137" s="131"/>
      <c r="AFA137" s="131"/>
      <c r="AFB137" s="131"/>
      <c r="AFC137" s="131"/>
      <c r="AFD137" s="131"/>
      <c r="AFE137" s="131"/>
      <c r="AFF137" s="131"/>
      <c r="AFG137" s="131"/>
      <c r="AFH137" s="131"/>
      <c r="AFI137" s="131"/>
      <c r="AFJ137" s="131"/>
      <c r="AFK137" s="131"/>
      <c r="AFL137" s="131"/>
      <c r="AFM137" s="131"/>
      <c r="AFN137" s="131"/>
      <c r="AFO137" s="131"/>
      <c r="AFP137" s="131"/>
      <c r="AFQ137" s="131"/>
      <c r="AFR137" s="131"/>
      <c r="AFS137" s="131"/>
      <c r="AFT137" s="131"/>
      <c r="AFU137" s="131"/>
      <c r="AFV137" s="131"/>
      <c r="AFW137" s="131"/>
      <c r="AFX137" s="131"/>
      <c r="AFY137" s="131"/>
      <c r="AFZ137" s="131"/>
      <c r="AGA137" s="131"/>
      <c r="AGB137" s="131"/>
      <c r="AGC137" s="131"/>
      <c r="AGD137" s="131"/>
      <c r="AGE137" s="131"/>
      <c r="AGF137" s="131"/>
      <c r="AGG137" s="131"/>
      <c r="AGH137" s="131"/>
      <c r="AGI137" s="131"/>
      <c r="AGJ137" s="131"/>
      <c r="AGK137" s="131"/>
      <c r="AGL137" s="131"/>
      <c r="AGM137" s="131"/>
      <c r="AGN137" s="131"/>
      <c r="AGO137" s="131"/>
      <c r="AGP137" s="131"/>
      <c r="AGQ137" s="131"/>
      <c r="AGR137" s="131"/>
      <c r="AGS137" s="131"/>
      <c r="AGT137" s="131"/>
      <c r="AGU137" s="131"/>
      <c r="AGV137" s="131"/>
      <c r="AGW137" s="131"/>
      <c r="AGX137" s="131"/>
      <c r="AGY137" s="131"/>
      <c r="AGZ137" s="131"/>
      <c r="AHA137" s="131"/>
      <c r="AHB137" s="131"/>
      <c r="AHC137" s="131"/>
      <c r="AHD137" s="131"/>
      <c r="AHE137" s="131"/>
      <c r="AHF137" s="131"/>
      <c r="AHG137" s="131"/>
      <c r="AHH137" s="131"/>
      <c r="AHI137" s="131"/>
      <c r="AHJ137" s="131"/>
      <c r="AHK137" s="131"/>
      <c r="AHL137" s="131"/>
      <c r="AHM137" s="131"/>
      <c r="AHN137" s="131"/>
      <c r="AHO137" s="131"/>
      <c r="AHP137" s="131"/>
      <c r="AHQ137" s="131"/>
      <c r="AHR137" s="131"/>
      <c r="AHS137" s="131"/>
      <c r="AHT137" s="131"/>
      <c r="AHU137" s="131"/>
      <c r="AHV137" s="131"/>
      <c r="AHW137" s="131"/>
      <c r="AHX137" s="131"/>
      <c r="AHY137" s="131"/>
      <c r="AHZ137" s="131"/>
      <c r="AIA137" s="131"/>
      <c r="AIB137" s="131"/>
      <c r="AIC137" s="131"/>
      <c r="AID137" s="131"/>
      <c r="AIE137" s="131"/>
      <c r="AIF137" s="131"/>
      <c r="AIG137" s="131"/>
      <c r="AIH137" s="131"/>
      <c r="AII137" s="131"/>
      <c r="AIJ137" s="131"/>
      <c r="AIK137" s="131"/>
      <c r="AIL137" s="131"/>
      <c r="AIM137" s="131"/>
      <c r="AIN137" s="131"/>
      <c r="AIO137" s="131"/>
      <c r="AIP137" s="131"/>
      <c r="AIQ137" s="131"/>
      <c r="AIR137" s="131"/>
      <c r="AIS137" s="131"/>
      <c r="AIT137" s="131"/>
      <c r="AIU137" s="131"/>
      <c r="AIV137" s="131"/>
      <c r="AIW137" s="131"/>
      <c r="AIX137" s="131"/>
      <c r="AIY137" s="131"/>
      <c r="AIZ137" s="131"/>
      <c r="AJA137" s="131"/>
      <c r="AJB137" s="131"/>
      <c r="AJC137" s="131"/>
      <c r="AJD137" s="131"/>
      <c r="AJE137" s="131"/>
      <c r="AJF137" s="131"/>
      <c r="AJG137" s="131"/>
      <c r="AJH137" s="131"/>
      <c r="AJI137" s="131"/>
      <c r="AJJ137" s="131"/>
      <c r="AJK137" s="131"/>
      <c r="AJL137" s="131"/>
      <c r="AJM137" s="131"/>
      <c r="AJN137" s="131"/>
      <c r="AJO137" s="131"/>
      <c r="AJP137" s="131"/>
      <c r="AJQ137" s="131"/>
      <c r="AJR137" s="131"/>
      <c r="AJS137" s="131"/>
      <c r="AJT137" s="131"/>
      <c r="AJU137" s="131"/>
      <c r="AJV137" s="131"/>
      <c r="AJW137" s="131"/>
      <c r="AJX137" s="131"/>
      <c r="AJY137" s="131"/>
      <c r="AJZ137" s="131"/>
      <c r="AKA137" s="131"/>
      <c r="AKB137" s="131"/>
      <c r="AKC137" s="131"/>
      <c r="AKD137" s="131"/>
      <c r="AKE137" s="131"/>
      <c r="AKF137" s="131"/>
      <c r="AKG137" s="131"/>
      <c r="AKH137" s="131"/>
      <c r="AKI137" s="131"/>
      <c r="AKJ137" s="131"/>
      <c r="AKK137" s="131"/>
      <c r="AKL137" s="131"/>
      <c r="AKM137" s="131"/>
      <c r="AKN137" s="131"/>
      <c r="AKO137" s="131"/>
      <c r="AKP137" s="131"/>
      <c r="AKQ137" s="131"/>
      <c r="AKR137" s="131"/>
      <c r="AKS137" s="131"/>
      <c r="AKT137" s="131"/>
      <c r="AKU137" s="131"/>
      <c r="AKV137" s="131"/>
      <c r="AKW137" s="131"/>
      <c r="AKX137" s="131"/>
      <c r="AKY137" s="131"/>
      <c r="AKZ137" s="131"/>
      <c r="ALA137" s="131"/>
      <c r="ALB137" s="131"/>
      <c r="ALC137" s="131"/>
      <c r="ALD137" s="131"/>
      <c r="ALE137" s="131"/>
      <c r="ALF137" s="131"/>
      <c r="ALG137" s="131"/>
      <c r="ALH137" s="131"/>
      <c r="ALI137" s="131"/>
      <c r="ALJ137" s="131"/>
      <c r="ALK137" s="131"/>
      <c r="ALL137" s="131"/>
      <c r="ALM137" s="131"/>
      <c r="ALN137" s="131"/>
      <c r="ALO137" s="131"/>
      <c r="ALP137" s="131"/>
      <c r="ALQ137" s="131"/>
      <c r="ALR137" s="131"/>
      <c r="ALS137" s="131"/>
      <c r="ALT137" s="131"/>
      <c r="ALU137" s="131"/>
      <c r="ALV137" s="131"/>
      <c r="ALW137" s="131"/>
      <c r="ALX137" s="131"/>
      <c r="ALY137" s="131"/>
      <c r="ALZ137" s="131"/>
      <c r="AMA137" s="131"/>
      <c r="AMB137" s="131"/>
      <c r="AMC137" s="131"/>
      <c r="AMD137" s="131"/>
      <c r="AME137" s="131"/>
      <c r="AMF137" s="131"/>
      <c r="AMG137" s="131"/>
      <c r="AMH137" s="131"/>
      <c r="AMI137" s="131"/>
      <c r="AMJ137" s="131"/>
      <c r="AMK137" s="131"/>
      <c r="AML137" s="131"/>
      <c r="AMM137" s="131"/>
      <c r="AMN137" s="131"/>
      <c r="AMO137" s="131"/>
      <c r="AMP137" s="131"/>
      <c r="AMQ137" s="131"/>
      <c r="AMR137" s="131"/>
      <c r="AMS137" s="131"/>
      <c r="AMT137" s="131"/>
      <c r="AMU137" s="131"/>
      <c r="AMV137" s="131"/>
      <c r="AMW137" s="131"/>
      <c r="AMX137" s="131"/>
      <c r="AMY137" s="131"/>
      <c r="AMZ137" s="131"/>
      <c r="ANA137" s="131"/>
      <c r="ANB137" s="131"/>
      <c r="ANC137" s="131"/>
      <c r="AND137" s="131"/>
      <c r="ANE137" s="131"/>
      <c r="ANF137" s="131"/>
      <c r="ANG137" s="131"/>
      <c r="ANH137" s="131"/>
      <c r="ANI137" s="131"/>
      <c r="ANJ137" s="131"/>
      <c r="ANK137" s="131"/>
      <c r="ANL137" s="131"/>
      <c r="ANM137" s="131"/>
      <c r="ANN137" s="131"/>
      <c r="ANO137" s="131"/>
      <c r="ANP137" s="131"/>
      <c r="ANQ137" s="131"/>
      <c r="ANR137" s="131"/>
      <c r="ANS137" s="131"/>
      <c r="ANT137" s="131"/>
      <c r="ANU137" s="131"/>
      <c r="ANV137" s="131"/>
      <c r="ANW137" s="131"/>
      <c r="ANX137" s="131"/>
      <c r="ANY137" s="131"/>
      <c r="ANZ137" s="131"/>
      <c r="AOA137" s="131"/>
      <c r="AOB137" s="131"/>
      <c r="AOC137" s="131"/>
      <c r="AOD137" s="131"/>
      <c r="AOE137" s="131"/>
      <c r="AOF137" s="131"/>
      <c r="AOG137" s="131"/>
      <c r="AOH137" s="131"/>
      <c r="AOI137" s="131"/>
      <c r="AOJ137" s="131"/>
      <c r="AOK137" s="131"/>
      <c r="AOL137" s="131"/>
      <c r="AOM137" s="131"/>
      <c r="AON137" s="131"/>
      <c r="AOO137" s="131"/>
      <c r="AOP137" s="131"/>
      <c r="AOQ137" s="131"/>
      <c r="AOR137" s="131"/>
      <c r="AOS137" s="131"/>
      <c r="AOT137" s="131"/>
      <c r="AOU137" s="131"/>
      <c r="AOV137" s="131"/>
      <c r="AOW137" s="131"/>
      <c r="AOX137" s="131"/>
      <c r="AOY137" s="131"/>
      <c r="AOZ137" s="131"/>
      <c r="APA137" s="131"/>
      <c r="APB137" s="131"/>
      <c r="APC137" s="131"/>
      <c r="APD137" s="131"/>
      <c r="APE137" s="131"/>
      <c r="APF137" s="131"/>
      <c r="APG137" s="131"/>
      <c r="APH137" s="131"/>
      <c r="API137" s="131"/>
      <c r="APJ137" s="131"/>
      <c r="APK137" s="131"/>
      <c r="APL137" s="131"/>
      <c r="APM137" s="131"/>
      <c r="APN137" s="131"/>
      <c r="APO137" s="131"/>
      <c r="APP137" s="131"/>
      <c r="APQ137" s="131"/>
      <c r="APR137" s="131"/>
      <c r="APS137" s="131"/>
      <c r="APT137" s="131"/>
      <c r="APU137" s="131"/>
      <c r="APV137" s="131"/>
      <c r="APW137" s="131"/>
      <c r="APX137" s="131"/>
      <c r="APY137" s="131"/>
      <c r="APZ137" s="131"/>
      <c r="AQA137" s="131"/>
      <c r="AQB137" s="131"/>
      <c r="AQC137" s="131"/>
      <c r="AQD137" s="131"/>
      <c r="AQE137" s="131"/>
      <c r="AQF137" s="131"/>
      <c r="AQG137" s="131"/>
      <c r="AQH137" s="131"/>
      <c r="AQI137" s="131"/>
      <c r="AQJ137" s="131"/>
      <c r="AQK137" s="131"/>
      <c r="AQL137" s="131"/>
      <c r="AQM137" s="131"/>
      <c r="AQN137" s="131"/>
      <c r="AQO137" s="131"/>
      <c r="AQP137" s="131"/>
      <c r="AQQ137" s="131"/>
      <c r="AQR137" s="131"/>
      <c r="AQS137" s="131"/>
      <c r="AQT137" s="131"/>
      <c r="AQU137" s="131"/>
      <c r="AQV137" s="131"/>
      <c r="AQW137" s="131"/>
      <c r="AQX137" s="131"/>
      <c r="AQY137" s="131"/>
      <c r="AQZ137" s="131"/>
      <c r="ARA137" s="131"/>
      <c r="ARB137" s="131"/>
      <c r="ARC137" s="131"/>
      <c r="ARD137" s="131"/>
      <c r="ARE137" s="131"/>
      <c r="ARF137" s="131"/>
      <c r="ARG137" s="131"/>
      <c r="ARH137" s="131"/>
      <c r="ARI137" s="131"/>
      <c r="ARJ137" s="131"/>
      <c r="ARK137" s="131"/>
      <c r="ARL137" s="131"/>
      <c r="ARM137" s="131"/>
      <c r="ARN137" s="131"/>
      <c r="ARO137" s="131"/>
      <c r="ARP137" s="131"/>
      <c r="ARQ137" s="131"/>
      <c r="ARR137" s="131"/>
      <c r="ARS137" s="131"/>
      <c r="ART137" s="131"/>
      <c r="ARU137" s="131"/>
      <c r="ARV137" s="131"/>
      <c r="ARW137" s="131"/>
      <c r="ARX137" s="131"/>
      <c r="ARY137" s="131"/>
      <c r="ARZ137" s="131"/>
      <c r="ASA137" s="131"/>
      <c r="ASB137" s="131"/>
      <c r="ASC137" s="131"/>
      <c r="ASD137" s="131"/>
      <c r="ASE137" s="131"/>
      <c r="ASF137" s="131"/>
      <c r="ASG137" s="131"/>
      <c r="ASH137" s="131"/>
      <c r="ASI137" s="131"/>
      <c r="ASJ137" s="131"/>
      <c r="ASK137" s="131"/>
      <c r="ASL137" s="131"/>
      <c r="ASM137" s="131"/>
      <c r="ASN137" s="131"/>
      <c r="ASO137" s="131"/>
      <c r="ASP137" s="131"/>
      <c r="ASQ137" s="131"/>
      <c r="ASR137" s="131"/>
      <c r="ASS137" s="131"/>
      <c r="AST137" s="131"/>
      <c r="ASU137" s="131"/>
      <c r="ASV137" s="131"/>
      <c r="ASW137" s="131"/>
      <c r="ASX137" s="131"/>
      <c r="ASY137" s="131"/>
      <c r="ASZ137" s="131"/>
      <c r="ATA137" s="131"/>
      <c r="ATB137" s="131"/>
      <c r="ATC137" s="131"/>
      <c r="ATD137" s="131"/>
      <c r="ATE137" s="131"/>
      <c r="ATF137" s="131"/>
      <c r="ATG137" s="131"/>
      <c r="ATH137" s="131"/>
      <c r="ATI137" s="131"/>
      <c r="ATJ137" s="131"/>
      <c r="ATK137" s="131"/>
      <c r="ATL137" s="131"/>
      <c r="ATM137" s="131"/>
      <c r="ATN137" s="131"/>
      <c r="ATO137" s="131"/>
      <c r="ATP137" s="131"/>
      <c r="ATQ137" s="131"/>
      <c r="ATR137" s="131"/>
      <c r="ATS137" s="131"/>
      <c r="ATT137" s="131"/>
      <c r="ATU137" s="131"/>
      <c r="ATV137" s="131"/>
      <c r="ATW137" s="131"/>
      <c r="ATX137" s="131"/>
      <c r="ATY137" s="131"/>
      <c r="ATZ137" s="131"/>
      <c r="AUA137" s="131"/>
      <c r="AUB137" s="131"/>
      <c r="AUC137" s="131"/>
      <c r="AUD137" s="131"/>
      <c r="AUE137" s="131"/>
      <c r="AUF137" s="131"/>
      <c r="AUG137" s="131"/>
      <c r="AUH137" s="131"/>
      <c r="AUI137" s="131"/>
      <c r="AUJ137" s="131"/>
      <c r="AUK137" s="131"/>
      <c r="AUL137" s="131"/>
      <c r="AUM137" s="131"/>
      <c r="AUN137" s="131"/>
      <c r="AUO137" s="131"/>
      <c r="AUP137" s="131"/>
      <c r="AUQ137" s="131"/>
      <c r="AUR137" s="131"/>
      <c r="AUS137" s="131"/>
      <c r="AUT137" s="131"/>
      <c r="AUU137" s="131"/>
      <c r="AUV137" s="131"/>
      <c r="AUW137" s="131"/>
      <c r="AUX137" s="131"/>
      <c r="AUY137" s="131"/>
      <c r="AUZ137" s="131"/>
      <c r="AVA137" s="131"/>
      <c r="AVB137" s="131"/>
      <c r="AVC137" s="131"/>
      <c r="AVD137" s="131"/>
      <c r="AVE137" s="131"/>
      <c r="AVF137" s="131"/>
      <c r="AVG137" s="131"/>
      <c r="AVH137" s="131"/>
      <c r="AVI137" s="131"/>
      <c r="AVJ137" s="131"/>
      <c r="AVK137" s="131"/>
      <c r="AVL137" s="131"/>
      <c r="AVM137" s="131"/>
      <c r="AVN137" s="131"/>
      <c r="AVO137" s="131"/>
      <c r="AVP137" s="131"/>
      <c r="AVQ137" s="131"/>
      <c r="AVR137" s="131"/>
      <c r="AVS137" s="131"/>
      <c r="AVT137" s="131"/>
      <c r="AVU137" s="131"/>
      <c r="AVV137" s="131"/>
      <c r="AVW137" s="131"/>
      <c r="AVX137" s="131"/>
      <c r="AVY137" s="131"/>
      <c r="AVZ137" s="131"/>
      <c r="AWA137" s="131"/>
      <c r="AWB137" s="131"/>
      <c r="AWC137" s="131"/>
      <c r="AWD137" s="131"/>
      <c r="AWE137" s="131"/>
      <c r="AWF137" s="131"/>
      <c r="AWG137" s="131"/>
      <c r="AWH137" s="131"/>
      <c r="AWI137" s="131"/>
      <c r="AWJ137" s="131"/>
      <c r="AWK137" s="131"/>
      <c r="AWL137" s="131"/>
      <c r="AWM137" s="131"/>
      <c r="AWN137" s="131"/>
      <c r="AWO137" s="131"/>
      <c r="AWP137" s="131"/>
      <c r="AWQ137" s="131"/>
      <c r="AWR137" s="131"/>
      <c r="AWS137" s="131"/>
      <c r="AWT137" s="131"/>
      <c r="AWU137" s="131"/>
      <c r="AWV137" s="131"/>
      <c r="AWW137" s="131"/>
      <c r="AWX137" s="131"/>
      <c r="AWY137" s="131"/>
      <c r="AWZ137" s="131"/>
      <c r="AXA137" s="131"/>
      <c r="AXB137" s="131"/>
      <c r="AXC137" s="131"/>
      <c r="AXD137" s="131"/>
      <c r="AXE137" s="131"/>
      <c r="AXF137" s="131"/>
      <c r="AXG137" s="131"/>
      <c r="AXH137" s="131"/>
      <c r="AXI137" s="131"/>
      <c r="AXJ137" s="131"/>
      <c r="AXK137" s="131"/>
      <c r="AXL137" s="131"/>
      <c r="AXM137" s="131"/>
      <c r="AXN137" s="131"/>
      <c r="AXO137" s="131"/>
      <c r="AXP137" s="131"/>
      <c r="AXQ137" s="131"/>
      <c r="AXR137" s="131"/>
      <c r="AXS137" s="131"/>
      <c r="AXT137" s="131"/>
      <c r="AXU137" s="131"/>
      <c r="AXV137" s="131"/>
      <c r="AXW137" s="131"/>
      <c r="AXX137" s="131"/>
      <c r="AXY137" s="131"/>
      <c r="AXZ137" s="131"/>
      <c r="AYA137" s="131"/>
      <c r="AYB137" s="131"/>
      <c r="AYC137" s="131"/>
      <c r="AYD137" s="131"/>
      <c r="AYE137" s="131"/>
      <c r="AYF137" s="131"/>
      <c r="AYG137" s="131"/>
      <c r="AYH137" s="131"/>
      <c r="AYI137" s="131"/>
      <c r="AYJ137" s="131"/>
      <c r="AYK137" s="131"/>
      <c r="AYL137" s="131"/>
      <c r="AYM137" s="131"/>
      <c r="AYN137" s="131"/>
      <c r="AYO137" s="131"/>
      <c r="AYP137" s="131"/>
      <c r="AYQ137" s="131"/>
      <c r="AYR137" s="131"/>
      <c r="AYS137" s="131"/>
      <c r="AYT137" s="131"/>
      <c r="AYU137" s="131"/>
      <c r="AYV137" s="131"/>
      <c r="AYW137" s="131"/>
      <c r="AYX137" s="131"/>
      <c r="AYY137" s="131"/>
      <c r="AYZ137" s="131"/>
      <c r="AZA137" s="131"/>
      <c r="AZB137" s="131"/>
      <c r="AZC137" s="131"/>
      <c r="AZD137" s="131"/>
      <c r="AZE137" s="131"/>
      <c r="AZF137" s="131"/>
      <c r="AZG137" s="131"/>
      <c r="AZH137" s="131"/>
      <c r="AZI137" s="131"/>
      <c r="AZJ137" s="131"/>
      <c r="AZK137" s="131"/>
      <c r="AZL137" s="131"/>
      <c r="AZM137" s="131"/>
      <c r="AZN137" s="131"/>
      <c r="AZO137" s="131"/>
      <c r="AZP137" s="131"/>
      <c r="AZQ137" s="131"/>
      <c r="AZR137" s="131"/>
      <c r="AZS137" s="131"/>
      <c r="AZT137" s="131"/>
      <c r="AZU137" s="131"/>
      <c r="AZV137" s="131"/>
      <c r="AZW137" s="131"/>
      <c r="AZX137" s="131"/>
      <c r="AZY137" s="131"/>
      <c r="AZZ137" s="131"/>
      <c r="BAA137" s="131"/>
      <c r="BAB137" s="131"/>
      <c r="BAC137" s="131"/>
      <c r="BAD137" s="131"/>
      <c r="BAE137" s="131"/>
      <c r="BAF137" s="131"/>
      <c r="BAG137" s="131"/>
      <c r="BAH137" s="131"/>
      <c r="BAI137" s="131"/>
      <c r="BAJ137" s="131"/>
      <c r="BAK137" s="131"/>
      <c r="BAL137" s="131"/>
      <c r="BAM137" s="131"/>
      <c r="BAN137" s="131"/>
      <c r="BAO137" s="131"/>
      <c r="BAP137" s="131"/>
      <c r="BAQ137" s="131"/>
      <c r="BAR137" s="131"/>
      <c r="BAS137" s="131"/>
      <c r="BAT137" s="131"/>
      <c r="BAU137" s="131"/>
      <c r="BAV137" s="131"/>
      <c r="BAW137" s="131"/>
      <c r="BAX137" s="131"/>
      <c r="BAY137" s="131"/>
      <c r="BAZ137" s="131"/>
      <c r="BBA137" s="131"/>
      <c r="BBB137" s="131"/>
      <c r="BBC137" s="131"/>
      <c r="BBD137" s="131"/>
      <c r="BBE137" s="131"/>
      <c r="BBF137" s="131"/>
      <c r="BBG137" s="131"/>
      <c r="BBH137" s="131"/>
      <c r="BBI137" s="131"/>
      <c r="BBJ137" s="131"/>
      <c r="BBK137" s="131"/>
      <c r="BBL137" s="131"/>
      <c r="BBM137" s="131"/>
      <c r="BBN137" s="131"/>
      <c r="BBO137" s="131"/>
      <c r="BBP137" s="131"/>
      <c r="BBQ137" s="131"/>
      <c r="BBR137" s="131"/>
      <c r="BBS137" s="131"/>
      <c r="BBT137" s="131"/>
      <c r="BBU137" s="131"/>
      <c r="BBV137" s="131"/>
      <c r="BBW137" s="131"/>
      <c r="BBX137" s="131"/>
      <c r="BBY137" s="131"/>
      <c r="BBZ137" s="131"/>
      <c r="BCA137" s="131"/>
      <c r="BCB137" s="131"/>
      <c r="BCC137" s="131"/>
      <c r="BCD137" s="131"/>
      <c r="BCE137" s="131"/>
      <c r="BCF137" s="131"/>
      <c r="BCG137" s="131"/>
      <c r="BCH137" s="131"/>
      <c r="BCI137" s="131"/>
      <c r="BCJ137" s="131"/>
      <c r="BCK137" s="131"/>
      <c r="BCL137" s="131"/>
      <c r="BCM137" s="131"/>
      <c r="BCN137" s="131"/>
      <c r="BCO137" s="131"/>
      <c r="BCP137" s="131"/>
      <c r="BCQ137" s="131"/>
      <c r="BCR137" s="131"/>
      <c r="BCS137" s="131"/>
      <c r="BCT137" s="131"/>
      <c r="BCU137" s="131"/>
      <c r="BCV137" s="131"/>
      <c r="BCW137" s="131"/>
      <c r="BCX137" s="131"/>
      <c r="BCY137" s="131"/>
      <c r="BCZ137" s="131"/>
      <c r="BDA137" s="131"/>
      <c r="BDB137" s="131"/>
      <c r="BDC137" s="131"/>
      <c r="BDD137" s="131"/>
      <c r="BDE137" s="131"/>
      <c r="BDF137" s="131"/>
      <c r="BDG137" s="131"/>
      <c r="BDH137" s="131"/>
      <c r="BDI137" s="131"/>
      <c r="BDJ137" s="131"/>
      <c r="BDK137" s="131"/>
      <c r="BDL137" s="131"/>
      <c r="BDM137" s="131"/>
      <c r="BDN137" s="131"/>
      <c r="BDO137" s="131"/>
      <c r="BDP137" s="131"/>
      <c r="BDQ137" s="131"/>
      <c r="BDR137" s="131"/>
      <c r="BDS137" s="131"/>
      <c r="BDT137" s="131"/>
      <c r="BDU137" s="131"/>
      <c r="BDV137" s="131"/>
      <c r="BDW137" s="131"/>
      <c r="BDX137" s="131"/>
      <c r="BDY137" s="131"/>
      <c r="BDZ137" s="131"/>
      <c r="BEA137" s="131"/>
      <c r="BEB137" s="131"/>
      <c r="BEC137" s="131"/>
      <c r="BED137" s="131"/>
      <c r="BEE137" s="131"/>
      <c r="BEF137" s="131"/>
      <c r="BEG137" s="131"/>
      <c r="BEH137" s="131"/>
      <c r="BEI137" s="131"/>
      <c r="BEJ137" s="131"/>
      <c r="BEK137" s="131"/>
      <c r="BEL137" s="131"/>
      <c r="BEM137" s="131"/>
      <c r="BEN137" s="131"/>
      <c r="BEO137" s="131"/>
      <c r="BEP137" s="131"/>
      <c r="BEQ137" s="131"/>
      <c r="BER137" s="131"/>
      <c r="BES137" s="131"/>
      <c r="BET137" s="131"/>
      <c r="BEU137" s="131"/>
      <c r="BEV137" s="131"/>
      <c r="BEW137" s="131"/>
      <c r="BEX137" s="131"/>
      <c r="BEY137" s="131"/>
      <c r="BEZ137" s="131"/>
      <c r="BFA137" s="131"/>
      <c r="BFB137" s="131"/>
      <c r="BFC137" s="131"/>
      <c r="BFD137" s="131"/>
      <c r="BFE137" s="131"/>
      <c r="BFF137" s="131"/>
      <c r="BFG137" s="131"/>
      <c r="BFH137" s="131"/>
      <c r="BFI137" s="131"/>
      <c r="BFJ137" s="131"/>
      <c r="BFK137" s="131"/>
      <c r="BFL137" s="131"/>
      <c r="BFM137" s="131"/>
      <c r="BFN137" s="131"/>
      <c r="BFO137" s="131"/>
      <c r="BFP137" s="131"/>
      <c r="BFQ137" s="131"/>
      <c r="BFR137" s="131"/>
      <c r="BFS137" s="131"/>
      <c r="BFT137" s="131"/>
      <c r="BFU137" s="131"/>
      <c r="BFV137" s="131"/>
      <c r="BFW137" s="131"/>
      <c r="BFX137" s="131"/>
      <c r="BFY137" s="131"/>
      <c r="BFZ137" s="131"/>
      <c r="BGA137" s="131"/>
      <c r="BGB137" s="131"/>
      <c r="BGC137" s="131"/>
      <c r="BGD137" s="131"/>
      <c r="BGE137" s="131"/>
      <c r="BGF137" s="131"/>
      <c r="BGG137" s="131"/>
      <c r="BGH137" s="131"/>
      <c r="BGI137" s="131"/>
      <c r="BGJ137" s="131"/>
      <c r="BGK137" s="131"/>
      <c r="BGL137" s="131"/>
      <c r="BGM137" s="131"/>
      <c r="BGN137" s="131"/>
      <c r="BGO137" s="131"/>
      <c r="BGP137" s="131"/>
      <c r="BGQ137" s="131"/>
      <c r="BGR137" s="131"/>
      <c r="BGS137" s="131"/>
      <c r="BGT137" s="131"/>
      <c r="BGU137" s="131"/>
      <c r="BGV137" s="131"/>
      <c r="BGW137" s="131"/>
      <c r="BGX137" s="131"/>
      <c r="BGY137" s="131"/>
      <c r="BGZ137" s="131"/>
      <c r="BHA137" s="131"/>
      <c r="BHB137" s="131"/>
      <c r="BHC137" s="131"/>
      <c r="BHD137" s="131"/>
      <c r="BHE137" s="131"/>
      <c r="BHF137" s="131"/>
      <c r="BHG137" s="131"/>
      <c r="BHH137" s="131"/>
      <c r="BHI137" s="131"/>
      <c r="BHJ137" s="131"/>
      <c r="BHK137" s="131"/>
      <c r="BHL137" s="131"/>
      <c r="BHM137" s="131"/>
      <c r="BHN137" s="131"/>
      <c r="BHO137" s="131"/>
      <c r="BHP137" s="131"/>
      <c r="BHQ137" s="131"/>
      <c r="BHR137" s="131"/>
      <c r="BHS137" s="131"/>
      <c r="BHT137" s="131"/>
      <c r="BHU137" s="131"/>
      <c r="BHV137" s="131"/>
      <c r="BHW137" s="131"/>
      <c r="BHX137" s="131"/>
      <c r="BHY137" s="131"/>
      <c r="BHZ137" s="131"/>
      <c r="BIA137" s="131"/>
      <c r="BIB137" s="131"/>
      <c r="BIC137" s="131"/>
      <c r="BID137" s="131"/>
      <c r="BIE137" s="131"/>
      <c r="BIF137" s="131"/>
      <c r="BIG137" s="131"/>
      <c r="BIH137" s="131"/>
      <c r="BII137" s="131"/>
      <c r="BIJ137" s="131"/>
      <c r="BIK137" s="131"/>
      <c r="BIL137" s="131"/>
      <c r="BIM137" s="131"/>
      <c r="BIN137" s="131"/>
      <c r="BIO137" s="131"/>
      <c r="BIP137" s="131"/>
      <c r="BIQ137" s="131"/>
      <c r="BIR137" s="131"/>
      <c r="BIS137" s="131"/>
      <c r="BIT137" s="131"/>
      <c r="BIU137" s="131"/>
      <c r="BIV137" s="131"/>
      <c r="BIW137" s="131"/>
      <c r="BIX137" s="131"/>
      <c r="BIY137" s="131"/>
      <c r="BIZ137" s="131"/>
      <c r="BJA137" s="131"/>
      <c r="BJB137" s="131"/>
      <c r="BJC137" s="131"/>
      <c r="BJD137" s="131"/>
      <c r="BJE137" s="131"/>
      <c r="BJF137" s="131"/>
      <c r="BJG137" s="131"/>
      <c r="BJH137" s="131"/>
      <c r="BJI137" s="131"/>
      <c r="BJJ137" s="131"/>
      <c r="BJK137" s="131"/>
      <c r="BJL137" s="131"/>
      <c r="BJM137" s="131"/>
      <c r="BJN137" s="131"/>
      <c r="BJO137" s="131"/>
      <c r="BJP137" s="131"/>
      <c r="BJQ137" s="131"/>
      <c r="BJR137" s="131"/>
      <c r="BJS137" s="131"/>
      <c r="BJT137" s="131"/>
      <c r="BJU137" s="131"/>
      <c r="BJV137" s="131"/>
      <c r="BJW137" s="131"/>
      <c r="BJX137" s="131"/>
      <c r="BJY137" s="131"/>
      <c r="BJZ137" s="131"/>
      <c r="BKA137" s="131"/>
      <c r="BKB137" s="131"/>
      <c r="BKC137" s="131"/>
      <c r="BKD137" s="131"/>
      <c r="BKE137" s="131"/>
      <c r="BKF137" s="131"/>
      <c r="BKG137" s="131"/>
      <c r="BKH137" s="131"/>
      <c r="BKI137" s="131"/>
      <c r="BKJ137" s="131"/>
      <c r="BKK137" s="131"/>
      <c r="BKL137" s="131"/>
      <c r="BKM137" s="131"/>
      <c r="BKN137" s="131"/>
      <c r="BKO137" s="131"/>
      <c r="BKP137" s="131"/>
      <c r="BKQ137" s="131"/>
      <c r="BKR137" s="131"/>
      <c r="BKS137" s="131"/>
      <c r="BKT137" s="131"/>
      <c r="BKU137" s="131"/>
      <c r="BKV137" s="131"/>
      <c r="BKW137" s="131"/>
      <c r="BKX137" s="131"/>
      <c r="BKY137" s="131"/>
      <c r="BKZ137" s="131"/>
      <c r="BLA137" s="131"/>
      <c r="BLB137" s="131"/>
      <c r="BLC137" s="131"/>
      <c r="BLD137" s="131"/>
      <c r="BLE137" s="131"/>
      <c r="BLF137" s="131"/>
      <c r="BLG137" s="131"/>
      <c r="BLH137" s="131"/>
      <c r="BLI137" s="131"/>
      <c r="BLJ137" s="131"/>
      <c r="BLK137" s="131"/>
      <c r="BLL137" s="131"/>
      <c r="BLM137" s="131"/>
      <c r="BLN137" s="131"/>
      <c r="BLO137" s="131"/>
      <c r="BLP137" s="131"/>
      <c r="BLQ137" s="131"/>
      <c r="BLR137" s="131"/>
      <c r="BLS137" s="131"/>
      <c r="BLT137" s="131"/>
      <c r="BLU137" s="131"/>
      <c r="BLV137" s="131"/>
      <c r="BLW137" s="131"/>
      <c r="BLX137" s="131"/>
      <c r="BLY137" s="131"/>
      <c r="BLZ137" s="131"/>
      <c r="BMA137" s="131"/>
      <c r="BMB137" s="131"/>
      <c r="BMC137" s="131"/>
      <c r="BMD137" s="131"/>
      <c r="BME137" s="131"/>
      <c r="BMF137" s="131"/>
      <c r="BMG137" s="131"/>
      <c r="BMH137" s="131"/>
      <c r="BMI137" s="131"/>
      <c r="BMJ137" s="131"/>
      <c r="BMK137" s="131"/>
      <c r="BML137" s="131"/>
      <c r="BMM137" s="131"/>
      <c r="BMN137" s="131"/>
      <c r="BMO137" s="131"/>
      <c r="BMP137" s="131"/>
      <c r="BMQ137" s="131"/>
      <c r="BMR137" s="131"/>
      <c r="BMS137" s="131"/>
      <c r="BMT137" s="131"/>
      <c r="BMU137" s="131"/>
      <c r="BMV137" s="131"/>
      <c r="BMW137" s="131"/>
      <c r="BMX137" s="131"/>
      <c r="BMY137" s="131"/>
      <c r="BMZ137" s="131"/>
      <c r="BNA137" s="131"/>
      <c r="BNB137" s="131"/>
      <c r="BNC137" s="131"/>
      <c r="BND137" s="131"/>
      <c r="BNE137" s="131"/>
      <c r="BNF137" s="131"/>
      <c r="BNG137" s="131"/>
      <c r="BNH137" s="131"/>
      <c r="BNI137" s="131"/>
      <c r="BNJ137" s="131"/>
      <c r="BNK137" s="131"/>
      <c r="BNL137" s="131"/>
      <c r="BNM137" s="131"/>
      <c r="BNN137" s="131"/>
      <c r="BNO137" s="131"/>
      <c r="BNP137" s="131"/>
      <c r="BNQ137" s="131"/>
      <c r="BNR137" s="131"/>
      <c r="BNS137" s="131"/>
      <c r="BNT137" s="131"/>
      <c r="BNU137" s="131"/>
      <c r="BNV137" s="131"/>
      <c r="BNW137" s="131"/>
      <c r="BNX137" s="131"/>
      <c r="BNY137" s="131"/>
      <c r="BNZ137" s="131"/>
      <c r="BOA137" s="131"/>
      <c r="BOB137" s="131"/>
      <c r="BOC137" s="131"/>
      <c r="BOD137" s="131"/>
      <c r="BOE137" s="131"/>
      <c r="BOF137" s="131"/>
      <c r="BOG137" s="131"/>
      <c r="BOH137" s="131"/>
      <c r="BOI137" s="131"/>
      <c r="BOJ137" s="131"/>
      <c r="BOK137" s="131"/>
      <c r="BOL137" s="131"/>
      <c r="BOM137" s="131"/>
      <c r="BON137" s="131"/>
      <c r="BOO137" s="131"/>
      <c r="BOP137" s="131"/>
      <c r="BOQ137" s="131"/>
      <c r="BOR137" s="131"/>
      <c r="BOS137" s="131"/>
      <c r="BOT137" s="131"/>
      <c r="BOU137" s="131"/>
      <c r="BOV137" s="131"/>
      <c r="BOW137" s="131"/>
      <c r="BOX137" s="131"/>
      <c r="BOY137" s="131"/>
      <c r="BOZ137" s="131"/>
      <c r="BPA137" s="131"/>
      <c r="BPB137" s="131"/>
      <c r="BPC137" s="131"/>
      <c r="BPD137" s="131"/>
      <c r="BPE137" s="131"/>
      <c r="BPF137" s="131"/>
      <c r="BPG137" s="131"/>
      <c r="BPH137" s="131"/>
      <c r="BPI137" s="131"/>
      <c r="BPJ137" s="131"/>
      <c r="BPK137" s="131"/>
      <c r="BPL137" s="131"/>
      <c r="BPM137" s="131"/>
      <c r="BPN137" s="131"/>
      <c r="BPO137" s="131"/>
      <c r="BPP137" s="131"/>
      <c r="BPQ137" s="131"/>
      <c r="BPR137" s="131"/>
      <c r="BPS137" s="131"/>
      <c r="BPT137" s="131"/>
      <c r="BPU137" s="131"/>
      <c r="BPV137" s="131"/>
      <c r="BPW137" s="131"/>
      <c r="BPX137" s="131"/>
      <c r="BPY137" s="131"/>
      <c r="BPZ137" s="131"/>
      <c r="BQA137" s="131"/>
      <c r="BQB137" s="131"/>
      <c r="BQC137" s="131"/>
      <c r="BQD137" s="131"/>
      <c r="BQE137" s="131"/>
      <c r="BQF137" s="131"/>
      <c r="BQG137" s="131"/>
      <c r="BQH137" s="131"/>
      <c r="BQI137" s="131"/>
      <c r="BQJ137" s="131"/>
      <c r="BQK137" s="131"/>
      <c r="BQL137" s="131"/>
      <c r="BQM137" s="131"/>
      <c r="BQN137" s="131"/>
      <c r="BQO137" s="131"/>
      <c r="BQP137" s="131"/>
      <c r="BQQ137" s="131"/>
      <c r="BQR137" s="131"/>
      <c r="BQS137" s="131"/>
      <c r="BQT137" s="131"/>
      <c r="BQU137" s="131"/>
      <c r="BQV137" s="131"/>
      <c r="BQW137" s="131"/>
      <c r="BQX137" s="131"/>
      <c r="BQY137" s="131"/>
      <c r="BQZ137" s="131"/>
      <c r="BRA137" s="131"/>
      <c r="BRB137" s="131"/>
      <c r="BRC137" s="131"/>
      <c r="BRD137" s="131"/>
      <c r="BRE137" s="131"/>
      <c r="BRF137" s="131"/>
      <c r="BRG137" s="131"/>
      <c r="BRH137" s="131"/>
      <c r="BRI137" s="131"/>
      <c r="BRJ137" s="131"/>
      <c r="BRK137" s="131"/>
      <c r="BRL137" s="131"/>
      <c r="BRM137" s="131"/>
      <c r="BRN137" s="131"/>
      <c r="BRO137" s="131"/>
      <c r="BRP137" s="131"/>
      <c r="BRQ137" s="131"/>
      <c r="BRR137" s="131"/>
      <c r="BRS137" s="131"/>
      <c r="BRT137" s="131"/>
      <c r="BRU137" s="131"/>
      <c r="BRV137" s="131"/>
      <c r="BRW137" s="131"/>
      <c r="BRX137" s="131"/>
      <c r="BRY137" s="131"/>
      <c r="BRZ137" s="131"/>
      <c r="BSA137" s="131"/>
      <c r="BSB137" s="131"/>
      <c r="BSC137" s="131"/>
      <c r="BSD137" s="131"/>
      <c r="BSE137" s="131"/>
      <c r="BSF137" s="131"/>
      <c r="BSG137" s="131"/>
      <c r="BSH137" s="131"/>
      <c r="BSI137" s="131"/>
      <c r="BSJ137" s="131"/>
      <c r="BSK137" s="131"/>
      <c r="BSL137" s="131"/>
      <c r="BSM137" s="131"/>
      <c r="BSN137" s="131"/>
      <c r="BSO137" s="131"/>
      <c r="BSP137" s="131"/>
      <c r="BSQ137" s="131"/>
      <c r="BSR137" s="131"/>
      <c r="BSS137" s="131"/>
      <c r="BST137" s="131"/>
      <c r="BSU137" s="131"/>
      <c r="BSV137" s="131"/>
      <c r="BSW137" s="131"/>
      <c r="BSX137" s="131"/>
      <c r="BSY137" s="131"/>
      <c r="BSZ137" s="131"/>
      <c r="BTA137" s="131"/>
      <c r="BTB137" s="131"/>
      <c r="BTC137" s="131"/>
      <c r="BTD137" s="131"/>
      <c r="BTE137" s="131"/>
      <c r="BTF137" s="131"/>
      <c r="BTG137" s="131"/>
      <c r="BTH137" s="131"/>
      <c r="BTI137" s="131"/>
      <c r="BTJ137" s="131"/>
      <c r="BTK137" s="131"/>
      <c r="BTL137" s="131"/>
      <c r="BTM137" s="131"/>
      <c r="BTN137" s="131"/>
      <c r="BTO137" s="131"/>
      <c r="BTP137" s="131"/>
      <c r="BTQ137" s="131"/>
      <c r="BTR137" s="131"/>
      <c r="BTS137" s="131"/>
      <c r="BTT137" s="131"/>
      <c r="BTU137" s="131"/>
      <c r="BTV137" s="131"/>
      <c r="BTW137" s="131"/>
      <c r="BTX137" s="131"/>
      <c r="BTY137" s="131"/>
      <c r="BTZ137" s="131"/>
      <c r="BUA137" s="131"/>
      <c r="BUB137" s="131"/>
      <c r="BUC137" s="131"/>
      <c r="BUD137" s="131"/>
      <c r="BUE137" s="131"/>
      <c r="BUF137" s="131"/>
      <c r="BUG137" s="131"/>
      <c r="BUH137" s="131"/>
      <c r="BUI137" s="131"/>
      <c r="BUJ137" s="131"/>
      <c r="BUK137" s="131"/>
      <c r="BUL137" s="131"/>
      <c r="BUM137" s="131"/>
      <c r="BUN137" s="131"/>
      <c r="BUO137" s="131"/>
      <c r="BUP137" s="131"/>
      <c r="BUQ137" s="131"/>
      <c r="BUR137" s="131"/>
      <c r="BUS137" s="131"/>
      <c r="BUT137" s="131"/>
      <c r="BUU137" s="131"/>
      <c r="BUV137" s="131"/>
      <c r="BUW137" s="131"/>
      <c r="BUX137" s="131"/>
      <c r="BUY137" s="131"/>
      <c r="BUZ137" s="131"/>
      <c r="BVA137" s="131"/>
      <c r="BVB137" s="131"/>
      <c r="BVC137" s="131"/>
      <c r="BVD137" s="131"/>
      <c r="BVE137" s="131"/>
      <c r="BVF137" s="131"/>
      <c r="BVG137" s="131"/>
      <c r="BVH137" s="131"/>
      <c r="BVI137" s="131"/>
      <c r="BVJ137" s="131"/>
      <c r="BVK137" s="131"/>
      <c r="BVL137" s="131"/>
      <c r="BVM137" s="131"/>
      <c r="BVN137" s="131"/>
      <c r="BVO137" s="131"/>
      <c r="BVP137" s="131"/>
      <c r="BVQ137" s="131"/>
      <c r="BVR137" s="131"/>
      <c r="BVS137" s="131"/>
      <c r="BVT137" s="131"/>
      <c r="BVU137" s="131"/>
      <c r="BVV137" s="131"/>
      <c r="BVW137" s="131"/>
      <c r="BVX137" s="131"/>
      <c r="BVY137" s="131"/>
      <c r="BVZ137" s="131"/>
      <c r="BWA137" s="131"/>
      <c r="BWB137" s="131"/>
      <c r="BWC137" s="131"/>
      <c r="BWD137" s="131"/>
      <c r="BWE137" s="131"/>
      <c r="BWF137" s="131"/>
      <c r="BWG137" s="131"/>
      <c r="BWH137" s="131"/>
      <c r="BWI137" s="131"/>
      <c r="BWJ137" s="131"/>
      <c r="BWK137" s="131"/>
      <c r="BWL137" s="131"/>
      <c r="BWM137" s="131"/>
      <c r="BWN137" s="131"/>
      <c r="BWO137" s="131"/>
      <c r="BWP137" s="131"/>
      <c r="BWQ137" s="131"/>
      <c r="BWR137" s="131"/>
      <c r="BWS137" s="131"/>
      <c r="BWT137" s="131"/>
      <c r="BWU137" s="131"/>
      <c r="BWV137" s="131"/>
      <c r="BWW137" s="131"/>
      <c r="BWX137" s="131"/>
      <c r="BWY137" s="131"/>
      <c r="BWZ137" s="131"/>
      <c r="BXA137" s="131"/>
      <c r="BXB137" s="131"/>
      <c r="BXC137" s="131"/>
      <c r="BXD137" s="131"/>
      <c r="BXE137" s="131"/>
      <c r="BXF137" s="131"/>
      <c r="BXG137" s="131"/>
      <c r="BXH137" s="131"/>
      <c r="BXI137" s="131"/>
      <c r="BXJ137" s="131"/>
      <c r="BXK137" s="131"/>
      <c r="BXL137" s="131"/>
      <c r="BXM137" s="131"/>
      <c r="BXN137" s="131"/>
      <c r="BXO137" s="131"/>
      <c r="BXP137" s="131"/>
      <c r="BXQ137" s="131"/>
      <c r="BXR137" s="131"/>
      <c r="BXS137" s="131"/>
      <c r="BXT137" s="131"/>
      <c r="BXU137" s="131"/>
      <c r="BXV137" s="131"/>
      <c r="BXW137" s="131"/>
      <c r="BXX137" s="131"/>
      <c r="BXY137" s="131"/>
      <c r="BXZ137" s="131"/>
      <c r="BYA137" s="131"/>
      <c r="BYB137" s="131"/>
      <c r="BYC137" s="131"/>
      <c r="BYD137" s="131"/>
      <c r="BYE137" s="131"/>
      <c r="BYF137" s="131"/>
      <c r="BYG137" s="131"/>
      <c r="BYH137" s="131"/>
      <c r="BYI137" s="131"/>
      <c r="BYJ137" s="131"/>
      <c r="BYK137" s="131"/>
      <c r="BYL137" s="131"/>
      <c r="BYM137" s="131"/>
      <c r="BYN137" s="131"/>
      <c r="BYO137" s="131"/>
      <c r="BYP137" s="131"/>
      <c r="BYQ137" s="131"/>
      <c r="BYR137" s="131"/>
      <c r="BYS137" s="131"/>
      <c r="BYT137" s="131"/>
      <c r="BYU137" s="131"/>
      <c r="BYV137" s="131"/>
      <c r="BYW137" s="131"/>
      <c r="BYX137" s="131"/>
      <c r="BYY137" s="131"/>
      <c r="BYZ137" s="131"/>
      <c r="BZA137" s="131"/>
      <c r="BZB137" s="131"/>
      <c r="BZC137" s="131"/>
      <c r="BZD137" s="131"/>
      <c r="BZE137" s="131"/>
      <c r="BZF137" s="131"/>
      <c r="BZG137" s="131"/>
      <c r="BZH137" s="131"/>
      <c r="BZI137" s="131"/>
      <c r="BZJ137" s="131"/>
      <c r="BZK137" s="131"/>
      <c r="BZL137" s="131"/>
      <c r="BZM137" s="131"/>
      <c r="BZN137" s="131"/>
      <c r="BZO137" s="131"/>
      <c r="BZP137" s="131"/>
      <c r="BZQ137" s="131"/>
      <c r="BZR137" s="131"/>
      <c r="BZS137" s="131"/>
      <c r="BZT137" s="131"/>
      <c r="BZU137" s="131"/>
      <c r="BZV137" s="131"/>
      <c r="BZW137" s="131"/>
      <c r="BZX137" s="131"/>
      <c r="BZY137" s="131"/>
      <c r="BZZ137" s="131"/>
      <c r="CAA137" s="131"/>
      <c r="CAB137" s="131"/>
      <c r="CAC137" s="131"/>
      <c r="CAD137" s="131"/>
      <c r="CAE137" s="131"/>
      <c r="CAF137" s="131"/>
      <c r="CAG137" s="131"/>
      <c r="CAH137" s="131"/>
      <c r="CAI137" s="131"/>
      <c r="CAJ137" s="131"/>
      <c r="CAK137" s="131"/>
      <c r="CAL137" s="131"/>
      <c r="CAM137" s="131"/>
      <c r="CAN137" s="131"/>
      <c r="CAO137" s="131"/>
      <c r="CAP137" s="131"/>
      <c r="CAQ137" s="131"/>
      <c r="CAR137" s="131"/>
      <c r="CAS137" s="131"/>
      <c r="CAT137" s="131"/>
      <c r="CAU137" s="131"/>
      <c r="CAV137" s="131"/>
      <c r="CAW137" s="131"/>
      <c r="CAX137" s="131"/>
      <c r="CAY137" s="131"/>
      <c r="CAZ137" s="131"/>
      <c r="CBA137" s="131"/>
      <c r="CBB137" s="131"/>
      <c r="CBC137" s="131"/>
      <c r="CBD137" s="131"/>
      <c r="CBE137" s="131"/>
      <c r="CBF137" s="131"/>
      <c r="CBG137" s="131"/>
      <c r="CBH137" s="131"/>
      <c r="CBI137" s="131"/>
      <c r="CBJ137" s="131"/>
      <c r="CBK137" s="131"/>
      <c r="CBL137" s="131"/>
      <c r="CBM137" s="131"/>
      <c r="CBN137" s="131"/>
      <c r="CBO137" s="131"/>
      <c r="CBP137" s="131"/>
      <c r="CBQ137" s="131"/>
      <c r="CBR137" s="131"/>
      <c r="CBS137" s="131"/>
      <c r="CBT137" s="131"/>
      <c r="CBU137" s="131"/>
      <c r="CBV137" s="131"/>
      <c r="CBW137" s="131"/>
      <c r="CBX137" s="131"/>
      <c r="CBY137" s="131"/>
      <c r="CBZ137" s="131"/>
      <c r="CCA137" s="131"/>
      <c r="CCB137" s="131"/>
      <c r="CCC137" s="131"/>
      <c r="CCD137" s="131"/>
      <c r="CCE137" s="131"/>
      <c r="CCF137" s="131"/>
      <c r="CCG137" s="131"/>
      <c r="CCH137" s="131"/>
      <c r="CCI137" s="131"/>
      <c r="CCJ137" s="131"/>
      <c r="CCK137" s="131"/>
      <c r="CCL137" s="131"/>
      <c r="CCM137" s="131"/>
      <c r="CCN137" s="131"/>
      <c r="CCO137" s="131"/>
      <c r="CCP137" s="131"/>
      <c r="CCQ137" s="131"/>
      <c r="CCR137" s="131"/>
      <c r="CCS137" s="131"/>
      <c r="CCT137" s="131"/>
      <c r="CCU137" s="131"/>
      <c r="CCV137" s="131"/>
      <c r="CCW137" s="131"/>
      <c r="CCX137" s="131"/>
      <c r="CCY137" s="131"/>
      <c r="CCZ137" s="131"/>
      <c r="CDA137" s="131"/>
      <c r="CDB137" s="131"/>
      <c r="CDC137" s="131"/>
      <c r="CDD137" s="131"/>
      <c r="CDE137" s="131"/>
      <c r="CDF137" s="131"/>
      <c r="CDG137" s="131"/>
      <c r="CDH137" s="131"/>
      <c r="CDI137" s="131"/>
      <c r="CDJ137" s="131"/>
      <c r="CDK137" s="131"/>
      <c r="CDL137" s="131"/>
      <c r="CDM137" s="131"/>
      <c r="CDN137" s="131"/>
      <c r="CDO137" s="131"/>
      <c r="CDP137" s="131"/>
      <c r="CDQ137" s="131"/>
      <c r="CDR137" s="131"/>
      <c r="CDS137" s="131"/>
      <c r="CDT137" s="131"/>
      <c r="CDU137" s="131"/>
      <c r="CDV137" s="131"/>
      <c r="CDW137" s="131"/>
      <c r="CDX137" s="131"/>
      <c r="CDY137" s="131"/>
      <c r="CDZ137" s="131"/>
      <c r="CEA137" s="131"/>
      <c r="CEB137" s="131"/>
      <c r="CEC137" s="131"/>
      <c r="CED137" s="131"/>
      <c r="CEE137" s="131"/>
      <c r="CEF137" s="131"/>
      <c r="CEG137" s="131"/>
      <c r="CEH137" s="131"/>
      <c r="CEI137" s="131"/>
      <c r="CEJ137" s="131"/>
      <c r="CEK137" s="131"/>
      <c r="CEL137" s="131"/>
      <c r="CEM137" s="131"/>
      <c r="CEN137" s="131"/>
      <c r="CEO137" s="131"/>
      <c r="CEP137" s="131"/>
      <c r="CEQ137" s="131"/>
      <c r="CER137" s="131"/>
      <c r="CES137" s="131"/>
      <c r="CET137" s="131"/>
      <c r="CEU137" s="131"/>
      <c r="CEV137" s="131"/>
      <c r="CEW137" s="131"/>
      <c r="CEX137" s="131"/>
      <c r="CEY137" s="131"/>
      <c r="CEZ137" s="131"/>
      <c r="CFA137" s="131"/>
      <c r="CFB137" s="131"/>
      <c r="CFC137" s="131"/>
      <c r="CFD137" s="131"/>
      <c r="CFE137" s="131"/>
      <c r="CFF137" s="131"/>
      <c r="CFG137" s="131"/>
      <c r="CFH137" s="131"/>
      <c r="CFI137" s="131"/>
      <c r="CFJ137" s="131"/>
      <c r="CFK137" s="131"/>
      <c r="CFL137" s="131"/>
      <c r="CFM137" s="131"/>
      <c r="CFN137" s="131"/>
      <c r="CFO137" s="131"/>
      <c r="CFP137" s="131"/>
      <c r="CFQ137" s="131"/>
      <c r="CFR137" s="131"/>
      <c r="CFS137" s="131"/>
      <c r="CFT137" s="131"/>
      <c r="CFU137" s="131"/>
      <c r="CFV137" s="131"/>
      <c r="CFW137" s="131"/>
      <c r="CFX137" s="131"/>
      <c r="CFY137" s="131"/>
      <c r="CFZ137" s="131"/>
      <c r="CGA137" s="131"/>
      <c r="CGB137" s="131"/>
      <c r="CGC137" s="131"/>
      <c r="CGD137" s="131"/>
      <c r="CGE137" s="131"/>
      <c r="CGF137" s="131"/>
      <c r="CGG137" s="131"/>
      <c r="CGH137" s="131"/>
      <c r="CGI137" s="131"/>
      <c r="CGJ137" s="131"/>
      <c r="CGK137" s="131"/>
      <c r="CGL137" s="131"/>
      <c r="CGM137" s="131"/>
      <c r="CGN137" s="131"/>
      <c r="CGO137" s="131"/>
      <c r="CGP137" s="131"/>
      <c r="CGQ137" s="131"/>
      <c r="CGR137" s="131"/>
      <c r="CGS137" s="131"/>
      <c r="CGT137" s="131"/>
      <c r="CGU137" s="131"/>
      <c r="CGV137" s="131"/>
      <c r="CGW137" s="131"/>
      <c r="CGX137" s="131"/>
      <c r="CGY137" s="131"/>
      <c r="CGZ137" s="131"/>
      <c r="CHA137" s="131"/>
      <c r="CHB137" s="131"/>
      <c r="CHC137" s="131"/>
      <c r="CHD137" s="131"/>
      <c r="CHE137" s="131"/>
      <c r="CHF137" s="131"/>
      <c r="CHG137" s="131"/>
      <c r="CHH137" s="131"/>
      <c r="CHI137" s="131"/>
      <c r="CHJ137" s="131"/>
      <c r="CHK137" s="131"/>
      <c r="CHL137" s="131"/>
      <c r="CHM137" s="131"/>
      <c r="CHN137" s="131"/>
      <c r="CHO137" s="131"/>
      <c r="CHP137" s="131"/>
      <c r="CHQ137" s="131"/>
      <c r="CHR137" s="131"/>
      <c r="CHS137" s="131"/>
      <c r="CHT137" s="131"/>
      <c r="CHU137" s="131"/>
      <c r="CHV137" s="131"/>
      <c r="CHW137" s="131"/>
      <c r="CHX137" s="131"/>
      <c r="CHY137" s="131"/>
      <c r="CHZ137" s="131"/>
      <c r="CIA137" s="131"/>
      <c r="CIB137" s="131"/>
      <c r="CIC137" s="131"/>
      <c r="CID137" s="131"/>
      <c r="CIE137" s="131"/>
      <c r="CIF137" s="131"/>
      <c r="CIG137" s="131"/>
      <c r="CIH137" s="131"/>
      <c r="CII137" s="131"/>
      <c r="CIJ137" s="131"/>
      <c r="CIK137" s="131"/>
      <c r="CIL137" s="131"/>
      <c r="CIM137" s="131"/>
      <c r="CIN137" s="131"/>
      <c r="CIO137" s="131"/>
      <c r="CIP137" s="131"/>
      <c r="CIQ137" s="131"/>
      <c r="CIR137" s="131"/>
      <c r="CIS137" s="131"/>
      <c r="CIT137" s="131"/>
      <c r="CIU137" s="131"/>
      <c r="CIV137" s="131"/>
      <c r="CIW137" s="131"/>
      <c r="CIX137" s="131"/>
      <c r="CIY137" s="131"/>
      <c r="CIZ137" s="131"/>
      <c r="CJA137" s="131"/>
      <c r="CJB137" s="131"/>
      <c r="CJC137" s="131"/>
      <c r="CJD137" s="131"/>
      <c r="CJE137" s="131"/>
      <c r="CJF137" s="131"/>
      <c r="CJG137" s="131"/>
      <c r="CJH137" s="131"/>
      <c r="CJI137" s="131"/>
      <c r="CJJ137" s="131"/>
      <c r="CJK137" s="131"/>
      <c r="CJL137" s="131"/>
      <c r="CJM137" s="131"/>
      <c r="CJN137" s="131"/>
      <c r="CJO137" s="131"/>
      <c r="CJP137" s="131"/>
      <c r="CJQ137" s="131"/>
      <c r="CJR137" s="131"/>
      <c r="CJS137" s="131"/>
      <c r="CJT137" s="131"/>
      <c r="CJU137" s="131"/>
      <c r="CJV137" s="131"/>
      <c r="CJW137" s="131"/>
      <c r="CJX137" s="131"/>
      <c r="CJY137" s="131"/>
      <c r="CJZ137" s="131"/>
      <c r="CKA137" s="131"/>
      <c r="CKB137" s="131"/>
      <c r="CKC137" s="131"/>
      <c r="CKD137" s="131"/>
      <c r="CKE137" s="131"/>
      <c r="CKF137" s="131"/>
      <c r="CKG137" s="131"/>
      <c r="CKH137" s="131"/>
      <c r="CKI137" s="131"/>
      <c r="CKJ137" s="131"/>
      <c r="CKK137" s="131"/>
      <c r="CKL137" s="131"/>
      <c r="CKM137" s="131"/>
      <c r="CKN137" s="131"/>
      <c r="CKO137" s="131"/>
      <c r="CKP137" s="131"/>
      <c r="CKQ137" s="131"/>
      <c r="CKR137" s="131"/>
      <c r="CKS137" s="131"/>
      <c r="CKT137" s="131"/>
      <c r="CKU137" s="131"/>
      <c r="CKV137" s="131"/>
      <c r="CKW137" s="131"/>
      <c r="CKX137" s="131"/>
      <c r="CKY137" s="131"/>
      <c r="CKZ137" s="131"/>
      <c r="CLA137" s="131"/>
      <c r="CLB137" s="131"/>
      <c r="CLC137" s="131"/>
      <c r="CLD137" s="131"/>
      <c r="CLE137" s="131"/>
      <c r="CLF137" s="131"/>
      <c r="CLG137" s="131"/>
      <c r="CLH137" s="131"/>
      <c r="CLI137" s="131"/>
      <c r="CLJ137" s="131"/>
      <c r="CLK137" s="131"/>
      <c r="CLL137" s="131"/>
      <c r="CLM137" s="131"/>
      <c r="CLN137" s="131"/>
      <c r="CLO137" s="131"/>
      <c r="CLP137" s="131"/>
      <c r="CLQ137" s="131"/>
      <c r="CLR137" s="131"/>
      <c r="CLS137" s="131"/>
      <c r="CLT137" s="131"/>
      <c r="CLU137" s="131"/>
      <c r="CLV137" s="131"/>
      <c r="CLW137" s="131"/>
      <c r="CLX137" s="131"/>
      <c r="CLY137" s="131"/>
      <c r="CLZ137" s="131"/>
      <c r="CMA137" s="131"/>
      <c r="CMB137" s="131"/>
      <c r="CMC137" s="131"/>
      <c r="CMD137" s="131"/>
      <c r="CME137" s="131"/>
      <c r="CMF137" s="131"/>
      <c r="CMG137" s="131"/>
      <c r="CMH137" s="131"/>
      <c r="CMI137" s="131"/>
      <c r="CMJ137" s="131"/>
      <c r="CMK137" s="131"/>
      <c r="CML137" s="131"/>
      <c r="CMM137" s="131"/>
      <c r="CMN137" s="131"/>
      <c r="CMO137" s="131"/>
      <c r="CMP137" s="131"/>
      <c r="CMQ137" s="131"/>
      <c r="CMR137" s="131"/>
      <c r="CMS137" s="131"/>
      <c r="CMT137" s="131"/>
      <c r="CMU137" s="131"/>
      <c r="CMV137" s="131"/>
      <c r="CMW137" s="131"/>
      <c r="CMX137" s="131"/>
      <c r="CMY137" s="131"/>
      <c r="CMZ137" s="131"/>
      <c r="CNA137" s="131"/>
      <c r="CNB137" s="131"/>
      <c r="CNC137" s="131"/>
      <c r="CND137" s="131"/>
      <c r="CNE137" s="131"/>
      <c r="CNF137" s="131"/>
      <c r="CNG137" s="131"/>
      <c r="CNH137" s="131"/>
      <c r="CNI137" s="131"/>
      <c r="CNJ137" s="131"/>
      <c r="CNK137" s="131"/>
      <c r="CNL137" s="131"/>
      <c r="CNM137" s="131"/>
      <c r="CNN137" s="131"/>
      <c r="CNO137" s="131"/>
      <c r="CNP137" s="131"/>
      <c r="CNQ137" s="131"/>
      <c r="CNR137" s="131"/>
      <c r="CNS137" s="131"/>
      <c r="CNT137" s="131"/>
      <c r="CNU137" s="131"/>
      <c r="CNV137" s="131"/>
      <c r="CNW137" s="131"/>
      <c r="CNX137" s="131"/>
      <c r="CNY137" s="131"/>
      <c r="CNZ137" s="131"/>
      <c r="COA137" s="131"/>
      <c r="COB137" s="131"/>
      <c r="COC137" s="131"/>
      <c r="COD137" s="131"/>
      <c r="COE137" s="131"/>
      <c r="COF137" s="131"/>
      <c r="COG137" s="131"/>
      <c r="COH137" s="131"/>
      <c r="COI137" s="131"/>
      <c r="COJ137" s="131"/>
      <c r="COK137" s="131"/>
      <c r="COL137" s="131"/>
      <c r="COM137" s="131"/>
      <c r="CON137" s="131"/>
      <c r="COO137" s="131"/>
      <c r="COP137" s="131"/>
      <c r="COQ137" s="131"/>
      <c r="COR137" s="131"/>
      <c r="COS137" s="131"/>
      <c r="COT137" s="131"/>
      <c r="COU137" s="131"/>
      <c r="COV137" s="131"/>
      <c r="COW137" s="131"/>
      <c r="COX137" s="131"/>
      <c r="COY137" s="131"/>
      <c r="COZ137" s="131"/>
      <c r="CPA137" s="131"/>
      <c r="CPB137" s="131"/>
      <c r="CPC137" s="131"/>
      <c r="CPD137" s="131"/>
      <c r="CPE137" s="131"/>
      <c r="CPF137" s="131"/>
      <c r="CPG137" s="131"/>
      <c r="CPH137" s="131"/>
      <c r="CPI137" s="131"/>
      <c r="CPJ137" s="131"/>
      <c r="CPK137" s="131"/>
      <c r="CPL137" s="131"/>
      <c r="CPM137" s="131"/>
      <c r="CPN137" s="131"/>
      <c r="CPO137" s="131"/>
      <c r="CPP137" s="131"/>
      <c r="CPQ137" s="131"/>
      <c r="CPR137" s="131"/>
      <c r="CPS137" s="131"/>
      <c r="CPT137" s="131"/>
      <c r="CPU137" s="131"/>
      <c r="CPV137" s="131"/>
      <c r="CPW137" s="131"/>
      <c r="CPX137" s="131"/>
      <c r="CPY137" s="131"/>
      <c r="CPZ137" s="131"/>
      <c r="CQA137" s="131"/>
      <c r="CQB137" s="131"/>
      <c r="CQC137" s="131"/>
      <c r="CQD137" s="131"/>
      <c r="CQE137" s="131"/>
      <c r="CQF137" s="131"/>
      <c r="CQG137" s="131"/>
      <c r="CQH137" s="131"/>
      <c r="CQI137" s="131"/>
      <c r="CQJ137" s="131"/>
      <c r="CQK137" s="131"/>
      <c r="CQL137" s="131"/>
      <c r="CQM137" s="131"/>
      <c r="CQN137" s="131"/>
      <c r="CQO137" s="131"/>
      <c r="CQP137" s="131"/>
      <c r="CQQ137" s="131"/>
      <c r="CQR137" s="131"/>
      <c r="CQS137" s="131"/>
      <c r="CQT137" s="131"/>
      <c r="CQU137" s="131"/>
      <c r="CQV137" s="131"/>
      <c r="CQW137" s="131"/>
      <c r="CQX137" s="131"/>
      <c r="CQY137" s="131"/>
      <c r="CQZ137" s="131"/>
      <c r="CRA137" s="131"/>
      <c r="CRB137" s="131"/>
      <c r="CRC137" s="131"/>
      <c r="CRD137" s="131"/>
      <c r="CRE137" s="131"/>
      <c r="CRF137" s="131"/>
      <c r="CRG137" s="131"/>
      <c r="CRH137" s="131"/>
      <c r="CRI137" s="131"/>
      <c r="CRJ137" s="131"/>
      <c r="CRK137" s="131"/>
      <c r="CRL137" s="131"/>
      <c r="CRM137" s="131"/>
      <c r="CRN137" s="131"/>
      <c r="CRO137" s="131"/>
      <c r="CRP137" s="131"/>
      <c r="CRQ137" s="131"/>
      <c r="CRR137" s="131"/>
      <c r="CRS137" s="131"/>
      <c r="CRT137" s="131"/>
      <c r="CRU137" s="131"/>
      <c r="CRV137" s="131"/>
      <c r="CRW137" s="131"/>
      <c r="CRX137" s="131"/>
      <c r="CRY137" s="131"/>
      <c r="CRZ137" s="131"/>
      <c r="CSA137" s="131"/>
      <c r="CSB137" s="131"/>
      <c r="CSC137" s="131"/>
      <c r="CSD137" s="131"/>
      <c r="CSE137" s="131"/>
      <c r="CSF137" s="131"/>
      <c r="CSG137" s="131"/>
      <c r="CSH137" s="131"/>
      <c r="CSI137" s="131"/>
      <c r="CSJ137" s="131"/>
      <c r="CSK137" s="131"/>
      <c r="CSL137" s="131"/>
      <c r="CSM137" s="131"/>
      <c r="CSN137" s="131"/>
      <c r="CSO137" s="131"/>
      <c r="CSP137" s="131"/>
      <c r="CSQ137" s="131"/>
      <c r="CSR137" s="131"/>
      <c r="CSS137" s="131"/>
      <c r="CST137" s="131"/>
      <c r="CSU137" s="131"/>
      <c r="CSV137" s="131"/>
      <c r="CSW137" s="131"/>
      <c r="CSX137" s="131"/>
      <c r="CSY137" s="131"/>
      <c r="CSZ137" s="131"/>
      <c r="CTA137" s="131"/>
      <c r="CTB137" s="131"/>
      <c r="CTC137" s="131"/>
      <c r="CTD137" s="131"/>
      <c r="CTE137" s="131"/>
      <c r="CTF137" s="131"/>
      <c r="CTG137" s="131"/>
      <c r="CTH137" s="131"/>
      <c r="CTI137" s="131"/>
      <c r="CTJ137" s="131"/>
      <c r="CTK137" s="131"/>
      <c r="CTL137" s="131"/>
      <c r="CTM137" s="131"/>
      <c r="CTN137" s="131"/>
      <c r="CTO137" s="131"/>
      <c r="CTP137" s="131"/>
      <c r="CTQ137" s="131"/>
      <c r="CTR137" s="131"/>
      <c r="CTS137" s="131"/>
      <c r="CTT137" s="131"/>
      <c r="CTU137" s="131"/>
      <c r="CTV137" s="131"/>
      <c r="CTW137" s="131"/>
      <c r="CTX137" s="131"/>
      <c r="CTY137" s="131"/>
      <c r="CTZ137" s="131"/>
      <c r="CUA137" s="131"/>
      <c r="CUB137" s="131"/>
      <c r="CUC137" s="131"/>
      <c r="CUD137" s="131"/>
      <c r="CUE137" s="131"/>
      <c r="CUF137" s="131"/>
      <c r="CUG137" s="131"/>
      <c r="CUH137" s="131"/>
      <c r="CUI137" s="131"/>
      <c r="CUJ137" s="131"/>
      <c r="CUK137" s="131"/>
      <c r="CUL137" s="131"/>
      <c r="CUM137" s="131"/>
      <c r="CUN137" s="131"/>
      <c r="CUO137" s="131"/>
      <c r="CUP137" s="131"/>
      <c r="CUQ137" s="131"/>
      <c r="CUR137" s="131"/>
      <c r="CUS137" s="131"/>
      <c r="CUT137" s="131"/>
      <c r="CUU137" s="131"/>
      <c r="CUV137" s="131"/>
      <c r="CUW137" s="131"/>
      <c r="CUX137" s="131"/>
      <c r="CUY137" s="131"/>
      <c r="CUZ137" s="131"/>
      <c r="CVA137" s="131"/>
      <c r="CVB137" s="131"/>
      <c r="CVC137" s="131"/>
      <c r="CVD137" s="131"/>
      <c r="CVE137" s="131"/>
      <c r="CVF137" s="131"/>
      <c r="CVG137" s="131"/>
      <c r="CVH137" s="131"/>
      <c r="CVI137" s="131"/>
      <c r="CVJ137" s="131"/>
      <c r="CVK137" s="131"/>
      <c r="CVL137" s="131"/>
      <c r="CVM137" s="131"/>
      <c r="CVN137" s="131"/>
      <c r="CVO137" s="131"/>
      <c r="CVP137" s="131"/>
      <c r="CVQ137" s="131"/>
      <c r="CVR137" s="131"/>
      <c r="CVS137" s="131"/>
      <c r="CVT137" s="131"/>
      <c r="CVU137" s="131"/>
      <c r="CVV137" s="131"/>
      <c r="CVW137" s="131"/>
      <c r="CVX137" s="131"/>
      <c r="CVY137" s="131"/>
      <c r="CVZ137" s="131"/>
      <c r="CWA137" s="131"/>
      <c r="CWB137" s="131"/>
      <c r="CWC137" s="131"/>
      <c r="CWD137" s="131"/>
      <c r="CWE137" s="131"/>
      <c r="CWF137" s="131"/>
      <c r="CWG137" s="131"/>
      <c r="CWH137" s="131"/>
      <c r="CWI137" s="131"/>
      <c r="CWJ137" s="131"/>
      <c r="CWK137" s="131"/>
      <c r="CWL137" s="131"/>
      <c r="CWM137" s="131"/>
      <c r="CWN137" s="131"/>
      <c r="CWO137" s="131"/>
      <c r="CWP137" s="131"/>
      <c r="CWQ137" s="131"/>
      <c r="CWR137" s="131"/>
      <c r="CWS137" s="131"/>
      <c r="CWT137" s="131"/>
      <c r="CWU137" s="131"/>
      <c r="CWV137" s="131"/>
      <c r="CWW137" s="131"/>
      <c r="CWX137" s="131"/>
      <c r="CWY137" s="131"/>
      <c r="CWZ137" s="131"/>
      <c r="CXA137" s="131"/>
      <c r="CXB137" s="131"/>
      <c r="CXC137" s="131"/>
      <c r="CXD137" s="131"/>
      <c r="CXE137" s="131"/>
      <c r="CXF137" s="131"/>
      <c r="CXG137" s="131"/>
      <c r="CXH137" s="131"/>
      <c r="CXI137" s="131"/>
      <c r="CXJ137" s="131"/>
      <c r="CXK137" s="131"/>
      <c r="CXL137" s="131"/>
      <c r="CXM137" s="131"/>
      <c r="CXN137" s="131"/>
      <c r="CXO137" s="131"/>
      <c r="CXP137" s="131"/>
      <c r="CXQ137" s="131"/>
      <c r="CXR137" s="131"/>
      <c r="CXS137" s="131"/>
      <c r="CXT137" s="131"/>
      <c r="CXU137" s="131"/>
      <c r="CXV137" s="131"/>
      <c r="CXW137" s="131"/>
      <c r="CXX137" s="131"/>
      <c r="CXY137" s="131"/>
      <c r="CXZ137" s="131"/>
      <c r="CYA137" s="131"/>
      <c r="CYB137" s="131"/>
      <c r="CYC137" s="131"/>
      <c r="CYD137" s="131"/>
      <c r="CYE137" s="131"/>
      <c r="CYF137" s="131"/>
      <c r="CYG137" s="131"/>
      <c r="CYH137" s="131"/>
      <c r="CYI137" s="131"/>
      <c r="CYJ137" s="131"/>
      <c r="CYK137" s="131"/>
      <c r="CYL137" s="131"/>
      <c r="CYM137" s="131"/>
      <c r="CYN137" s="131"/>
      <c r="CYO137" s="131"/>
      <c r="CYP137" s="131"/>
      <c r="CYQ137" s="131"/>
      <c r="CYR137" s="131"/>
      <c r="CYS137" s="131"/>
      <c r="CYT137" s="131"/>
      <c r="CYU137" s="131"/>
      <c r="CYV137" s="131"/>
      <c r="CYW137" s="131"/>
      <c r="CYX137" s="131"/>
      <c r="CYY137" s="131"/>
      <c r="CYZ137" s="131"/>
      <c r="CZA137" s="131"/>
      <c r="CZB137" s="131"/>
      <c r="CZC137" s="131"/>
      <c r="CZD137" s="131"/>
      <c r="CZE137" s="131"/>
      <c r="CZF137" s="131"/>
      <c r="CZG137" s="131"/>
      <c r="CZH137" s="131"/>
      <c r="CZI137" s="131"/>
      <c r="CZJ137" s="131"/>
      <c r="CZK137" s="131"/>
      <c r="CZL137" s="131"/>
      <c r="CZM137" s="131"/>
      <c r="CZN137" s="131"/>
      <c r="CZO137" s="131"/>
      <c r="CZP137" s="131"/>
      <c r="CZQ137" s="131"/>
      <c r="CZR137" s="131"/>
      <c r="CZS137" s="131"/>
      <c r="CZT137" s="131"/>
      <c r="CZU137" s="131"/>
      <c r="CZV137" s="131"/>
      <c r="CZW137" s="131"/>
      <c r="CZX137" s="131"/>
      <c r="CZY137" s="131"/>
      <c r="CZZ137" s="131"/>
      <c r="DAA137" s="131"/>
      <c r="DAB137" s="131"/>
      <c r="DAC137" s="131"/>
      <c r="DAD137" s="131"/>
      <c r="DAE137" s="131"/>
      <c r="DAF137" s="131"/>
      <c r="DAG137" s="131"/>
      <c r="DAH137" s="131"/>
      <c r="DAI137" s="131"/>
      <c r="DAJ137" s="131"/>
      <c r="DAK137" s="131"/>
      <c r="DAL137" s="131"/>
      <c r="DAM137" s="131"/>
      <c r="DAN137" s="131"/>
      <c r="DAO137" s="131"/>
      <c r="DAP137" s="131"/>
      <c r="DAQ137" s="131"/>
      <c r="DAR137" s="131"/>
      <c r="DAS137" s="131"/>
      <c r="DAT137" s="131"/>
      <c r="DAU137" s="131"/>
      <c r="DAV137" s="131"/>
      <c r="DAW137" s="131"/>
      <c r="DAX137" s="131"/>
      <c r="DAY137" s="131"/>
      <c r="DAZ137" s="131"/>
      <c r="DBA137" s="131"/>
      <c r="DBB137" s="131"/>
      <c r="DBC137" s="131"/>
      <c r="DBD137" s="131"/>
      <c r="DBE137" s="131"/>
      <c r="DBF137" s="131"/>
      <c r="DBG137" s="131"/>
      <c r="DBH137" s="131"/>
      <c r="DBI137" s="131"/>
      <c r="DBJ137" s="131"/>
      <c r="DBK137" s="131"/>
      <c r="DBL137" s="131"/>
      <c r="DBM137" s="131"/>
      <c r="DBN137" s="131"/>
      <c r="DBO137" s="131"/>
      <c r="DBP137" s="131"/>
      <c r="DBQ137" s="131"/>
      <c r="DBR137" s="131"/>
      <c r="DBS137" s="131"/>
      <c r="DBT137" s="131"/>
      <c r="DBU137" s="131"/>
      <c r="DBV137" s="131"/>
      <c r="DBW137" s="131"/>
      <c r="DBX137" s="131"/>
      <c r="DBY137" s="131"/>
      <c r="DBZ137" s="131"/>
      <c r="DCA137" s="131"/>
      <c r="DCB137" s="131"/>
      <c r="DCC137" s="131"/>
      <c r="DCD137" s="131"/>
      <c r="DCE137" s="131"/>
      <c r="DCF137" s="131"/>
      <c r="DCG137" s="131"/>
      <c r="DCH137" s="131"/>
      <c r="DCI137" s="131"/>
      <c r="DCJ137" s="131"/>
      <c r="DCK137" s="131"/>
      <c r="DCL137" s="131"/>
      <c r="DCM137" s="131"/>
      <c r="DCN137" s="131"/>
      <c r="DCO137" s="131"/>
      <c r="DCP137" s="131"/>
      <c r="DCQ137" s="131"/>
      <c r="DCR137" s="131"/>
      <c r="DCS137" s="131"/>
      <c r="DCT137" s="131"/>
      <c r="DCU137" s="131"/>
      <c r="DCV137" s="131"/>
      <c r="DCW137" s="131"/>
      <c r="DCX137" s="131"/>
      <c r="DCY137" s="131"/>
      <c r="DCZ137" s="131"/>
      <c r="DDA137" s="131"/>
      <c r="DDB137" s="131"/>
      <c r="DDC137" s="131"/>
      <c r="DDD137" s="131"/>
      <c r="DDE137" s="131"/>
      <c r="DDF137" s="131"/>
      <c r="DDG137" s="131"/>
      <c r="DDH137" s="131"/>
      <c r="DDI137" s="131"/>
      <c r="DDJ137" s="131"/>
      <c r="DDK137" s="131"/>
      <c r="DDL137" s="131"/>
      <c r="DDM137" s="131"/>
      <c r="DDN137" s="131"/>
      <c r="DDO137" s="131"/>
      <c r="DDP137" s="131"/>
      <c r="DDQ137" s="131"/>
      <c r="DDR137" s="131"/>
      <c r="DDS137" s="131"/>
      <c r="DDT137" s="131"/>
      <c r="DDU137" s="131"/>
      <c r="DDV137" s="131"/>
      <c r="DDW137" s="131"/>
      <c r="DDX137" s="131"/>
      <c r="DDY137" s="131"/>
      <c r="DDZ137" s="131"/>
      <c r="DEA137" s="131"/>
      <c r="DEB137" s="131"/>
      <c r="DEC137" s="131"/>
      <c r="DED137" s="131"/>
      <c r="DEE137" s="131"/>
      <c r="DEF137" s="131"/>
      <c r="DEG137" s="131"/>
      <c r="DEH137" s="131"/>
      <c r="DEI137" s="131"/>
      <c r="DEJ137" s="131"/>
      <c r="DEK137" s="131"/>
      <c r="DEL137" s="131"/>
      <c r="DEM137" s="131"/>
      <c r="DEN137" s="131"/>
      <c r="DEO137" s="131"/>
      <c r="DEP137" s="131"/>
      <c r="DEQ137" s="131"/>
      <c r="DER137" s="131"/>
      <c r="DES137" s="131"/>
      <c r="DET137" s="131"/>
      <c r="DEU137" s="131"/>
      <c r="DEV137" s="131"/>
      <c r="DEW137" s="131"/>
      <c r="DEX137" s="131"/>
      <c r="DEY137" s="131"/>
      <c r="DEZ137" s="131"/>
      <c r="DFA137" s="131"/>
      <c r="DFB137" s="131"/>
      <c r="DFC137" s="131"/>
      <c r="DFD137" s="131"/>
      <c r="DFE137" s="131"/>
      <c r="DFF137" s="131"/>
      <c r="DFG137" s="131"/>
      <c r="DFH137" s="131"/>
      <c r="DFI137" s="131"/>
      <c r="DFJ137" s="131"/>
      <c r="DFK137" s="131"/>
      <c r="DFL137" s="131"/>
      <c r="DFM137" s="131"/>
      <c r="DFN137" s="131"/>
      <c r="DFO137" s="131"/>
      <c r="DFP137" s="131"/>
      <c r="DFQ137" s="131"/>
      <c r="DFR137" s="131"/>
      <c r="DFS137" s="131"/>
      <c r="DFT137" s="131"/>
      <c r="DFU137" s="131"/>
      <c r="DFV137" s="131"/>
      <c r="DFW137" s="131"/>
      <c r="DFX137" s="131"/>
      <c r="DFY137" s="131"/>
      <c r="DFZ137" s="131"/>
      <c r="DGA137" s="131"/>
      <c r="DGB137" s="131"/>
      <c r="DGC137" s="131"/>
      <c r="DGD137" s="131"/>
      <c r="DGE137" s="131"/>
      <c r="DGF137" s="131"/>
      <c r="DGG137" s="131"/>
      <c r="DGH137" s="131"/>
      <c r="DGI137" s="131"/>
      <c r="DGJ137" s="131"/>
      <c r="DGK137" s="131"/>
      <c r="DGL137" s="131"/>
      <c r="DGM137" s="131"/>
      <c r="DGN137" s="131"/>
      <c r="DGO137" s="131"/>
      <c r="DGP137" s="131"/>
      <c r="DGQ137" s="131"/>
      <c r="DGR137" s="131"/>
      <c r="DGS137" s="131"/>
      <c r="DGT137" s="131"/>
      <c r="DGU137" s="131"/>
      <c r="DGV137" s="131"/>
      <c r="DGW137" s="131"/>
      <c r="DGX137" s="131"/>
      <c r="DGY137" s="131"/>
      <c r="DGZ137" s="131"/>
      <c r="DHA137" s="131"/>
      <c r="DHB137" s="131"/>
      <c r="DHC137" s="131"/>
      <c r="DHD137" s="131"/>
      <c r="DHE137" s="131"/>
      <c r="DHF137" s="131"/>
      <c r="DHG137" s="131"/>
      <c r="DHH137" s="131"/>
      <c r="DHI137" s="131"/>
      <c r="DHJ137" s="131"/>
      <c r="DHK137" s="131"/>
      <c r="DHL137" s="131"/>
      <c r="DHM137" s="131"/>
      <c r="DHN137" s="131"/>
      <c r="DHO137" s="131"/>
      <c r="DHP137" s="131"/>
      <c r="DHQ137" s="131"/>
      <c r="DHR137" s="131"/>
      <c r="DHS137" s="131"/>
      <c r="DHT137" s="131"/>
      <c r="DHU137" s="131"/>
      <c r="DHV137" s="131"/>
      <c r="DHW137" s="131"/>
      <c r="DHX137" s="131"/>
      <c r="DHY137" s="131"/>
      <c r="DHZ137" s="131"/>
      <c r="DIA137" s="131"/>
      <c r="DIB137" s="131"/>
      <c r="DIC137" s="131"/>
      <c r="DID137" s="131"/>
      <c r="DIE137" s="131"/>
      <c r="DIF137" s="131"/>
      <c r="DIG137" s="131"/>
      <c r="DIH137" s="131"/>
      <c r="DII137" s="131"/>
      <c r="DIJ137" s="131"/>
      <c r="DIK137" s="131"/>
      <c r="DIL137" s="131"/>
      <c r="DIM137" s="131"/>
      <c r="DIN137" s="131"/>
      <c r="DIO137" s="131"/>
      <c r="DIP137" s="131"/>
      <c r="DIQ137" s="131"/>
      <c r="DIR137" s="131"/>
      <c r="DIS137" s="131"/>
      <c r="DIT137" s="131"/>
      <c r="DIU137" s="131"/>
      <c r="DIV137" s="131"/>
      <c r="DIW137" s="131"/>
      <c r="DIX137" s="131"/>
      <c r="DIY137" s="131"/>
      <c r="DIZ137" s="131"/>
      <c r="DJA137" s="131"/>
      <c r="DJB137" s="131"/>
      <c r="DJC137" s="131"/>
      <c r="DJD137" s="131"/>
      <c r="DJE137" s="131"/>
      <c r="DJF137" s="131"/>
      <c r="DJG137" s="131"/>
      <c r="DJH137" s="131"/>
      <c r="DJI137" s="131"/>
      <c r="DJJ137" s="131"/>
      <c r="DJK137" s="131"/>
      <c r="DJL137" s="131"/>
      <c r="DJM137" s="131"/>
      <c r="DJN137" s="131"/>
      <c r="DJO137" s="131"/>
      <c r="DJP137" s="131"/>
      <c r="DJQ137" s="131"/>
      <c r="DJR137" s="131"/>
      <c r="DJS137" s="131"/>
      <c r="DJT137" s="131"/>
      <c r="DJU137" s="131"/>
      <c r="DJV137" s="131"/>
      <c r="DJW137" s="131"/>
      <c r="DJX137" s="131"/>
      <c r="DJY137" s="131"/>
      <c r="DJZ137" s="131"/>
      <c r="DKA137" s="131"/>
      <c r="DKB137" s="131"/>
      <c r="DKC137" s="131"/>
      <c r="DKD137" s="131"/>
      <c r="DKE137" s="131"/>
      <c r="DKF137" s="131"/>
      <c r="DKG137" s="131"/>
      <c r="DKH137" s="131"/>
      <c r="DKI137" s="131"/>
      <c r="DKJ137" s="131"/>
      <c r="DKK137" s="131"/>
      <c r="DKL137" s="131"/>
      <c r="DKM137" s="131"/>
      <c r="DKN137" s="131"/>
      <c r="DKO137" s="131"/>
      <c r="DKP137" s="131"/>
      <c r="DKQ137" s="131"/>
      <c r="DKR137" s="131"/>
      <c r="DKS137" s="131"/>
      <c r="DKT137" s="131"/>
      <c r="DKU137" s="131"/>
      <c r="DKV137" s="131"/>
      <c r="DKW137" s="131"/>
      <c r="DKX137" s="131"/>
      <c r="DKY137" s="131"/>
      <c r="DKZ137" s="131"/>
      <c r="DLA137" s="131"/>
      <c r="DLB137" s="131"/>
      <c r="DLC137" s="131"/>
      <c r="DLD137" s="131"/>
      <c r="DLE137" s="131"/>
      <c r="DLF137" s="131"/>
      <c r="DLG137" s="131"/>
      <c r="DLH137" s="131"/>
      <c r="DLI137" s="131"/>
      <c r="DLJ137" s="131"/>
      <c r="DLK137" s="131"/>
      <c r="DLL137" s="131"/>
      <c r="DLM137" s="131"/>
      <c r="DLN137" s="131"/>
      <c r="DLO137" s="131"/>
      <c r="DLP137" s="131"/>
      <c r="DLQ137" s="131"/>
      <c r="DLR137" s="131"/>
      <c r="DLS137" s="131"/>
      <c r="DLT137" s="131"/>
      <c r="DLU137" s="131"/>
      <c r="DLV137" s="131"/>
      <c r="DLW137" s="131"/>
      <c r="DLX137" s="131"/>
      <c r="DLY137" s="131"/>
      <c r="DLZ137" s="131"/>
      <c r="DMA137" s="131"/>
      <c r="DMB137" s="131"/>
      <c r="DMC137" s="131"/>
      <c r="DMD137" s="131"/>
      <c r="DME137" s="131"/>
      <c r="DMF137" s="131"/>
      <c r="DMG137" s="131"/>
      <c r="DMH137" s="131"/>
      <c r="DMI137" s="131"/>
      <c r="DMJ137" s="131"/>
      <c r="DMK137" s="131"/>
      <c r="DML137" s="131"/>
      <c r="DMM137" s="131"/>
      <c r="DMN137" s="131"/>
      <c r="DMO137" s="131"/>
      <c r="DMP137" s="131"/>
      <c r="DMQ137" s="131"/>
      <c r="DMR137" s="131"/>
      <c r="DMS137" s="131"/>
      <c r="DMT137" s="131"/>
      <c r="DMU137" s="131"/>
      <c r="DMV137" s="131"/>
      <c r="DMW137" s="131"/>
      <c r="DMX137" s="131"/>
      <c r="DMY137" s="131"/>
      <c r="DMZ137" s="131"/>
      <c r="DNA137" s="131"/>
      <c r="DNB137" s="131"/>
      <c r="DNC137" s="131"/>
      <c r="DND137" s="131"/>
      <c r="DNE137" s="131"/>
      <c r="DNF137" s="131"/>
      <c r="DNG137" s="131"/>
      <c r="DNH137" s="131"/>
      <c r="DNI137" s="131"/>
      <c r="DNJ137" s="131"/>
      <c r="DNK137" s="131"/>
      <c r="DNL137" s="131"/>
      <c r="DNM137" s="131"/>
      <c r="DNN137" s="131"/>
      <c r="DNO137" s="131"/>
      <c r="DNP137" s="131"/>
      <c r="DNQ137" s="131"/>
      <c r="DNR137" s="131"/>
      <c r="DNS137" s="131"/>
      <c r="DNT137" s="131"/>
      <c r="DNU137" s="131"/>
      <c r="DNV137" s="131"/>
      <c r="DNW137" s="131"/>
      <c r="DNX137" s="131"/>
      <c r="DNY137" s="131"/>
      <c r="DNZ137" s="131"/>
      <c r="DOA137" s="131"/>
      <c r="DOB137" s="131"/>
      <c r="DOC137" s="131"/>
      <c r="DOD137" s="131"/>
      <c r="DOE137" s="131"/>
      <c r="DOF137" s="131"/>
      <c r="DOG137" s="131"/>
      <c r="DOH137" s="131"/>
      <c r="DOI137" s="131"/>
      <c r="DOJ137" s="131"/>
      <c r="DOK137" s="131"/>
      <c r="DOL137" s="131"/>
      <c r="DOM137" s="131"/>
      <c r="DON137" s="131"/>
      <c r="DOO137" s="131"/>
      <c r="DOP137" s="131"/>
      <c r="DOQ137" s="131"/>
      <c r="DOR137" s="131"/>
      <c r="DOS137" s="131"/>
      <c r="DOT137" s="131"/>
      <c r="DOU137" s="131"/>
      <c r="DOV137" s="131"/>
      <c r="DOW137" s="131"/>
      <c r="DOX137" s="131"/>
      <c r="DOY137" s="131"/>
      <c r="DOZ137" s="131"/>
      <c r="DPA137" s="131"/>
      <c r="DPB137" s="131"/>
      <c r="DPC137" s="131"/>
      <c r="DPD137" s="131"/>
      <c r="DPE137" s="131"/>
      <c r="DPF137" s="131"/>
      <c r="DPG137" s="131"/>
      <c r="DPH137" s="131"/>
      <c r="DPI137" s="131"/>
      <c r="DPJ137" s="131"/>
      <c r="DPK137" s="131"/>
      <c r="DPL137" s="131"/>
      <c r="DPM137" s="131"/>
      <c r="DPN137" s="131"/>
      <c r="DPO137" s="131"/>
      <c r="DPP137" s="131"/>
      <c r="DPQ137" s="131"/>
      <c r="DPR137" s="131"/>
      <c r="DPS137" s="131"/>
      <c r="DPT137" s="131"/>
      <c r="DPU137" s="131"/>
      <c r="DPV137" s="131"/>
      <c r="DPW137" s="131"/>
      <c r="DPX137" s="131"/>
      <c r="DPY137" s="131"/>
      <c r="DPZ137" s="131"/>
      <c r="DQA137" s="131"/>
      <c r="DQB137" s="131"/>
      <c r="DQC137" s="131"/>
      <c r="DQD137" s="131"/>
      <c r="DQE137" s="131"/>
      <c r="DQF137" s="131"/>
      <c r="DQG137" s="131"/>
      <c r="DQH137" s="131"/>
      <c r="DQI137" s="131"/>
      <c r="DQJ137" s="131"/>
      <c r="DQK137" s="131"/>
      <c r="DQL137" s="131"/>
      <c r="DQM137" s="131"/>
      <c r="DQN137" s="131"/>
      <c r="DQO137" s="131"/>
      <c r="DQP137" s="131"/>
      <c r="DQQ137" s="131"/>
      <c r="DQR137" s="131"/>
      <c r="DQS137" s="131"/>
      <c r="DQT137" s="131"/>
      <c r="DQU137" s="131"/>
      <c r="DQV137" s="131"/>
      <c r="DQW137" s="131"/>
      <c r="DQX137" s="131"/>
      <c r="DQY137" s="131"/>
      <c r="DQZ137" s="131"/>
      <c r="DRA137" s="131"/>
      <c r="DRB137" s="131"/>
      <c r="DRC137" s="131"/>
      <c r="DRD137" s="131"/>
      <c r="DRE137" s="131"/>
      <c r="DRF137" s="131"/>
      <c r="DRG137" s="131"/>
      <c r="DRH137" s="131"/>
      <c r="DRI137" s="131"/>
      <c r="DRJ137" s="131"/>
      <c r="DRK137" s="131"/>
      <c r="DRL137" s="131"/>
      <c r="DRM137" s="131"/>
      <c r="DRN137" s="131"/>
      <c r="DRO137" s="131"/>
      <c r="DRP137" s="131"/>
      <c r="DRQ137" s="131"/>
      <c r="DRR137" s="131"/>
      <c r="DRS137" s="131"/>
      <c r="DRT137" s="131"/>
      <c r="DRU137" s="131"/>
      <c r="DRV137" s="131"/>
      <c r="DRW137" s="131"/>
      <c r="DRX137" s="131"/>
      <c r="DRY137" s="131"/>
      <c r="DRZ137" s="131"/>
      <c r="DSA137" s="131"/>
      <c r="DSB137" s="131"/>
      <c r="DSC137" s="131"/>
      <c r="DSD137" s="131"/>
      <c r="DSE137" s="131"/>
      <c r="DSF137" s="131"/>
      <c r="DSG137" s="131"/>
      <c r="DSH137" s="131"/>
      <c r="DSI137" s="131"/>
      <c r="DSJ137" s="131"/>
      <c r="DSK137" s="131"/>
      <c r="DSL137" s="131"/>
      <c r="DSM137" s="131"/>
      <c r="DSN137" s="131"/>
      <c r="DSO137" s="131"/>
      <c r="DSP137" s="131"/>
      <c r="DSQ137" s="131"/>
      <c r="DSR137" s="131"/>
      <c r="DSS137" s="131"/>
      <c r="DST137" s="131"/>
      <c r="DSU137" s="131"/>
      <c r="DSV137" s="131"/>
      <c r="DSW137" s="131"/>
      <c r="DSX137" s="131"/>
      <c r="DSY137" s="131"/>
      <c r="DSZ137" s="131"/>
      <c r="DTA137" s="131"/>
      <c r="DTB137" s="131"/>
      <c r="DTC137" s="131"/>
      <c r="DTD137" s="131"/>
      <c r="DTE137" s="131"/>
      <c r="DTF137" s="131"/>
      <c r="DTG137" s="131"/>
      <c r="DTH137" s="131"/>
      <c r="DTI137" s="131"/>
      <c r="DTJ137" s="131"/>
      <c r="DTK137" s="131"/>
      <c r="DTL137" s="131"/>
      <c r="DTM137" s="131"/>
      <c r="DTN137" s="131"/>
      <c r="DTO137" s="131"/>
      <c r="DTP137" s="131"/>
      <c r="DTQ137" s="131"/>
      <c r="DTR137" s="131"/>
      <c r="DTS137" s="131"/>
      <c r="DTT137" s="131"/>
      <c r="DTU137" s="131"/>
      <c r="DTV137" s="131"/>
      <c r="DTW137" s="131"/>
      <c r="DTX137" s="131"/>
      <c r="DTY137" s="131"/>
      <c r="DTZ137" s="131"/>
      <c r="DUA137" s="131"/>
      <c r="DUB137" s="131"/>
      <c r="DUC137" s="131"/>
      <c r="DUD137" s="131"/>
      <c r="DUE137" s="131"/>
      <c r="DUF137" s="131"/>
      <c r="DUG137" s="131"/>
      <c r="DUH137" s="131"/>
      <c r="DUI137" s="131"/>
      <c r="DUJ137" s="131"/>
      <c r="DUK137" s="131"/>
      <c r="DUL137" s="131"/>
      <c r="DUM137" s="131"/>
      <c r="DUN137" s="131"/>
      <c r="DUO137" s="131"/>
      <c r="DUP137" s="131"/>
      <c r="DUQ137" s="131"/>
      <c r="DUR137" s="131"/>
      <c r="DUS137" s="131"/>
      <c r="DUT137" s="131"/>
      <c r="DUU137" s="131"/>
      <c r="DUV137" s="131"/>
      <c r="DUW137" s="131"/>
      <c r="DUX137" s="131"/>
      <c r="DUY137" s="131"/>
      <c r="DUZ137" s="131"/>
      <c r="DVA137" s="131"/>
      <c r="DVB137" s="131"/>
      <c r="DVC137" s="131"/>
      <c r="DVD137" s="131"/>
      <c r="DVE137" s="131"/>
      <c r="DVF137" s="131"/>
      <c r="DVG137" s="131"/>
      <c r="DVH137" s="131"/>
      <c r="DVI137" s="131"/>
      <c r="DVJ137" s="131"/>
      <c r="DVK137" s="131"/>
      <c r="DVL137" s="131"/>
      <c r="DVM137" s="131"/>
      <c r="DVN137" s="131"/>
      <c r="DVO137" s="131"/>
      <c r="DVP137" s="131"/>
      <c r="DVQ137" s="131"/>
      <c r="DVR137" s="131"/>
      <c r="DVS137" s="131"/>
      <c r="DVT137" s="131"/>
      <c r="DVU137" s="131"/>
      <c r="DVV137" s="131"/>
      <c r="DVW137" s="131"/>
      <c r="DVX137" s="131"/>
      <c r="DVY137" s="131"/>
      <c r="DVZ137" s="131"/>
      <c r="DWA137" s="131"/>
      <c r="DWB137" s="131"/>
      <c r="DWC137" s="131"/>
      <c r="DWD137" s="131"/>
      <c r="DWE137" s="131"/>
      <c r="DWF137" s="131"/>
      <c r="DWG137" s="131"/>
      <c r="DWH137" s="131"/>
      <c r="DWI137" s="131"/>
      <c r="DWJ137" s="131"/>
      <c r="DWK137" s="131"/>
      <c r="DWL137" s="131"/>
      <c r="DWM137" s="131"/>
      <c r="DWN137" s="131"/>
      <c r="DWO137" s="131"/>
      <c r="DWP137" s="131"/>
      <c r="DWQ137" s="131"/>
      <c r="DWR137" s="131"/>
      <c r="DWS137" s="131"/>
      <c r="DWT137" s="131"/>
      <c r="DWU137" s="131"/>
      <c r="DWV137" s="131"/>
      <c r="DWW137" s="131"/>
      <c r="DWX137" s="131"/>
      <c r="DWY137" s="131"/>
      <c r="DWZ137" s="131"/>
      <c r="DXA137" s="131"/>
      <c r="DXB137" s="131"/>
      <c r="DXC137" s="131"/>
      <c r="DXD137" s="131"/>
      <c r="DXE137" s="131"/>
      <c r="DXF137" s="131"/>
      <c r="DXG137" s="131"/>
      <c r="DXH137" s="131"/>
      <c r="DXI137" s="131"/>
      <c r="DXJ137" s="131"/>
      <c r="DXK137" s="131"/>
      <c r="DXL137" s="131"/>
      <c r="DXM137" s="131"/>
      <c r="DXN137" s="131"/>
      <c r="DXO137" s="131"/>
      <c r="DXP137" s="131"/>
      <c r="DXQ137" s="131"/>
      <c r="DXR137" s="131"/>
      <c r="DXS137" s="131"/>
      <c r="DXT137" s="131"/>
      <c r="DXU137" s="131"/>
      <c r="DXV137" s="131"/>
      <c r="DXW137" s="131"/>
      <c r="DXX137" s="131"/>
      <c r="DXY137" s="131"/>
      <c r="DXZ137" s="131"/>
      <c r="DYA137" s="131"/>
      <c r="DYB137" s="131"/>
      <c r="DYC137" s="131"/>
      <c r="DYD137" s="131"/>
      <c r="DYE137" s="131"/>
      <c r="DYF137" s="131"/>
      <c r="DYG137" s="131"/>
      <c r="DYH137" s="131"/>
      <c r="DYI137" s="131"/>
      <c r="DYJ137" s="131"/>
      <c r="DYK137" s="131"/>
      <c r="DYL137" s="131"/>
      <c r="DYM137" s="131"/>
      <c r="DYN137" s="131"/>
      <c r="DYO137" s="131"/>
      <c r="DYP137" s="131"/>
      <c r="DYQ137" s="131"/>
      <c r="DYR137" s="131"/>
      <c r="DYS137" s="131"/>
      <c r="DYT137" s="131"/>
      <c r="DYU137" s="131"/>
      <c r="DYV137" s="131"/>
      <c r="DYW137" s="131"/>
      <c r="DYX137" s="131"/>
      <c r="DYY137" s="131"/>
      <c r="DYZ137" s="131"/>
      <c r="DZA137" s="131"/>
      <c r="DZB137" s="131"/>
      <c r="DZC137" s="131"/>
      <c r="DZD137" s="131"/>
      <c r="DZE137" s="131"/>
      <c r="DZF137" s="131"/>
      <c r="DZG137" s="131"/>
      <c r="DZH137" s="131"/>
      <c r="DZI137" s="131"/>
      <c r="DZJ137" s="131"/>
      <c r="DZK137" s="131"/>
      <c r="DZL137" s="131"/>
      <c r="DZM137" s="131"/>
      <c r="DZN137" s="131"/>
      <c r="DZO137" s="131"/>
      <c r="DZP137" s="131"/>
      <c r="DZQ137" s="131"/>
      <c r="DZR137" s="131"/>
      <c r="DZS137" s="131"/>
      <c r="DZT137" s="131"/>
      <c r="DZU137" s="131"/>
      <c r="DZV137" s="131"/>
      <c r="DZW137" s="131"/>
      <c r="DZX137" s="131"/>
      <c r="DZY137" s="131"/>
      <c r="DZZ137" s="131"/>
      <c r="EAA137" s="131"/>
      <c r="EAB137" s="131"/>
      <c r="EAC137" s="131"/>
      <c r="EAD137" s="131"/>
      <c r="EAE137" s="131"/>
      <c r="EAF137" s="131"/>
      <c r="EAG137" s="131"/>
      <c r="EAH137" s="131"/>
      <c r="EAI137" s="131"/>
      <c r="EAJ137" s="131"/>
      <c r="EAK137" s="131"/>
      <c r="EAL137" s="131"/>
      <c r="EAM137" s="131"/>
      <c r="EAN137" s="131"/>
      <c r="EAO137" s="131"/>
      <c r="EAP137" s="131"/>
      <c r="EAQ137" s="131"/>
      <c r="EAR137" s="131"/>
      <c r="EAS137" s="131"/>
      <c r="EAT137" s="131"/>
      <c r="EAU137" s="131"/>
      <c r="EAV137" s="131"/>
      <c r="EAW137" s="131"/>
      <c r="EAX137" s="131"/>
      <c r="EAY137" s="131"/>
      <c r="EAZ137" s="131"/>
      <c r="EBA137" s="131"/>
      <c r="EBB137" s="131"/>
      <c r="EBC137" s="131"/>
      <c r="EBD137" s="131"/>
      <c r="EBE137" s="131"/>
      <c r="EBF137" s="131"/>
      <c r="EBG137" s="131"/>
      <c r="EBH137" s="131"/>
      <c r="EBI137" s="131"/>
      <c r="EBJ137" s="131"/>
      <c r="EBK137" s="131"/>
      <c r="EBL137" s="131"/>
      <c r="EBM137" s="131"/>
      <c r="EBN137" s="131"/>
      <c r="EBO137" s="131"/>
      <c r="EBP137" s="131"/>
      <c r="EBQ137" s="131"/>
      <c r="EBR137" s="131"/>
      <c r="EBS137" s="131"/>
      <c r="EBT137" s="131"/>
      <c r="EBU137" s="131"/>
      <c r="EBV137" s="131"/>
      <c r="EBW137" s="131"/>
      <c r="EBX137" s="131"/>
      <c r="EBY137" s="131"/>
      <c r="EBZ137" s="131"/>
      <c r="ECA137" s="131"/>
      <c r="ECB137" s="131"/>
      <c r="ECC137" s="131"/>
      <c r="ECD137" s="131"/>
      <c r="ECE137" s="131"/>
      <c r="ECF137" s="131"/>
      <c r="ECG137" s="131"/>
      <c r="ECH137" s="131"/>
      <c r="ECI137" s="131"/>
      <c r="ECJ137" s="131"/>
      <c r="ECK137" s="131"/>
      <c r="ECL137" s="131"/>
      <c r="ECM137" s="131"/>
      <c r="ECN137" s="131"/>
      <c r="ECO137" s="131"/>
      <c r="ECP137" s="131"/>
      <c r="ECQ137" s="131"/>
      <c r="ECR137" s="131"/>
      <c r="ECS137" s="131"/>
      <c r="ECT137" s="131"/>
      <c r="ECU137" s="131"/>
      <c r="ECV137" s="131"/>
      <c r="ECW137" s="131"/>
      <c r="ECX137" s="131"/>
      <c r="ECY137" s="131"/>
      <c r="ECZ137" s="131"/>
      <c r="EDA137" s="131"/>
      <c r="EDB137" s="131"/>
      <c r="EDC137" s="131"/>
      <c r="EDD137" s="131"/>
      <c r="EDE137" s="131"/>
      <c r="EDF137" s="131"/>
      <c r="EDG137" s="131"/>
      <c r="EDH137" s="131"/>
      <c r="EDI137" s="131"/>
      <c r="EDJ137" s="131"/>
      <c r="EDK137" s="131"/>
      <c r="EDL137" s="131"/>
      <c r="EDM137" s="131"/>
      <c r="EDN137" s="131"/>
      <c r="EDO137" s="131"/>
      <c r="EDP137" s="131"/>
      <c r="EDQ137" s="131"/>
      <c r="EDR137" s="131"/>
      <c r="EDS137" s="131"/>
      <c r="EDT137" s="131"/>
      <c r="EDU137" s="131"/>
      <c r="EDV137" s="131"/>
      <c r="EDW137" s="131"/>
      <c r="EDX137" s="131"/>
      <c r="EDY137" s="131"/>
      <c r="EDZ137" s="131"/>
      <c r="EEA137" s="131"/>
      <c r="EEB137" s="131"/>
      <c r="EEC137" s="131"/>
      <c r="EED137" s="131"/>
      <c r="EEE137" s="131"/>
      <c r="EEF137" s="131"/>
      <c r="EEG137" s="131"/>
      <c r="EEH137" s="131"/>
      <c r="EEI137" s="131"/>
      <c r="EEJ137" s="131"/>
      <c r="EEK137" s="131"/>
      <c r="EEL137" s="131"/>
      <c r="EEM137" s="131"/>
      <c r="EEN137" s="131"/>
      <c r="EEO137" s="131"/>
      <c r="EEP137" s="131"/>
      <c r="EEQ137" s="131"/>
      <c r="EER137" s="131"/>
      <c r="EES137" s="131"/>
      <c r="EET137" s="131"/>
      <c r="EEU137" s="131"/>
      <c r="EEV137" s="131"/>
      <c r="EEW137" s="131"/>
      <c r="EEX137" s="131"/>
      <c r="EEY137" s="131"/>
      <c r="EEZ137" s="131"/>
      <c r="EFA137" s="131"/>
      <c r="EFB137" s="131"/>
      <c r="EFC137" s="131"/>
      <c r="EFD137" s="131"/>
      <c r="EFE137" s="131"/>
      <c r="EFF137" s="131"/>
      <c r="EFG137" s="131"/>
      <c r="EFH137" s="131"/>
      <c r="EFI137" s="131"/>
      <c r="EFJ137" s="131"/>
      <c r="EFK137" s="131"/>
      <c r="EFL137" s="131"/>
      <c r="EFM137" s="131"/>
      <c r="EFN137" s="131"/>
      <c r="EFO137" s="131"/>
      <c r="EFP137" s="131"/>
      <c r="EFQ137" s="131"/>
      <c r="EFR137" s="131"/>
      <c r="EFS137" s="131"/>
      <c r="EFT137" s="131"/>
      <c r="EFU137" s="131"/>
      <c r="EFV137" s="131"/>
      <c r="EFW137" s="131"/>
      <c r="EFX137" s="131"/>
      <c r="EFY137" s="131"/>
      <c r="EFZ137" s="131"/>
      <c r="EGA137" s="131"/>
      <c r="EGB137" s="131"/>
      <c r="EGC137" s="131"/>
      <c r="EGD137" s="131"/>
      <c r="EGE137" s="131"/>
      <c r="EGF137" s="131"/>
      <c r="EGG137" s="131"/>
      <c r="EGH137" s="131"/>
      <c r="EGI137" s="131"/>
      <c r="EGJ137" s="131"/>
      <c r="EGK137" s="131"/>
      <c r="EGL137" s="131"/>
      <c r="EGM137" s="131"/>
      <c r="EGN137" s="131"/>
      <c r="EGO137" s="131"/>
      <c r="EGP137" s="131"/>
      <c r="EGQ137" s="131"/>
      <c r="EGR137" s="131"/>
      <c r="EGS137" s="131"/>
      <c r="EGT137" s="131"/>
      <c r="EGU137" s="131"/>
      <c r="EGV137" s="131"/>
      <c r="EGW137" s="131"/>
      <c r="EGX137" s="131"/>
      <c r="EGY137" s="131"/>
      <c r="EGZ137" s="131"/>
      <c r="EHA137" s="131"/>
      <c r="EHB137" s="131"/>
      <c r="EHC137" s="131"/>
      <c r="EHD137" s="131"/>
      <c r="EHE137" s="131"/>
      <c r="EHF137" s="131"/>
      <c r="EHG137" s="131"/>
      <c r="EHH137" s="131"/>
      <c r="EHI137" s="131"/>
      <c r="EHJ137" s="131"/>
      <c r="EHK137" s="131"/>
      <c r="EHL137" s="131"/>
      <c r="EHM137" s="131"/>
      <c r="EHN137" s="131"/>
      <c r="EHO137" s="131"/>
      <c r="EHP137" s="131"/>
      <c r="EHQ137" s="131"/>
      <c r="EHR137" s="131"/>
      <c r="EHS137" s="131"/>
      <c r="EHT137" s="131"/>
      <c r="EHU137" s="131"/>
      <c r="EHV137" s="131"/>
      <c r="EHW137" s="131"/>
      <c r="EHX137" s="131"/>
      <c r="EHY137" s="131"/>
      <c r="EHZ137" s="131"/>
      <c r="EIA137" s="131"/>
      <c r="EIB137" s="131"/>
      <c r="EIC137" s="131"/>
      <c r="EID137" s="131"/>
      <c r="EIE137" s="131"/>
      <c r="EIF137" s="131"/>
      <c r="EIG137" s="131"/>
      <c r="EIH137" s="131"/>
      <c r="EII137" s="131"/>
      <c r="EIJ137" s="131"/>
      <c r="EIK137" s="131"/>
      <c r="EIL137" s="131"/>
      <c r="EIM137" s="131"/>
      <c r="EIN137" s="131"/>
      <c r="EIO137" s="131"/>
      <c r="EIP137" s="131"/>
      <c r="EIQ137" s="131"/>
      <c r="EIR137" s="131"/>
      <c r="EIS137" s="131"/>
      <c r="EIT137" s="131"/>
      <c r="EIU137" s="131"/>
      <c r="EIV137" s="131"/>
      <c r="EIW137" s="131"/>
      <c r="EIX137" s="131"/>
      <c r="EIY137" s="131"/>
      <c r="EIZ137" s="131"/>
      <c r="EJA137" s="131"/>
      <c r="EJB137" s="131"/>
      <c r="EJC137" s="131"/>
      <c r="EJD137" s="131"/>
      <c r="EJE137" s="131"/>
      <c r="EJF137" s="131"/>
      <c r="EJG137" s="131"/>
      <c r="EJH137" s="131"/>
      <c r="EJI137" s="131"/>
      <c r="EJJ137" s="131"/>
      <c r="EJK137" s="131"/>
      <c r="EJL137" s="131"/>
      <c r="EJM137" s="131"/>
      <c r="EJN137" s="131"/>
      <c r="EJO137" s="131"/>
      <c r="EJP137" s="131"/>
      <c r="EJQ137" s="131"/>
      <c r="EJR137" s="131"/>
      <c r="EJS137" s="131"/>
      <c r="EJT137" s="131"/>
      <c r="EJU137" s="131"/>
      <c r="EJV137" s="131"/>
      <c r="EJW137" s="131"/>
      <c r="EJX137" s="131"/>
      <c r="EJY137" s="131"/>
      <c r="EJZ137" s="131"/>
      <c r="EKA137" s="131"/>
      <c r="EKB137" s="131"/>
      <c r="EKC137" s="131"/>
      <c r="EKD137" s="131"/>
      <c r="EKE137" s="131"/>
      <c r="EKF137" s="131"/>
      <c r="EKG137" s="131"/>
      <c r="EKH137" s="131"/>
      <c r="EKI137" s="131"/>
      <c r="EKJ137" s="131"/>
      <c r="EKK137" s="131"/>
      <c r="EKL137" s="131"/>
      <c r="EKM137" s="131"/>
      <c r="EKN137" s="131"/>
      <c r="EKO137" s="131"/>
      <c r="EKP137" s="131"/>
      <c r="EKQ137" s="131"/>
      <c r="EKR137" s="131"/>
      <c r="EKS137" s="131"/>
      <c r="EKT137" s="131"/>
      <c r="EKU137" s="131"/>
      <c r="EKV137" s="131"/>
      <c r="EKW137" s="131"/>
      <c r="EKX137" s="131"/>
      <c r="EKY137" s="131"/>
      <c r="EKZ137" s="131"/>
      <c r="ELA137" s="131"/>
      <c r="ELB137" s="131"/>
      <c r="ELC137" s="131"/>
      <c r="ELD137" s="131"/>
      <c r="ELE137" s="131"/>
      <c r="ELF137" s="131"/>
      <c r="ELG137" s="131"/>
      <c r="ELH137" s="131"/>
      <c r="ELI137" s="131"/>
      <c r="ELJ137" s="131"/>
      <c r="ELK137" s="131"/>
      <c r="ELL137" s="131"/>
      <c r="ELM137" s="131"/>
      <c r="ELN137" s="131"/>
      <c r="ELO137" s="131"/>
      <c r="ELP137" s="131"/>
      <c r="ELQ137" s="131"/>
      <c r="ELR137" s="131"/>
      <c r="ELS137" s="131"/>
      <c r="ELT137" s="131"/>
      <c r="ELU137" s="131"/>
      <c r="ELV137" s="131"/>
      <c r="ELW137" s="131"/>
      <c r="ELX137" s="131"/>
      <c r="ELY137" s="131"/>
      <c r="ELZ137" s="131"/>
      <c r="EMA137" s="131"/>
      <c r="EMB137" s="131"/>
      <c r="EMC137" s="131"/>
      <c r="EMD137" s="131"/>
      <c r="EME137" s="131"/>
      <c r="EMF137" s="131"/>
      <c r="EMG137" s="131"/>
      <c r="EMH137" s="131"/>
      <c r="EMI137" s="131"/>
      <c r="EMJ137" s="131"/>
      <c r="EMK137" s="131"/>
      <c r="EML137" s="131"/>
      <c r="EMM137" s="131"/>
      <c r="EMN137" s="131"/>
      <c r="EMO137" s="131"/>
      <c r="EMP137" s="131"/>
      <c r="EMQ137" s="131"/>
      <c r="EMR137" s="131"/>
      <c r="EMS137" s="131"/>
      <c r="EMT137" s="131"/>
      <c r="EMU137" s="131"/>
      <c r="EMV137" s="131"/>
      <c r="EMW137" s="131"/>
      <c r="EMX137" s="131"/>
      <c r="EMY137" s="131"/>
      <c r="EMZ137" s="131"/>
      <c r="ENA137" s="131"/>
      <c r="ENB137" s="131"/>
      <c r="ENC137" s="131"/>
      <c r="END137" s="131"/>
      <c r="ENE137" s="131"/>
      <c r="ENF137" s="131"/>
      <c r="ENG137" s="131"/>
      <c r="ENH137" s="131"/>
      <c r="ENI137" s="131"/>
      <c r="ENJ137" s="131"/>
      <c r="ENK137" s="131"/>
      <c r="ENL137" s="131"/>
      <c r="ENM137" s="131"/>
      <c r="ENN137" s="131"/>
      <c r="ENO137" s="131"/>
      <c r="ENP137" s="131"/>
      <c r="ENQ137" s="131"/>
      <c r="ENR137" s="131"/>
      <c r="ENS137" s="131"/>
      <c r="ENT137" s="131"/>
      <c r="ENU137" s="131"/>
      <c r="ENV137" s="131"/>
      <c r="ENW137" s="131"/>
      <c r="ENX137" s="131"/>
      <c r="ENY137" s="131"/>
      <c r="ENZ137" s="131"/>
      <c r="EOA137" s="131"/>
      <c r="EOB137" s="131"/>
      <c r="EOC137" s="131"/>
      <c r="EOD137" s="131"/>
      <c r="EOE137" s="131"/>
      <c r="EOF137" s="131"/>
      <c r="EOG137" s="131"/>
      <c r="EOH137" s="131"/>
      <c r="EOI137" s="131"/>
      <c r="EOJ137" s="131"/>
      <c r="EOK137" s="131"/>
      <c r="EOL137" s="131"/>
      <c r="EOM137" s="131"/>
      <c r="EON137" s="131"/>
      <c r="EOO137" s="131"/>
      <c r="EOP137" s="131"/>
      <c r="EOQ137" s="131"/>
      <c r="EOR137" s="131"/>
      <c r="EOS137" s="131"/>
      <c r="EOT137" s="131"/>
      <c r="EOU137" s="131"/>
      <c r="EOV137" s="131"/>
      <c r="EOW137" s="131"/>
      <c r="EOX137" s="131"/>
      <c r="EOY137" s="131"/>
      <c r="EOZ137" s="131"/>
      <c r="EPA137" s="131"/>
      <c r="EPB137" s="131"/>
      <c r="EPC137" s="131"/>
      <c r="EPD137" s="131"/>
      <c r="EPE137" s="131"/>
      <c r="EPF137" s="131"/>
      <c r="EPG137" s="131"/>
      <c r="EPH137" s="131"/>
      <c r="EPI137" s="131"/>
      <c r="EPJ137" s="131"/>
      <c r="EPK137" s="131"/>
      <c r="EPL137" s="131"/>
      <c r="EPM137" s="131"/>
      <c r="EPN137" s="131"/>
      <c r="EPO137" s="131"/>
      <c r="EPP137" s="131"/>
      <c r="EPQ137" s="131"/>
      <c r="EPR137" s="131"/>
      <c r="EPS137" s="131"/>
      <c r="EPT137" s="131"/>
      <c r="EPU137" s="131"/>
      <c r="EPV137" s="131"/>
      <c r="EPW137" s="131"/>
      <c r="EPX137" s="131"/>
      <c r="EPY137" s="131"/>
      <c r="EPZ137" s="131"/>
      <c r="EQA137" s="131"/>
      <c r="EQB137" s="131"/>
      <c r="EQC137" s="131"/>
      <c r="EQD137" s="131"/>
      <c r="EQE137" s="131"/>
      <c r="EQF137" s="131"/>
      <c r="EQG137" s="131"/>
      <c r="EQH137" s="131"/>
      <c r="EQI137" s="131"/>
      <c r="EQJ137" s="131"/>
      <c r="EQK137" s="131"/>
      <c r="EQL137" s="131"/>
      <c r="EQM137" s="131"/>
      <c r="EQN137" s="131"/>
      <c r="EQO137" s="131"/>
      <c r="EQP137" s="131"/>
      <c r="EQQ137" s="131"/>
      <c r="EQR137" s="131"/>
      <c r="EQS137" s="131"/>
      <c r="EQT137" s="131"/>
      <c r="EQU137" s="131"/>
      <c r="EQV137" s="131"/>
      <c r="EQW137" s="131"/>
      <c r="EQX137" s="131"/>
      <c r="EQY137" s="131"/>
      <c r="EQZ137" s="131"/>
      <c r="ERA137" s="131"/>
      <c r="ERB137" s="131"/>
      <c r="ERC137" s="131"/>
      <c r="ERD137" s="131"/>
      <c r="ERE137" s="131"/>
      <c r="ERF137" s="131"/>
      <c r="ERG137" s="131"/>
      <c r="ERH137" s="131"/>
      <c r="ERI137" s="131"/>
      <c r="ERJ137" s="131"/>
      <c r="ERK137" s="131"/>
      <c r="ERL137" s="131"/>
      <c r="ERM137" s="131"/>
      <c r="ERN137" s="131"/>
      <c r="ERO137" s="131"/>
      <c r="ERP137" s="131"/>
      <c r="ERQ137" s="131"/>
      <c r="ERR137" s="131"/>
      <c r="ERS137" s="131"/>
      <c r="ERT137" s="131"/>
      <c r="ERU137" s="131"/>
      <c r="ERV137" s="131"/>
      <c r="ERW137" s="131"/>
      <c r="ERX137" s="131"/>
      <c r="ERY137" s="131"/>
      <c r="ERZ137" s="131"/>
      <c r="ESA137" s="131"/>
      <c r="ESB137" s="131"/>
      <c r="ESC137" s="131"/>
      <c r="ESD137" s="131"/>
      <c r="ESE137" s="131"/>
      <c r="ESF137" s="131"/>
      <c r="ESG137" s="131"/>
      <c r="ESH137" s="131"/>
      <c r="ESI137" s="131"/>
      <c r="ESJ137" s="131"/>
      <c r="ESK137" s="131"/>
      <c r="ESL137" s="131"/>
      <c r="ESM137" s="131"/>
      <c r="ESN137" s="131"/>
      <c r="ESO137" s="131"/>
      <c r="ESP137" s="131"/>
      <c r="ESQ137" s="131"/>
      <c r="ESR137" s="131"/>
      <c r="ESS137" s="131"/>
      <c r="EST137" s="131"/>
      <c r="ESU137" s="131"/>
      <c r="ESV137" s="131"/>
      <c r="ESW137" s="131"/>
      <c r="ESX137" s="131"/>
      <c r="ESY137" s="131"/>
      <c r="ESZ137" s="131"/>
      <c r="ETA137" s="131"/>
      <c r="ETB137" s="131"/>
      <c r="ETC137" s="131"/>
      <c r="ETD137" s="131"/>
      <c r="ETE137" s="131"/>
      <c r="ETF137" s="131"/>
      <c r="ETG137" s="131"/>
      <c r="ETH137" s="131"/>
      <c r="ETI137" s="131"/>
      <c r="ETJ137" s="131"/>
      <c r="ETK137" s="131"/>
      <c r="ETL137" s="131"/>
      <c r="ETM137" s="131"/>
      <c r="ETN137" s="131"/>
      <c r="ETO137" s="131"/>
      <c r="ETP137" s="131"/>
      <c r="ETQ137" s="131"/>
      <c r="ETR137" s="131"/>
      <c r="ETS137" s="131"/>
      <c r="ETT137" s="131"/>
      <c r="ETU137" s="131"/>
      <c r="ETV137" s="131"/>
      <c r="ETW137" s="131"/>
      <c r="ETX137" s="131"/>
      <c r="ETY137" s="131"/>
      <c r="ETZ137" s="131"/>
      <c r="EUA137" s="131"/>
      <c r="EUB137" s="131"/>
      <c r="EUC137" s="131"/>
      <c r="EUD137" s="131"/>
      <c r="EUE137" s="131"/>
      <c r="EUF137" s="131"/>
      <c r="EUG137" s="131"/>
      <c r="EUH137" s="131"/>
      <c r="EUI137" s="131"/>
      <c r="EUJ137" s="131"/>
      <c r="EUK137" s="131"/>
      <c r="EUL137" s="131"/>
      <c r="EUM137" s="131"/>
      <c r="EUN137" s="131"/>
      <c r="EUO137" s="131"/>
      <c r="EUP137" s="131"/>
      <c r="EUQ137" s="131"/>
      <c r="EUR137" s="131"/>
      <c r="EUS137" s="131"/>
      <c r="EUT137" s="131"/>
      <c r="EUU137" s="131"/>
      <c r="EUV137" s="131"/>
      <c r="EUW137" s="131"/>
      <c r="EUX137" s="131"/>
      <c r="EUY137" s="131"/>
      <c r="EUZ137" s="131"/>
      <c r="EVA137" s="131"/>
      <c r="EVB137" s="131"/>
      <c r="EVC137" s="131"/>
      <c r="EVD137" s="131"/>
      <c r="EVE137" s="131"/>
      <c r="EVF137" s="131"/>
      <c r="EVG137" s="131"/>
      <c r="EVH137" s="131"/>
      <c r="EVI137" s="131"/>
      <c r="EVJ137" s="131"/>
      <c r="EVK137" s="131"/>
      <c r="EVL137" s="131"/>
      <c r="EVM137" s="131"/>
      <c r="EVN137" s="131"/>
      <c r="EVO137" s="131"/>
      <c r="EVP137" s="131"/>
      <c r="EVQ137" s="131"/>
      <c r="EVR137" s="131"/>
      <c r="EVS137" s="131"/>
      <c r="EVT137" s="131"/>
      <c r="EVU137" s="131"/>
      <c r="EVV137" s="131"/>
      <c r="EVW137" s="131"/>
      <c r="EVX137" s="131"/>
      <c r="EVY137" s="131"/>
      <c r="EVZ137" s="131"/>
      <c r="EWA137" s="131"/>
      <c r="EWB137" s="131"/>
      <c r="EWC137" s="131"/>
      <c r="EWD137" s="131"/>
      <c r="EWE137" s="131"/>
      <c r="EWF137" s="131"/>
      <c r="EWG137" s="131"/>
      <c r="EWH137" s="131"/>
      <c r="EWI137" s="131"/>
      <c r="EWJ137" s="131"/>
      <c r="EWK137" s="131"/>
      <c r="EWL137" s="131"/>
      <c r="EWM137" s="131"/>
      <c r="EWN137" s="131"/>
      <c r="EWO137" s="131"/>
      <c r="EWP137" s="131"/>
      <c r="EWQ137" s="131"/>
      <c r="EWR137" s="131"/>
      <c r="EWS137" s="131"/>
      <c r="EWT137" s="131"/>
      <c r="EWU137" s="131"/>
      <c r="EWV137" s="131"/>
      <c r="EWW137" s="131"/>
      <c r="EWX137" s="131"/>
      <c r="EWY137" s="131"/>
      <c r="EWZ137" s="131"/>
      <c r="EXA137" s="131"/>
      <c r="EXB137" s="131"/>
      <c r="EXC137" s="131"/>
      <c r="EXD137" s="131"/>
      <c r="EXE137" s="131"/>
      <c r="EXF137" s="131"/>
      <c r="EXG137" s="131"/>
      <c r="EXH137" s="131"/>
      <c r="EXI137" s="131"/>
      <c r="EXJ137" s="131"/>
      <c r="EXK137" s="131"/>
      <c r="EXL137" s="131"/>
      <c r="EXM137" s="131"/>
      <c r="EXN137" s="131"/>
      <c r="EXO137" s="131"/>
      <c r="EXP137" s="131"/>
      <c r="EXQ137" s="131"/>
      <c r="EXR137" s="131"/>
      <c r="EXS137" s="131"/>
      <c r="EXT137" s="131"/>
      <c r="EXU137" s="131"/>
      <c r="EXV137" s="131"/>
      <c r="EXW137" s="131"/>
      <c r="EXX137" s="131"/>
      <c r="EXY137" s="131"/>
      <c r="EXZ137" s="131"/>
      <c r="EYA137" s="131"/>
      <c r="EYB137" s="131"/>
      <c r="EYC137" s="131"/>
      <c r="EYD137" s="131"/>
      <c r="EYE137" s="131"/>
      <c r="EYF137" s="131"/>
      <c r="EYG137" s="131"/>
      <c r="EYH137" s="131"/>
      <c r="EYI137" s="131"/>
      <c r="EYJ137" s="131"/>
      <c r="EYK137" s="131"/>
      <c r="EYL137" s="131"/>
      <c r="EYM137" s="131"/>
      <c r="EYN137" s="131"/>
      <c r="EYO137" s="131"/>
      <c r="EYP137" s="131"/>
      <c r="EYQ137" s="131"/>
      <c r="EYR137" s="131"/>
      <c r="EYS137" s="131"/>
      <c r="EYT137" s="131"/>
      <c r="EYU137" s="131"/>
      <c r="EYV137" s="131"/>
      <c r="EYW137" s="131"/>
      <c r="EYX137" s="131"/>
      <c r="EYY137" s="131"/>
      <c r="EYZ137" s="131"/>
      <c r="EZA137" s="131"/>
      <c r="EZB137" s="131"/>
      <c r="EZC137" s="131"/>
      <c r="EZD137" s="131"/>
      <c r="EZE137" s="131"/>
      <c r="EZF137" s="131"/>
      <c r="EZG137" s="131"/>
      <c r="EZH137" s="131"/>
      <c r="EZI137" s="131"/>
      <c r="EZJ137" s="131"/>
      <c r="EZK137" s="131"/>
      <c r="EZL137" s="131"/>
      <c r="EZM137" s="131"/>
      <c r="EZN137" s="131"/>
      <c r="EZO137" s="131"/>
      <c r="EZP137" s="131"/>
      <c r="EZQ137" s="131"/>
      <c r="EZR137" s="131"/>
      <c r="EZS137" s="131"/>
      <c r="EZT137" s="131"/>
      <c r="EZU137" s="131"/>
      <c r="EZV137" s="131"/>
      <c r="EZW137" s="131"/>
      <c r="EZX137" s="131"/>
      <c r="EZY137" s="131"/>
      <c r="EZZ137" s="131"/>
      <c r="FAA137" s="131"/>
      <c r="FAB137" s="131"/>
      <c r="FAC137" s="131"/>
      <c r="FAD137" s="131"/>
      <c r="FAE137" s="131"/>
      <c r="FAF137" s="131"/>
      <c r="FAG137" s="131"/>
      <c r="FAH137" s="131"/>
      <c r="FAI137" s="131"/>
      <c r="FAJ137" s="131"/>
      <c r="FAK137" s="131"/>
      <c r="FAL137" s="131"/>
      <c r="FAM137" s="131"/>
      <c r="FAN137" s="131"/>
      <c r="FAO137" s="131"/>
      <c r="FAP137" s="131"/>
      <c r="FAQ137" s="131"/>
      <c r="FAR137" s="131"/>
      <c r="FAS137" s="131"/>
      <c r="FAT137" s="131"/>
      <c r="FAU137" s="131"/>
      <c r="FAV137" s="131"/>
      <c r="FAW137" s="131"/>
      <c r="FAX137" s="131"/>
      <c r="FAY137" s="131"/>
      <c r="FAZ137" s="131"/>
      <c r="FBA137" s="131"/>
      <c r="FBB137" s="131"/>
      <c r="FBC137" s="131"/>
      <c r="FBD137" s="131"/>
      <c r="FBE137" s="131"/>
      <c r="FBF137" s="131"/>
      <c r="FBG137" s="131"/>
      <c r="FBH137" s="131"/>
      <c r="FBI137" s="131"/>
      <c r="FBJ137" s="131"/>
      <c r="FBK137" s="131"/>
      <c r="FBL137" s="131"/>
      <c r="FBM137" s="131"/>
      <c r="FBN137" s="131"/>
      <c r="FBO137" s="131"/>
      <c r="FBP137" s="131"/>
      <c r="FBQ137" s="131"/>
      <c r="FBR137" s="131"/>
      <c r="FBS137" s="131"/>
      <c r="FBT137" s="131"/>
      <c r="FBU137" s="131"/>
      <c r="FBV137" s="131"/>
      <c r="FBW137" s="131"/>
      <c r="FBX137" s="131"/>
      <c r="FBY137" s="131"/>
      <c r="FBZ137" s="131"/>
      <c r="FCA137" s="131"/>
      <c r="FCB137" s="131"/>
      <c r="FCC137" s="131"/>
      <c r="FCD137" s="131"/>
      <c r="FCE137" s="131"/>
      <c r="FCF137" s="131"/>
      <c r="FCG137" s="131"/>
      <c r="FCH137" s="131"/>
      <c r="FCI137" s="131"/>
      <c r="FCJ137" s="131"/>
      <c r="FCK137" s="131"/>
      <c r="FCL137" s="131"/>
      <c r="FCM137" s="131"/>
      <c r="FCN137" s="131"/>
      <c r="FCO137" s="131"/>
      <c r="FCP137" s="131"/>
      <c r="FCQ137" s="131"/>
      <c r="FCR137" s="131"/>
      <c r="FCS137" s="131"/>
      <c r="FCT137" s="131"/>
      <c r="FCU137" s="131"/>
      <c r="FCV137" s="131"/>
      <c r="FCW137" s="131"/>
      <c r="FCX137" s="131"/>
      <c r="FCY137" s="131"/>
      <c r="FCZ137" s="131"/>
      <c r="FDA137" s="131"/>
      <c r="FDB137" s="131"/>
      <c r="FDC137" s="131"/>
      <c r="FDD137" s="131"/>
      <c r="FDE137" s="131"/>
      <c r="FDF137" s="131"/>
      <c r="FDG137" s="131"/>
      <c r="FDH137" s="131"/>
      <c r="FDI137" s="131"/>
      <c r="FDJ137" s="131"/>
      <c r="FDK137" s="131"/>
      <c r="FDL137" s="131"/>
      <c r="FDM137" s="131"/>
      <c r="FDN137" s="131"/>
      <c r="FDO137" s="131"/>
      <c r="FDP137" s="131"/>
      <c r="FDQ137" s="131"/>
      <c r="FDR137" s="131"/>
      <c r="FDS137" s="131"/>
      <c r="FDT137" s="131"/>
      <c r="FDU137" s="131"/>
      <c r="FDV137" s="131"/>
      <c r="FDW137" s="131"/>
      <c r="FDX137" s="131"/>
      <c r="FDY137" s="131"/>
      <c r="FDZ137" s="131"/>
      <c r="FEA137" s="131"/>
      <c r="FEB137" s="131"/>
      <c r="FEC137" s="131"/>
      <c r="FED137" s="131"/>
      <c r="FEE137" s="131"/>
      <c r="FEF137" s="131"/>
      <c r="FEG137" s="131"/>
      <c r="FEH137" s="131"/>
      <c r="FEI137" s="131"/>
      <c r="FEJ137" s="131"/>
      <c r="FEK137" s="131"/>
      <c r="FEL137" s="131"/>
      <c r="FEM137" s="131"/>
      <c r="FEN137" s="131"/>
      <c r="FEO137" s="131"/>
      <c r="FEP137" s="131"/>
      <c r="FEQ137" s="131"/>
      <c r="FER137" s="131"/>
      <c r="FES137" s="131"/>
      <c r="FET137" s="131"/>
      <c r="FEU137" s="131"/>
      <c r="FEV137" s="131"/>
      <c r="FEW137" s="131"/>
      <c r="FEX137" s="131"/>
      <c r="FEY137" s="131"/>
      <c r="FEZ137" s="131"/>
      <c r="FFA137" s="131"/>
      <c r="FFB137" s="131"/>
      <c r="FFC137" s="131"/>
      <c r="FFD137" s="131"/>
      <c r="FFE137" s="131"/>
      <c r="FFF137" s="131"/>
      <c r="FFG137" s="131"/>
      <c r="FFH137" s="131"/>
      <c r="FFI137" s="131"/>
      <c r="FFJ137" s="131"/>
      <c r="FFK137" s="131"/>
      <c r="FFL137" s="131"/>
      <c r="FFM137" s="131"/>
      <c r="FFN137" s="131"/>
      <c r="FFO137" s="131"/>
      <c r="FFP137" s="131"/>
      <c r="FFQ137" s="131"/>
      <c r="FFR137" s="131"/>
      <c r="FFS137" s="131"/>
      <c r="FFT137" s="131"/>
      <c r="FFU137" s="131"/>
      <c r="FFV137" s="131"/>
      <c r="FFW137" s="131"/>
      <c r="FFX137" s="131"/>
      <c r="FFY137" s="131"/>
      <c r="FFZ137" s="131"/>
      <c r="FGA137" s="131"/>
      <c r="FGB137" s="131"/>
      <c r="FGC137" s="131"/>
      <c r="FGD137" s="131"/>
      <c r="FGE137" s="131"/>
      <c r="FGF137" s="131"/>
      <c r="FGG137" s="131"/>
      <c r="FGH137" s="131"/>
      <c r="FGI137" s="131"/>
      <c r="FGJ137" s="131"/>
      <c r="FGK137" s="131"/>
      <c r="FGL137" s="131"/>
      <c r="FGM137" s="131"/>
      <c r="FGN137" s="131"/>
      <c r="FGO137" s="131"/>
      <c r="FGP137" s="131"/>
      <c r="FGQ137" s="131"/>
      <c r="FGR137" s="131"/>
      <c r="FGS137" s="131"/>
      <c r="FGT137" s="131"/>
      <c r="FGU137" s="131"/>
      <c r="FGV137" s="131"/>
      <c r="FGW137" s="131"/>
      <c r="FGX137" s="131"/>
      <c r="FGY137" s="131"/>
      <c r="FGZ137" s="131"/>
      <c r="FHA137" s="131"/>
      <c r="FHB137" s="131"/>
      <c r="FHC137" s="131"/>
      <c r="FHD137" s="131"/>
      <c r="FHE137" s="131"/>
      <c r="FHF137" s="131"/>
      <c r="FHG137" s="131"/>
      <c r="FHH137" s="131"/>
      <c r="FHI137" s="131"/>
      <c r="FHJ137" s="131"/>
      <c r="FHK137" s="131"/>
      <c r="FHL137" s="131"/>
      <c r="FHM137" s="131"/>
      <c r="FHN137" s="131"/>
      <c r="FHO137" s="131"/>
      <c r="FHP137" s="131"/>
      <c r="FHQ137" s="131"/>
      <c r="FHR137" s="131"/>
      <c r="FHS137" s="131"/>
      <c r="FHT137" s="131"/>
      <c r="FHU137" s="131"/>
      <c r="FHV137" s="131"/>
      <c r="FHW137" s="131"/>
      <c r="FHX137" s="131"/>
      <c r="FHY137" s="131"/>
      <c r="FHZ137" s="131"/>
      <c r="FIA137" s="131"/>
      <c r="FIB137" s="131"/>
      <c r="FIC137" s="131"/>
      <c r="FID137" s="131"/>
      <c r="FIE137" s="131"/>
      <c r="FIF137" s="131"/>
      <c r="FIG137" s="131"/>
      <c r="FIH137" s="131"/>
      <c r="FII137" s="131"/>
      <c r="FIJ137" s="131"/>
      <c r="FIK137" s="131"/>
      <c r="FIL137" s="131"/>
      <c r="FIM137" s="131"/>
      <c r="FIN137" s="131"/>
      <c r="FIO137" s="131"/>
      <c r="FIP137" s="131"/>
      <c r="FIQ137" s="131"/>
      <c r="FIR137" s="131"/>
      <c r="FIS137" s="131"/>
      <c r="FIT137" s="131"/>
      <c r="FIU137" s="131"/>
      <c r="FIV137" s="131"/>
      <c r="FIW137" s="131"/>
      <c r="FIX137" s="131"/>
      <c r="FIY137" s="131"/>
      <c r="FIZ137" s="131"/>
      <c r="FJA137" s="131"/>
      <c r="FJB137" s="131"/>
      <c r="FJC137" s="131"/>
      <c r="FJD137" s="131"/>
      <c r="FJE137" s="131"/>
      <c r="FJF137" s="131"/>
      <c r="FJG137" s="131"/>
      <c r="FJH137" s="131"/>
      <c r="FJI137" s="131"/>
      <c r="FJJ137" s="131"/>
      <c r="FJK137" s="131"/>
      <c r="FJL137" s="131"/>
      <c r="FJM137" s="131"/>
      <c r="FJN137" s="131"/>
      <c r="FJO137" s="131"/>
      <c r="FJP137" s="131"/>
      <c r="FJQ137" s="131"/>
      <c r="FJR137" s="131"/>
      <c r="FJS137" s="131"/>
      <c r="FJT137" s="131"/>
      <c r="FJU137" s="131"/>
      <c r="FJV137" s="131"/>
      <c r="FJW137" s="131"/>
      <c r="FJX137" s="131"/>
      <c r="FJY137" s="131"/>
      <c r="FJZ137" s="131"/>
      <c r="FKA137" s="131"/>
      <c r="FKB137" s="131"/>
      <c r="FKC137" s="131"/>
      <c r="FKD137" s="131"/>
      <c r="FKE137" s="131"/>
      <c r="FKF137" s="131"/>
      <c r="FKG137" s="131"/>
      <c r="FKH137" s="131"/>
      <c r="FKI137" s="131"/>
      <c r="FKJ137" s="131"/>
      <c r="FKK137" s="131"/>
      <c r="FKL137" s="131"/>
      <c r="FKM137" s="131"/>
      <c r="FKN137" s="131"/>
      <c r="FKO137" s="131"/>
      <c r="FKP137" s="131"/>
      <c r="FKQ137" s="131"/>
      <c r="FKR137" s="131"/>
      <c r="FKS137" s="131"/>
      <c r="FKT137" s="131"/>
      <c r="FKU137" s="131"/>
      <c r="FKV137" s="131"/>
      <c r="FKW137" s="131"/>
      <c r="FKX137" s="131"/>
      <c r="FKY137" s="131"/>
      <c r="FKZ137" s="131"/>
      <c r="FLA137" s="131"/>
      <c r="FLB137" s="131"/>
      <c r="FLC137" s="131"/>
      <c r="FLD137" s="131"/>
      <c r="FLE137" s="131"/>
      <c r="FLF137" s="131"/>
      <c r="FLG137" s="131"/>
      <c r="FLH137" s="131"/>
      <c r="FLI137" s="131"/>
      <c r="FLJ137" s="131"/>
      <c r="FLK137" s="131"/>
      <c r="FLL137" s="131"/>
      <c r="FLM137" s="131"/>
      <c r="FLN137" s="131"/>
      <c r="FLO137" s="131"/>
      <c r="FLP137" s="131"/>
      <c r="FLQ137" s="131"/>
      <c r="FLR137" s="131"/>
      <c r="FLS137" s="131"/>
      <c r="FLT137" s="131"/>
      <c r="FLU137" s="131"/>
      <c r="FLV137" s="131"/>
      <c r="FLW137" s="131"/>
      <c r="FLX137" s="131"/>
      <c r="FLY137" s="131"/>
      <c r="FLZ137" s="131"/>
      <c r="FMA137" s="131"/>
      <c r="FMB137" s="131"/>
      <c r="FMC137" s="131"/>
      <c r="FMD137" s="131"/>
      <c r="FME137" s="131"/>
      <c r="FMF137" s="131"/>
      <c r="FMG137" s="131"/>
      <c r="FMH137" s="131"/>
      <c r="FMI137" s="131"/>
      <c r="FMJ137" s="131"/>
      <c r="FMK137" s="131"/>
      <c r="FML137" s="131"/>
      <c r="FMM137" s="131"/>
      <c r="FMN137" s="131"/>
      <c r="FMO137" s="131"/>
      <c r="FMP137" s="131"/>
      <c r="FMQ137" s="131"/>
      <c r="FMR137" s="131"/>
      <c r="FMS137" s="131"/>
      <c r="FMT137" s="131"/>
      <c r="FMU137" s="131"/>
      <c r="FMV137" s="131"/>
      <c r="FMW137" s="131"/>
      <c r="FMX137" s="131"/>
      <c r="FMY137" s="131"/>
      <c r="FMZ137" s="131"/>
      <c r="FNA137" s="131"/>
      <c r="FNB137" s="131"/>
      <c r="FNC137" s="131"/>
      <c r="FND137" s="131"/>
      <c r="FNE137" s="131"/>
      <c r="FNF137" s="131"/>
      <c r="FNG137" s="131"/>
      <c r="FNH137" s="131"/>
      <c r="FNI137" s="131"/>
      <c r="FNJ137" s="131"/>
      <c r="FNK137" s="131"/>
      <c r="FNL137" s="131"/>
      <c r="FNM137" s="131"/>
      <c r="FNN137" s="131"/>
      <c r="FNO137" s="131"/>
      <c r="FNP137" s="131"/>
      <c r="FNQ137" s="131"/>
      <c r="FNR137" s="131"/>
      <c r="FNS137" s="131"/>
      <c r="FNT137" s="131"/>
      <c r="FNU137" s="131"/>
      <c r="FNV137" s="131"/>
      <c r="FNW137" s="131"/>
      <c r="FNX137" s="131"/>
      <c r="FNY137" s="131"/>
      <c r="FNZ137" s="131"/>
      <c r="FOA137" s="131"/>
      <c r="FOB137" s="131"/>
      <c r="FOC137" s="131"/>
      <c r="FOD137" s="131"/>
      <c r="FOE137" s="131"/>
      <c r="FOF137" s="131"/>
      <c r="FOG137" s="131"/>
      <c r="FOH137" s="131"/>
      <c r="FOI137" s="131"/>
      <c r="FOJ137" s="131"/>
      <c r="FOK137" s="131"/>
      <c r="FOL137" s="131"/>
      <c r="FOM137" s="131"/>
      <c r="FON137" s="131"/>
      <c r="FOO137" s="131"/>
      <c r="FOP137" s="131"/>
      <c r="FOQ137" s="131"/>
      <c r="FOR137" s="131"/>
      <c r="FOS137" s="131"/>
      <c r="FOT137" s="131"/>
      <c r="FOU137" s="131"/>
      <c r="FOV137" s="131"/>
      <c r="FOW137" s="131"/>
      <c r="FOX137" s="131"/>
      <c r="FOY137" s="131"/>
      <c r="FOZ137" s="131"/>
      <c r="FPA137" s="131"/>
      <c r="FPB137" s="131"/>
      <c r="FPC137" s="131"/>
      <c r="FPD137" s="131"/>
      <c r="FPE137" s="131"/>
      <c r="FPF137" s="131"/>
      <c r="FPG137" s="131"/>
      <c r="FPH137" s="131"/>
      <c r="FPI137" s="131"/>
      <c r="FPJ137" s="131"/>
      <c r="FPK137" s="131"/>
      <c r="FPL137" s="131"/>
      <c r="FPM137" s="131"/>
      <c r="FPN137" s="131"/>
      <c r="FPO137" s="131"/>
      <c r="FPP137" s="131"/>
      <c r="FPQ137" s="131"/>
      <c r="FPR137" s="131"/>
      <c r="FPS137" s="131"/>
      <c r="FPT137" s="131"/>
      <c r="FPU137" s="131"/>
      <c r="FPV137" s="131"/>
      <c r="FPW137" s="131"/>
      <c r="FPX137" s="131"/>
      <c r="FPY137" s="131"/>
      <c r="FPZ137" s="131"/>
      <c r="FQA137" s="131"/>
      <c r="FQB137" s="131"/>
      <c r="FQC137" s="131"/>
      <c r="FQD137" s="131"/>
      <c r="FQE137" s="131"/>
      <c r="FQF137" s="131"/>
      <c r="FQG137" s="131"/>
      <c r="FQH137" s="131"/>
      <c r="FQI137" s="131"/>
      <c r="FQJ137" s="131"/>
      <c r="FQK137" s="131"/>
      <c r="FQL137" s="131"/>
      <c r="FQM137" s="131"/>
      <c r="FQN137" s="131"/>
      <c r="FQO137" s="131"/>
      <c r="FQP137" s="131"/>
      <c r="FQQ137" s="131"/>
      <c r="FQR137" s="131"/>
      <c r="FQS137" s="131"/>
      <c r="FQT137" s="131"/>
      <c r="FQU137" s="131"/>
      <c r="FQV137" s="131"/>
      <c r="FQW137" s="131"/>
      <c r="FQX137" s="131"/>
      <c r="FQY137" s="131"/>
      <c r="FQZ137" s="131"/>
      <c r="FRA137" s="131"/>
      <c r="FRB137" s="131"/>
      <c r="FRC137" s="131"/>
      <c r="FRD137" s="131"/>
      <c r="FRE137" s="131"/>
      <c r="FRF137" s="131"/>
      <c r="FRG137" s="131"/>
      <c r="FRH137" s="131"/>
      <c r="FRI137" s="131"/>
      <c r="FRJ137" s="131"/>
      <c r="FRK137" s="131"/>
      <c r="FRL137" s="131"/>
      <c r="FRM137" s="131"/>
      <c r="FRN137" s="131"/>
      <c r="FRO137" s="131"/>
      <c r="FRP137" s="131"/>
      <c r="FRQ137" s="131"/>
      <c r="FRR137" s="131"/>
      <c r="FRS137" s="131"/>
      <c r="FRT137" s="131"/>
      <c r="FRU137" s="131"/>
      <c r="FRV137" s="131"/>
      <c r="FRW137" s="131"/>
      <c r="FRX137" s="131"/>
      <c r="FRY137" s="131"/>
      <c r="FRZ137" s="131"/>
      <c r="FSA137" s="131"/>
      <c r="FSB137" s="131"/>
      <c r="FSC137" s="131"/>
      <c r="FSD137" s="131"/>
      <c r="FSE137" s="131"/>
      <c r="FSF137" s="131"/>
      <c r="FSG137" s="131"/>
      <c r="FSH137" s="131"/>
      <c r="FSI137" s="131"/>
      <c r="FSJ137" s="131"/>
      <c r="FSK137" s="131"/>
      <c r="FSL137" s="131"/>
      <c r="FSM137" s="131"/>
      <c r="FSN137" s="131"/>
      <c r="FSO137" s="131"/>
      <c r="FSP137" s="131"/>
      <c r="FSQ137" s="131"/>
      <c r="FSR137" s="131"/>
      <c r="FSS137" s="131"/>
      <c r="FST137" s="131"/>
      <c r="FSU137" s="131"/>
      <c r="FSV137" s="131"/>
      <c r="FSW137" s="131"/>
      <c r="FSX137" s="131"/>
      <c r="FSY137" s="131"/>
      <c r="FSZ137" s="131"/>
      <c r="FTA137" s="131"/>
      <c r="FTB137" s="131"/>
      <c r="FTC137" s="131"/>
      <c r="FTD137" s="131"/>
      <c r="FTE137" s="131"/>
      <c r="FTF137" s="131"/>
      <c r="FTG137" s="131"/>
      <c r="FTH137" s="131"/>
      <c r="FTI137" s="131"/>
      <c r="FTJ137" s="131"/>
      <c r="FTK137" s="131"/>
      <c r="FTL137" s="131"/>
      <c r="FTM137" s="131"/>
      <c r="FTN137" s="131"/>
      <c r="FTO137" s="131"/>
      <c r="FTP137" s="131"/>
      <c r="FTQ137" s="131"/>
      <c r="FTR137" s="131"/>
      <c r="FTS137" s="131"/>
      <c r="FTT137" s="131"/>
      <c r="FTU137" s="131"/>
      <c r="FTV137" s="131"/>
      <c r="FTW137" s="131"/>
      <c r="FTX137" s="131"/>
      <c r="FTY137" s="131"/>
      <c r="FTZ137" s="131"/>
      <c r="FUA137" s="131"/>
      <c r="FUB137" s="131"/>
      <c r="FUC137" s="131"/>
      <c r="FUD137" s="131"/>
      <c r="FUE137" s="131"/>
      <c r="FUF137" s="131"/>
      <c r="FUG137" s="131"/>
      <c r="FUH137" s="131"/>
      <c r="FUI137" s="131"/>
      <c r="FUJ137" s="131"/>
      <c r="FUK137" s="131"/>
      <c r="FUL137" s="131"/>
      <c r="FUM137" s="131"/>
      <c r="FUN137" s="131"/>
      <c r="FUO137" s="131"/>
      <c r="FUP137" s="131"/>
      <c r="FUQ137" s="131"/>
      <c r="FUR137" s="131"/>
      <c r="FUS137" s="131"/>
      <c r="FUT137" s="131"/>
      <c r="FUU137" s="131"/>
      <c r="FUV137" s="131"/>
      <c r="FUW137" s="131"/>
      <c r="FUX137" s="131"/>
      <c r="FUY137" s="131"/>
      <c r="FUZ137" s="131"/>
      <c r="FVA137" s="131"/>
      <c r="FVB137" s="131"/>
      <c r="FVC137" s="131"/>
      <c r="FVD137" s="131"/>
      <c r="FVE137" s="131"/>
      <c r="FVF137" s="131"/>
      <c r="FVG137" s="131"/>
      <c r="FVH137" s="131"/>
      <c r="FVI137" s="131"/>
      <c r="FVJ137" s="131"/>
      <c r="FVK137" s="131"/>
      <c r="FVL137" s="131"/>
      <c r="FVM137" s="131"/>
      <c r="FVN137" s="131"/>
      <c r="FVO137" s="131"/>
      <c r="FVP137" s="131"/>
      <c r="FVQ137" s="131"/>
      <c r="FVR137" s="131"/>
      <c r="FVS137" s="131"/>
      <c r="FVT137" s="131"/>
      <c r="FVU137" s="131"/>
      <c r="FVV137" s="131"/>
      <c r="FVW137" s="131"/>
      <c r="FVX137" s="131"/>
      <c r="FVY137" s="131"/>
      <c r="FVZ137" s="131"/>
      <c r="FWA137" s="131"/>
      <c r="FWB137" s="131"/>
      <c r="FWC137" s="131"/>
      <c r="FWD137" s="131"/>
      <c r="FWE137" s="131"/>
      <c r="FWF137" s="131"/>
      <c r="FWG137" s="131"/>
      <c r="FWH137" s="131"/>
      <c r="FWI137" s="131"/>
      <c r="FWJ137" s="131"/>
      <c r="FWK137" s="131"/>
      <c r="FWL137" s="131"/>
      <c r="FWM137" s="131"/>
      <c r="FWN137" s="131"/>
      <c r="FWO137" s="131"/>
      <c r="FWP137" s="131"/>
      <c r="FWQ137" s="131"/>
      <c r="FWR137" s="131"/>
      <c r="FWS137" s="131"/>
      <c r="FWT137" s="131"/>
      <c r="FWU137" s="131"/>
      <c r="FWV137" s="131"/>
      <c r="FWW137" s="131"/>
      <c r="FWX137" s="131"/>
      <c r="FWY137" s="131"/>
      <c r="FWZ137" s="131"/>
      <c r="FXA137" s="131"/>
      <c r="FXB137" s="131"/>
      <c r="FXC137" s="131"/>
      <c r="FXD137" s="131"/>
      <c r="FXE137" s="131"/>
      <c r="FXF137" s="131"/>
      <c r="FXG137" s="131"/>
      <c r="FXH137" s="131"/>
      <c r="FXI137" s="131"/>
      <c r="FXJ137" s="131"/>
      <c r="FXK137" s="131"/>
      <c r="FXL137" s="131"/>
      <c r="FXM137" s="131"/>
      <c r="FXN137" s="131"/>
      <c r="FXO137" s="131"/>
      <c r="FXP137" s="131"/>
      <c r="FXQ137" s="131"/>
      <c r="FXR137" s="131"/>
      <c r="FXS137" s="131"/>
      <c r="FXT137" s="131"/>
      <c r="FXU137" s="131"/>
      <c r="FXV137" s="131"/>
      <c r="FXW137" s="131"/>
      <c r="FXX137" s="131"/>
      <c r="FXY137" s="131"/>
      <c r="FXZ137" s="131"/>
      <c r="FYA137" s="131"/>
      <c r="FYB137" s="131"/>
      <c r="FYC137" s="131"/>
      <c r="FYD137" s="131"/>
      <c r="FYE137" s="131"/>
      <c r="FYF137" s="131"/>
      <c r="FYG137" s="131"/>
      <c r="FYH137" s="131"/>
      <c r="FYI137" s="131"/>
      <c r="FYJ137" s="131"/>
      <c r="FYK137" s="131"/>
      <c r="FYL137" s="131"/>
      <c r="FYM137" s="131"/>
      <c r="FYN137" s="131"/>
      <c r="FYO137" s="131"/>
      <c r="FYP137" s="131"/>
      <c r="FYQ137" s="131"/>
      <c r="FYR137" s="131"/>
      <c r="FYS137" s="131"/>
      <c r="FYT137" s="131"/>
      <c r="FYU137" s="131"/>
      <c r="FYV137" s="131"/>
      <c r="FYW137" s="131"/>
      <c r="FYX137" s="131"/>
      <c r="FYY137" s="131"/>
      <c r="FYZ137" s="131"/>
      <c r="FZA137" s="131"/>
      <c r="FZB137" s="131"/>
      <c r="FZC137" s="131"/>
      <c r="FZD137" s="131"/>
      <c r="FZE137" s="131"/>
      <c r="FZF137" s="131"/>
      <c r="FZG137" s="131"/>
      <c r="FZH137" s="131"/>
      <c r="FZI137" s="131"/>
      <c r="FZJ137" s="131"/>
      <c r="FZK137" s="131"/>
      <c r="FZL137" s="131"/>
      <c r="FZM137" s="131"/>
      <c r="FZN137" s="131"/>
      <c r="FZO137" s="131"/>
      <c r="FZP137" s="131"/>
      <c r="FZQ137" s="131"/>
      <c r="FZR137" s="131"/>
      <c r="FZS137" s="131"/>
      <c r="FZT137" s="131"/>
      <c r="FZU137" s="131"/>
      <c r="FZV137" s="131"/>
      <c r="FZW137" s="131"/>
      <c r="FZX137" s="131"/>
      <c r="FZY137" s="131"/>
      <c r="FZZ137" s="131"/>
      <c r="GAA137" s="131"/>
      <c r="GAB137" s="131"/>
      <c r="GAC137" s="131"/>
      <c r="GAD137" s="131"/>
      <c r="GAE137" s="131"/>
      <c r="GAF137" s="131"/>
      <c r="GAG137" s="131"/>
      <c r="GAH137" s="131"/>
      <c r="GAI137" s="131"/>
      <c r="GAJ137" s="131"/>
      <c r="GAK137" s="131"/>
      <c r="GAL137" s="131"/>
      <c r="GAM137" s="131"/>
      <c r="GAN137" s="131"/>
      <c r="GAO137" s="131"/>
      <c r="GAP137" s="131"/>
      <c r="GAQ137" s="131"/>
      <c r="GAR137" s="131"/>
      <c r="GAS137" s="131"/>
      <c r="GAT137" s="131"/>
      <c r="GAU137" s="131"/>
      <c r="GAV137" s="131"/>
      <c r="GAW137" s="131"/>
      <c r="GAX137" s="131"/>
      <c r="GAY137" s="131"/>
      <c r="GAZ137" s="131"/>
      <c r="GBA137" s="131"/>
      <c r="GBB137" s="131"/>
      <c r="GBC137" s="131"/>
      <c r="GBD137" s="131"/>
      <c r="GBE137" s="131"/>
      <c r="GBF137" s="131"/>
      <c r="GBG137" s="131"/>
      <c r="GBH137" s="131"/>
      <c r="GBI137" s="131"/>
      <c r="GBJ137" s="131"/>
      <c r="GBK137" s="131"/>
      <c r="GBL137" s="131"/>
      <c r="GBM137" s="131"/>
      <c r="GBN137" s="131"/>
      <c r="GBO137" s="131"/>
      <c r="GBP137" s="131"/>
      <c r="GBQ137" s="131"/>
      <c r="GBR137" s="131"/>
      <c r="GBS137" s="131"/>
      <c r="GBT137" s="131"/>
      <c r="GBU137" s="131"/>
      <c r="GBV137" s="131"/>
      <c r="GBW137" s="131"/>
      <c r="GBX137" s="131"/>
      <c r="GBY137" s="131"/>
      <c r="GBZ137" s="131"/>
      <c r="GCA137" s="131"/>
      <c r="GCB137" s="131"/>
      <c r="GCC137" s="131"/>
      <c r="GCD137" s="131"/>
      <c r="GCE137" s="131"/>
      <c r="GCF137" s="131"/>
      <c r="GCG137" s="131"/>
      <c r="GCH137" s="131"/>
      <c r="GCI137" s="131"/>
      <c r="GCJ137" s="131"/>
      <c r="GCK137" s="131"/>
      <c r="GCL137" s="131"/>
      <c r="GCM137" s="131"/>
      <c r="GCN137" s="131"/>
      <c r="GCO137" s="131"/>
      <c r="GCP137" s="131"/>
      <c r="GCQ137" s="131"/>
      <c r="GCR137" s="131"/>
      <c r="GCS137" s="131"/>
      <c r="GCT137" s="131"/>
      <c r="GCU137" s="131"/>
      <c r="GCV137" s="131"/>
      <c r="GCW137" s="131"/>
      <c r="GCX137" s="131"/>
      <c r="GCY137" s="131"/>
      <c r="GCZ137" s="131"/>
      <c r="GDA137" s="131"/>
      <c r="GDB137" s="131"/>
      <c r="GDC137" s="131"/>
      <c r="GDD137" s="131"/>
      <c r="GDE137" s="131"/>
      <c r="GDF137" s="131"/>
      <c r="GDG137" s="131"/>
      <c r="GDH137" s="131"/>
      <c r="GDI137" s="131"/>
      <c r="GDJ137" s="131"/>
      <c r="GDK137" s="131"/>
      <c r="GDL137" s="131"/>
      <c r="GDM137" s="131"/>
      <c r="GDN137" s="131"/>
      <c r="GDO137" s="131"/>
      <c r="GDP137" s="131"/>
      <c r="GDQ137" s="131"/>
      <c r="GDR137" s="131"/>
      <c r="GDS137" s="131"/>
      <c r="GDT137" s="131"/>
      <c r="GDU137" s="131"/>
      <c r="GDV137" s="131"/>
      <c r="GDW137" s="131"/>
      <c r="GDX137" s="131"/>
      <c r="GDY137" s="131"/>
      <c r="GDZ137" s="131"/>
      <c r="GEA137" s="131"/>
      <c r="GEB137" s="131"/>
      <c r="GEC137" s="131"/>
      <c r="GED137" s="131"/>
      <c r="GEE137" s="131"/>
      <c r="GEF137" s="131"/>
      <c r="GEG137" s="131"/>
      <c r="GEH137" s="131"/>
      <c r="GEI137" s="131"/>
      <c r="GEJ137" s="131"/>
      <c r="GEK137" s="131"/>
      <c r="GEL137" s="131"/>
      <c r="GEM137" s="131"/>
      <c r="GEN137" s="131"/>
      <c r="GEO137" s="131"/>
      <c r="GEP137" s="131"/>
      <c r="GEQ137" s="131"/>
      <c r="GER137" s="131"/>
      <c r="GES137" s="131"/>
      <c r="GET137" s="131"/>
      <c r="GEU137" s="131"/>
      <c r="GEV137" s="131"/>
      <c r="GEW137" s="131"/>
      <c r="GEX137" s="131"/>
      <c r="GEY137" s="131"/>
      <c r="GEZ137" s="131"/>
      <c r="GFA137" s="131"/>
      <c r="GFB137" s="131"/>
      <c r="GFC137" s="131"/>
      <c r="GFD137" s="131"/>
      <c r="GFE137" s="131"/>
      <c r="GFF137" s="131"/>
      <c r="GFG137" s="131"/>
      <c r="GFH137" s="131"/>
      <c r="GFI137" s="131"/>
      <c r="GFJ137" s="131"/>
      <c r="GFK137" s="131"/>
      <c r="GFL137" s="131"/>
      <c r="GFM137" s="131"/>
      <c r="GFN137" s="131"/>
      <c r="GFO137" s="131"/>
      <c r="GFP137" s="131"/>
      <c r="GFQ137" s="131"/>
      <c r="GFR137" s="131"/>
      <c r="GFS137" s="131"/>
      <c r="GFT137" s="131"/>
      <c r="GFU137" s="131"/>
      <c r="GFV137" s="131"/>
      <c r="GFW137" s="131"/>
      <c r="GFX137" s="131"/>
      <c r="GFY137" s="131"/>
      <c r="GFZ137" s="131"/>
      <c r="GGA137" s="131"/>
      <c r="GGB137" s="131"/>
      <c r="GGC137" s="131"/>
      <c r="GGD137" s="131"/>
      <c r="GGE137" s="131"/>
      <c r="GGF137" s="131"/>
      <c r="GGG137" s="131"/>
      <c r="GGH137" s="131"/>
      <c r="GGI137" s="131"/>
      <c r="GGJ137" s="131"/>
      <c r="GGK137" s="131"/>
      <c r="GGL137" s="131"/>
      <c r="GGM137" s="131"/>
      <c r="GGN137" s="131"/>
      <c r="GGO137" s="131"/>
      <c r="GGP137" s="131"/>
      <c r="GGQ137" s="131"/>
      <c r="GGR137" s="131"/>
      <c r="GGS137" s="131"/>
      <c r="GGT137" s="131"/>
      <c r="GGU137" s="131"/>
      <c r="GGV137" s="131"/>
      <c r="GGW137" s="131"/>
      <c r="GGX137" s="131"/>
      <c r="GGY137" s="131"/>
      <c r="GGZ137" s="131"/>
      <c r="GHA137" s="131"/>
      <c r="GHB137" s="131"/>
      <c r="GHC137" s="131"/>
      <c r="GHD137" s="131"/>
      <c r="GHE137" s="131"/>
      <c r="GHF137" s="131"/>
      <c r="GHG137" s="131"/>
      <c r="GHH137" s="131"/>
      <c r="GHI137" s="131"/>
      <c r="GHJ137" s="131"/>
      <c r="GHK137" s="131"/>
      <c r="GHL137" s="131"/>
      <c r="GHM137" s="131"/>
      <c r="GHN137" s="131"/>
      <c r="GHO137" s="131"/>
      <c r="GHP137" s="131"/>
      <c r="GHQ137" s="131"/>
      <c r="GHR137" s="131"/>
      <c r="GHS137" s="131"/>
      <c r="GHT137" s="131"/>
      <c r="GHU137" s="131"/>
      <c r="GHV137" s="131"/>
      <c r="GHW137" s="131"/>
      <c r="GHX137" s="131"/>
      <c r="GHY137" s="131"/>
      <c r="GHZ137" s="131"/>
      <c r="GIA137" s="131"/>
      <c r="GIB137" s="131"/>
      <c r="GIC137" s="131"/>
      <c r="GID137" s="131"/>
      <c r="GIE137" s="131"/>
      <c r="GIF137" s="131"/>
      <c r="GIG137" s="131"/>
      <c r="GIH137" s="131"/>
      <c r="GII137" s="131"/>
      <c r="GIJ137" s="131"/>
      <c r="GIK137" s="131"/>
      <c r="GIL137" s="131"/>
      <c r="GIM137" s="131"/>
      <c r="GIN137" s="131"/>
      <c r="GIO137" s="131"/>
      <c r="GIP137" s="131"/>
      <c r="GIQ137" s="131"/>
      <c r="GIR137" s="131"/>
      <c r="GIS137" s="131"/>
      <c r="GIT137" s="131"/>
      <c r="GIU137" s="131"/>
      <c r="GIV137" s="131"/>
      <c r="GIW137" s="131"/>
      <c r="GIX137" s="131"/>
      <c r="GIY137" s="131"/>
      <c r="GIZ137" s="131"/>
      <c r="GJA137" s="131"/>
      <c r="GJB137" s="131"/>
      <c r="GJC137" s="131"/>
      <c r="GJD137" s="131"/>
      <c r="GJE137" s="131"/>
      <c r="GJF137" s="131"/>
      <c r="GJG137" s="131"/>
      <c r="GJH137" s="131"/>
      <c r="GJI137" s="131"/>
      <c r="GJJ137" s="131"/>
      <c r="GJK137" s="131"/>
      <c r="GJL137" s="131"/>
      <c r="GJM137" s="131"/>
      <c r="GJN137" s="131"/>
      <c r="GJO137" s="131"/>
      <c r="GJP137" s="131"/>
      <c r="GJQ137" s="131"/>
      <c r="GJR137" s="131"/>
      <c r="GJS137" s="131"/>
      <c r="GJT137" s="131"/>
      <c r="GJU137" s="131"/>
      <c r="GJV137" s="131"/>
      <c r="GJW137" s="131"/>
      <c r="GJX137" s="131"/>
      <c r="GJY137" s="131"/>
      <c r="GJZ137" s="131"/>
      <c r="GKA137" s="131"/>
      <c r="GKB137" s="131"/>
      <c r="GKC137" s="131"/>
      <c r="GKD137" s="131"/>
      <c r="GKE137" s="131"/>
      <c r="GKF137" s="131"/>
      <c r="GKG137" s="131"/>
      <c r="GKH137" s="131"/>
      <c r="GKI137" s="131"/>
      <c r="GKJ137" s="131"/>
      <c r="GKK137" s="131"/>
      <c r="GKL137" s="131"/>
      <c r="GKM137" s="131"/>
      <c r="GKN137" s="131"/>
      <c r="GKO137" s="131"/>
      <c r="GKP137" s="131"/>
      <c r="GKQ137" s="131"/>
      <c r="GKR137" s="131"/>
      <c r="GKS137" s="131"/>
      <c r="GKT137" s="131"/>
      <c r="GKU137" s="131"/>
      <c r="GKV137" s="131"/>
      <c r="GKW137" s="131"/>
      <c r="GKX137" s="131"/>
      <c r="GKY137" s="131"/>
      <c r="GKZ137" s="131"/>
      <c r="GLA137" s="131"/>
      <c r="GLB137" s="131"/>
      <c r="GLC137" s="131"/>
      <c r="GLD137" s="131"/>
      <c r="GLE137" s="131"/>
      <c r="GLF137" s="131"/>
      <c r="GLG137" s="131"/>
      <c r="GLH137" s="131"/>
      <c r="GLI137" s="131"/>
      <c r="GLJ137" s="131"/>
      <c r="GLK137" s="131"/>
      <c r="GLL137" s="131"/>
      <c r="GLM137" s="131"/>
      <c r="GLN137" s="131"/>
      <c r="GLO137" s="131"/>
      <c r="GLP137" s="131"/>
      <c r="GLQ137" s="131"/>
      <c r="GLR137" s="131"/>
      <c r="GLS137" s="131"/>
      <c r="GLT137" s="131"/>
      <c r="GLU137" s="131"/>
      <c r="GLV137" s="131"/>
      <c r="GLW137" s="131"/>
      <c r="GLX137" s="131"/>
      <c r="GLY137" s="131"/>
      <c r="GLZ137" s="131"/>
      <c r="GMA137" s="131"/>
      <c r="GMB137" s="131"/>
      <c r="GMC137" s="131"/>
      <c r="GMD137" s="131"/>
      <c r="GME137" s="131"/>
      <c r="GMF137" s="131"/>
      <c r="GMG137" s="131"/>
      <c r="GMH137" s="131"/>
      <c r="GMI137" s="131"/>
      <c r="GMJ137" s="131"/>
      <c r="GMK137" s="131"/>
      <c r="GML137" s="131"/>
      <c r="GMM137" s="131"/>
      <c r="GMN137" s="131"/>
      <c r="GMO137" s="131"/>
      <c r="GMP137" s="131"/>
      <c r="GMQ137" s="131"/>
      <c r="GMR137" s="131"/>
      <c r="GMS137" s="131"/>
      <c r="GMT137" s="131"/>
      <c r="GMU137" s="131"/>
      <c r="GMV137" s="131"/>
      <c r="GMW137" s="131"/>
      <c r="GMX137" s="131"/>
      <c r="GMY137" s="131"/>
      <c r="GMZ137" s="131"/>
      <c r="GNA137" s="131"/>
      <c r="GNB137" s="131"/>
      <c r="GNC137" s="131"/>
      <c r="GND137" s="131"/>
      <c r="GNE137" s="131"/>
      <c r="GNF137" s="131"/>
      <c r="GNG137" s="131"/>
      <c r="GNH137" s="131"/>
      <c r="GNI137" s="131"/>
      <c r="GNJ137" s="131"/>
      <c r="GNK137" s="131"/>
      <c r="GNL137" s="131"/>
      <c r="GNM137" s="131"/>
      <c r="GNN137" s="131"/>
      <c r="GNO137" s="131"/>
      <c r="GNP137" s="131"/>
      <c r="GNQ137" s="131"/>
      <c r="GNR137" s="131"/>
      <c r="GNS137" s="131"/>
      <c r="GNT137" s="131"/>
      <c r="GNU137" s="131"/>
      <c r="GNV137" s="131"/>
      <c r="GNW137" s="131"/>
      <c r="GNX137" s="131"/>
      <c r="GNY137" s="131"/>
      <c r="GNZ137" s="131"/>
      <c r="GOA137" s="131"/>
      <c r="GOB137" s="131"/>
      <c r="GOC137" s="131"/>
      <c r="GOD137" s="131"/>
      <c r="GOE137" s="131"/>
      <c r="GOF137" s="131"/>
      <c r="GOG137" s="131"/>
      <c r="GOH137" s="131"/>
      <c r="GOI137" s="131"/>
      <c r="GOJ137" s="131"/>
      <c r="GOK137" s="131"/>
      <c r="GOL137" s="131"/>
      <c r="GOM137" s="131"/>
      <c r="GON137" s="131"/>
      <c r="GOO137" s="131"/>
      <c r="GOP137" s="131"/>
      <c r="GOQ137" s="131"/>
      <c r="GOR137" s="131"/>
      <c r="GOS137" s="131"/>
      <c r="GOT137" s="131"/>
      <c r="GOU137" s="131"/>
      <c r="GOV137" s="131"/>
      <c r="GOW137" s="131"/>
      <c r="GOX137" s="131"/>
      <c r="GOY137" s="131"/>
      <c r="GOZ137" s="131"/>
      <c r="GPA137" s="131"/>
      <c r="GPB137" s="131"/>
      <c r="GPC137" s="131"/>
      <c r="GPD137" s="131"/>
      <c r="GPE137" s="131"/>
      <c r="GPF137" s="131"/>
      <c r="GPG137" s="131"/>
      <c r="GPH137" s="131"/>
      <c r="GPI137" s="131"/>
      <c r="GPJ137" s="131"/>
      <c r="GPK137" s="131"/>
      <c r="GPL137" s="131"/>
      <c r="GPM137" s="131"/>
      <c r="GPN137" s="131"/>
      <c r="GPO137" s="131"/>
      <c r="GPP137" s="131"/>
      <c r="GPQ137" s="131"/>
      <c r="GPR137" s="131"/>
      <c r="GPS137" s="131"/>
      <c r="GPT137" s="131"/>
      <c r="GPU137" s="131"/>
      <c r="GPV137" s="131"/>
      <c r="GPW137" s="131"/>
      <c r="GPX137" s="131"/>
      <c r="GPY137" s="131"/>
      <c r="GPZ137" s="131"/>
      <c r="GQA137" s="131"/>
      <c r="GQB137" s="131"/>
      <c r="GQC137" s="131"/>
      <c r="GQD137" s="131"/>
      <c r="GQE137" s="131"/>
      <c r="GQF137" s="131"/>
      <c r="GQG137" s="131"/>
      <c r="GQH137" s="131"/>
      <c r="GQI137" s="131"/>
      <c r="GQJ137" s="131"/>
      <c r="GQK137" s="131"/>
      <c r="GQL137" s="131"/>
      <c r="GQM137" s="131"/>
      <c r="GQN137" s="131"/>
      <c r="GQO137" s="131"/>
      <c r="GQP137" s="131"/>
      <c r="GQQ137" s="131"/>
      <c r="GQR137" s="131"/>
      <c r="GQS137" s="131"/>
      <c r="GQT137" s="131"/>
      <c r="GQU137" s="131"/>
      <c r="GQV137" s="131"/>
      <c r="GQW137" s="131"/>
      <c r="GQX137" s="131"/>
      <c r="GQY137" s="131"/>
      <c r="GQZ137" s="131"/>
      <c r="GRA137" s="131"/>
      <c r="GRB137" s="131"/>
      <c r="GRC137" s="131"/>
      <c r="GRD137" s="131"/>
      <c r="GRE137" s="131"/>
      <c r="GRF137" s="131"/>
      <c r="GRG137" s="131"/>
      <c r="GRH137" s="131"/>
      <c r="GRI137" s="131"/>
      <c r="GRJ137" s="131"/>
      <c r="GRK137" s="131"/>
      <c r="GRL137" s="131"/>
      <c r="GRM137" s="131"/>
      <c r="GRN137" s="131"/>
      <c r="GRO137" s="131"/>
      <c r="GRP137" s="131"/>
      <c r="GRQ137" s="131"/>
      <c r="GRR137" s="131"/>
      <c r="GRS137" s="131"/>
      <c r="GRT137" s="131"/>
      <c r="GRU137" s="131"/>
      <c r="GRV137" s="131"/>
      <c r="GRW137" s="131"/>
      <c r="GRX137" s="131"/>
      <c r="GRY137" s="131"/>
      <c r="GRZ137" s="131"/>
      <c r="GSA137" s="131"/>
      <c r="GSB137" s="131"/>
      <c r="GSC137" s="131"/>
      <c r="GSD137" s="131"/>
      <c r="GSE137" s="131"/>
      <c r="GSF137" s="131"/>
      <c r="GSG137" s="131"/>
      <c r="GSH137" s="131"/>
      <c r="GSI137" s="131"/>
      <c r="GSJ137" s="131"/>
      <c r="GSK137" s="131"/>
      <c r="GSL137" s="131"/>
      <c r="GSM137" s="131"/>
      <c r="GSN137" s="131"/>
      <c r="GSO137" s="131"/>
      <c r="GSP137" s="131"/>
      <c r="GSQ137" s="131"/>
      <c r="GSR137" s="131"/>
      <c r="GSS137" s="131"/>
      <c r="GST137" s="131"/>
      <c r="GSU137" s="131"/>
      <c r="GSV137" s="131"/>
      <c r="GSW137" s="131"/>
      <c r="GSX137" s="131"/>
      <c r="GSY137" s="131"/>
      <c r="GSZ137" s="131"/>
      <c r="GTA137" s="131"/>
      <c r="GTB137" s="131"/>
      <c r="GTC137" s="131"/>
      <c r="GTD137" s="131"/>
      <c r="GTE137" s="131"/>
      <c r="GTF137" s="131"/>
      <c r="GTG137" s="131"/>
      <c r="GTH137" s="131"/>
      <c r="GTI137" s="131"/>
      <c r="GTJ137" s="131"/>
      <c r="GTK137" s="131"/>
      <c r="GTL137" s="131"/>
      <c r="GTM137" s="131"/>
      <c r="GTN137" s="131"/>
      <c r="GTO137" s="131"/>
      <c r="GTP137" s="131"/>
      <c r="GTQ137" s="131"/>
      <c r="GTR137" s="131"/>
      <c r="GTS137" s="131"/>
      <c r="GTT137" s="131"/>
      <c r="GTU137" s="131"/>
      <c r="GTV137" s="131"/>
      <c r="GTW137" s="131"/>
      <c r="GTX137" s="131"/>
      <c r="GTY137" s="131"/>
      <c r="GTZ137" s="131"/>
      <c r="GUA137" s="131"/>
      <c r="GUB137" s="131"/>
      <c r="GUC137" s="131"/>
      <c r="GUD137" s="131"/>
      <c r="GUE137" s="131"/>
      <c r="GUF137" s="131"/>
      <c r="GUG137" s="131"/>
      <c r="GUH137" s="131"/>
      <c r="GUI137" s="131"/>
      <c r="GUJ137" s="131"/>
      <c r="GUK137" s="131"/>
      <c r="GUL137" s="131"/>
      <c r="GUM137" s="131"/>
      <c r="GUN137" s="131"/>
      <c r="GUO137" s="131"/>
      <c r="GUP137" s="131"/>
      <c r="GUQ137" s="131"/>
      <c r="GUR137" s="131"/>
      <c r="GUS137" s="131"/>
      <c r="GUT137" s="131"/>
      <c r="GUU137" s="131"/>
      <c r="GUV137" s="131"/>
      <c r="GUW137" s="131"/>
      <c r="GUX137" s="131"/>
      <c r="GUY137" s="131"/>
      <c r="GUZ137" s="131"/>
      <c r="GVA137" s="131"/>
      <c r="GVB137" s="131"/>
      <c r="GVC137" s="131"/>
      <c r="GVD137" s="131"/>
      <c r="GVE137" s="131"/>
      <c r="GVF137" s="131"/>
      <c r="GVG137" s="131"/>
      <c r="GVH137" s="131"/>
      <c r="GVI137" s="131"/>
      <c r="GVJ137" s="131"/>
      <c r="GVK137" s="131"/>
      <c r="GVL137" s="131"/>
      <c r="GVM137" s="131"/>
      <c r="GVN137" s="131"/>
      <c r="GVO137" s="131"/>
      <c r="GVP137" s="131"/>
      <c r="GVQ137" s="131"/>
      <c r="GVR137" s="131"/>
      <c r="GVS137" s="131"/>
      <c r="GVT137" s="131"/>
      <c r="GVU137" s="131"/>
      <c r="GVV137" s="131"/>
      <c r="GVW137" s="131"/>
      <c r="GVX137" s="131"/>
      <c r="GVY137" s="131"/>
      <c r="GVZ137" s="131"/>
      <c r="GWA137" s="131"/>
      <c r="GWB137" s="131"/>
      <c r="GWC137" s="131"/>
      <c r="GWD137" s="131"/>
      <c r="GWE137" s="131"/>
      <c r="GWF137" s="131"/>
      <c r="GWG137" s="131"/>
      <c r="GWH137" s="131"/>
      <c r="GWI137" s="131"/>
      <c r="GWJ137" s="131"/>
      <c r="GWK137" s="131"/>
      <c r="GWL137" s="131"/>
      <c r="GWM137" s="131"/>
      <c r="GWN137" s="131"/>
      <c r="GWO137" s="131"/>
      <c r="GWP137" s="131"/>
      <c r="GWQ137" s="131"/>
      <c r="GWR137" s="131"/>
      <c r="GWS137" s="131"/>
      <c r="GWT137" s="131"/>
      <c r="GWU137" s="131"/>
      <c r="GWV137" s="131"/>
      <c r="GWW137" s="131"/>
      <c r="GWX137" s="131"/>
      <c r="GWY137" s="131"/>
      <c r="GWZ137" s="131"/>
      <c r="GXA137" s="131"/>
      <c r="GXB137" s="131"/>
      <c r="GXC137" s="131"/>
      <c r="GXD137" s="131"/>
      <c r="GXE137" s="131"/>
      <c r="GXF137" s="131"/>
      <c r="GXG137" s="131"/>
      <c r="GXH137" s="131"/>
      <c r="GXI137" s="131"/>
      <c r="GXJ137" s="131"/>
      <c r="GXK137" s="131"/>
      <c r="GXL137" s="131"/>
      <c r="GXM137" s="131"/>
      <c r="GXN137" s="131"/>
      <c r="GXO137" s="131"/>
      <c r="GXP137" s="131"/>
      <c r="GXQ137" s="131"/>
      <c r="GXR137" s="131"/>
      <c r="GXS137" s="131"/>
      <c r="GXT137" s="131"/>
      <c r="GXU137" s="131"/>
      <c r="GXV137" s="131"/>
      <c r="GXW137" s="131"/>
      <c r="GXX137" s="131"/>
      <c r="GXY137" s="131"/>
      <c r="GXZ137" s="131"/>
      <c r="GYA137" s="131"/>
      <c r="GYB137" s="131"/>
      <c r="GYC137" s="131"/>
      <c r="GYD137" s="131"/>
      <c r="GYE137" s="131"/>
      <c r="GYF137" s="131"/>
      <c r="GYG137" s="131"/>
      <c r="GYH137" s="131"/>
      <c r="GYI137" s="131"/>
      <c r="GYJ137" s="131"/>
      <c r="GYK137" s="131"/>
      <c r="GYL137" s="131"/>
      <c r="GYM137" s="131"/>
      <c r="GYN137" s="131"/>
      <c r="GYO137" s="131"/>
      <c r="GYP137" s="131"/>
      <c r="GYQ137" s="131"/>
      <c r="GYR137" s="131"/>
      <c r="GYS137" s="131"/>
      <c r="GYT137" s="131"/>
      <c r="GYU137" s="131"/>
      <c r="GYV137" s="131"/>
      <c r="GYW137" s="131"/>
      <c r="GYX137" s="131"/>
      <c r="GYY137" s="131"/>
      <c r="GYZ137" s="131"/>
      <c r="GZA137" s="131"/>
      <c r="GZB137" s="131"/>
      <c r="GZC137" s="131"/>
      <c r="GZD137" s="131"/>
      <c r="GZE137" s="131"/>
      <c r="GZF137" s="131"/>
      <c r="GZG137" s="131"/>
      <c r="GZH137" s="131"/>
      <c r="GZI137" s="131"/>
      <c r="GZJ137" s="131"/>
      <c r="GZK137" s="131"/>
      <c r="GZL137" s="131"/>
      <c r="GZM137" s="131"/>
      <c r="GZN137" s="131"/>
      <c r="GZO137" s="131"/>
      <c r="GZP137" s="131"/>
      <c r="GZQ137" s="131"/>
      <c r="GZR137" s="131"/>
      <c r="GZS137" s="131"/>
      <c r="GZT137" s="131"/>
      <c r="GZU137" s="131"/>
      <c r="GZV137" s="131"/>
      <c r="GZW137" s="131"/>
      <c r="GZX137" s="131"/>
      <c r="GZY137" s="131"/>
      <c r="GZZ137" s="131"/>
      <c r="HAA137" s="131"/>
      <c r="HAB137" s="131"/>
      <c r="HAC137" s="131"/>
      <c r="HAD137" s="131"/>
      <c r="HAE137" s="131"/>
      <c r="HAF137" s="131"/>
      <c r="HAG137" s="131"/>
      <c r="HAH137" s="131"/>
      <c r="HAI137" s="131"/>
      <c r="HAJ137" s="131"/>
      <c r="HAK137" s="131"/>
      <c r="HAL137" s="131"/>
      <c r="HAM137" s="131"/>
      <c r="HAN137" s="131"/>
      <c r="HAO137" s="131"/>
      <c r="HAP137" s="131"/>
      <c r="HAQ137" s="131"/>
      <c r="HAR137" s="131"/>
      <c r="HAS137" s="131"/>
      <c r="HAT137" s="131"/>
      <c r="HAU137" s="131"/>
      <c r="HAV137" s="131"/>
      <c r="HAW137" s="131"/>
      <c r="HAX137" s="131"/>
      <c r="HAY137" s="131"/>
      <c r="HAZ137" s="131"/>
      <c r="HBA137" s="131"/>
      <c r="HBB137" s="131"/>
      <c r="HBC137" s="131"/>
      <c r="HBD137" s="131"/>
      <c r="HBE137" s="131"/>
      <c r="HBF137" s="131"/>
      <c r="HBG137" s="131"/>
      <c r="HBH137" s="131"/>
      <c r="HBI137" s="131"/>
      <c r="HBJ137" s="131"/>
      <c r="HBK137" s="131"/>
      <c r="HBL137" s="131"/>
      <c r="HBM137" s="131"/>
      <c r="HBN137" s="131"/>
      <c r="HBO137" s="131"/>
      <c r="HBP137" s="131"/>
      <c r="HBQ137" s="131"/>
      <c r="HBR137" s="131"/>
      <c r="HBS137" s="131"/>
      <c r="HBT137" s="131"/>
      <c r="HBU137" s="131"/>
      <c r="HBV137" s="131"/>
      <c r="HBW137" s="131"/>
      <c r="HBX137" s="131"/>
      <c r="HBY137" s="131"/>
      <c r="HBZ137" s="131"/>
      <c r="HCA137" s="131"/>
      <c r="HCB137" s="131"/>
      <c r="HCC137" s="131"/>
      <c r="HCD137" s="131"/>
      <c r="HCE137" s="131"/>
      <c r="HCF137" s="131"/>
      <c r="HCG137" s="131"/>
      <c r="HCH137" s="131"/>
      <c r="HCI137" s="131"/>
      <c r="HCJ137" s="131"/>
      <c r="HCK137" s="131"/>
      <c r="HCL137" s="131"/>
      <c r="HCM137" s="131"/>
      <c r="HCN137" s="131"/>
      <c r="HCO137" s="131"/>
      <c r="HCP137" s="131"/>
      <c r="HCQ137" s="131"/>
      <c r="HCR137" s="131"/>
      <c r="HCS137" s="131"/>
      <c r="HCT137" s="131"/>
      <c r="HCU137" s="131"/>
      <c r="HCV137" s="131"/>
      <c r="HCW137" s="131"/>
      <c r="HCX137" s="131"/>
      <c r="HCY137" s="131"/>
      <c r="HCZ137" s="131"/>
      <c r="HDA137" s="131"/>
      <c r="HDB137" s="131"/>
      <c r="HDC137" s="131"/>
      <c r="HDD137" s="131"/>
      <c r="HDE137" s="131"/>
      <c r="HDF137" s="131"/>
      <c r="HDG137" s="131"/>
      <c r="HDH137" s="131"/>
      <c r="HDI137" s="131"/>
      <c r="HDJ137" s="131"/>
      <c r="HDK137" s="131"/>
      <c r="HDL137" s="131"/>
      <c r="HDM137" s="131"/>
      <c r="HDN137" s="131"/>
      <c r="HDO137" s="131"/>
      <c r="HDP137" s="131"/>
      <c r="HDQ137" s="131"/>
      <c r="HDR137" s="131"/>
      <c r="HDS137" s="131"/>
      <c r="HDT137" s="131"/>
      <c r="HDU137" s="131"/>
      <c r="HDV137" s="131"/>
      <c r="HDW137" s="131"/>
      <c r="HDX137" s="131"/>
      <c r="HDY137" s="131"/>
      <c r="HDZ137" s="131"/>
      <c r="HEA137" s="131"/>
      <c r="HEB137" s="131"/>
      <c r="HEC137" s="131"/>
      <c r="HED137" s="131"/>
      <c r="HEE137" s="131"/>
      <c r="HEF137" s="131"/>
      <c r="HEG137" s="131"/>
      <c r="HEH137" s="131"/>
      <c r="HEI137" s="131"/>
      <c r="HEJ137" s="131"/>
      <c r="HEK137" s="131"/>
      <c r="HEL137" s="131"/>
      <c r="HEM137" s="131"/>
      <c r="HEN137" s="131"/>
      <c r="HEO137" s="131"/>
      <c r="HEP137" s="131"/>
      <c r="HEQ137" s="131"/>
      <c r="HER137" s="131"/>
      <c r="HES137" s="131"/>
      <c r="HET137" s="131"/>
      <c r="HEU137" s="131"/>
      <c r="HEV137" s="131"/>
      <c r="HEW137" s="131"/>
      <c r="HEX137" s="131"/>
      <c r="HEY137" s="131"/>
      <c r="HEZ137" s="131"/>
      <c r="HFA137" s="131"/>
      <c r="HFB137" s="131"/>
      <c r="HFC137" s="131"/>
      <c r="HFD137" s="131"/>
      <c r="HFE137" s="131"/>
      <c r="HFF137" s="131"/>
      <c r="HFG137" s="131"/>
      <c r="HFH137" s="131"/>
      <c r="HFI137" s="131"/>
      <c r="HFJ137" s="131"/>
      <c r="HFK137" s="131"/>
      <c r="HFL137" s="131"/>
      <c r="HFM137" s="131"/>
      <c r="HFN137" s="131"/>
      <c r="HFO137" s="131"/>
      <c r="HFP137" s="131"/>
      <c r="HFQ137" s="131"/>
      <c r="HFR137" s="131"/>
      <c r="HFS137" s="131"/>
      <c r="HFT137" s="131"/>
      <c r="HFU137" s="131"/>
      <c r="HFV137" s="131"/>
      <c r="HFW137" s="131"/>
      <c r="HFX137" s="131"/>
      <c r="HFY137" s="131"/>
      <c r="HFZ137" s="131"/>
      <c r="HGA137" s="131"/>
      <c r="HGB137" s="131"/>
      <c r="HGC137" s="131"/>
      <c r="HGD137" s="131"/>
      <c r="HGE137" s="131"/>
      <c r="HGF137" s="131"/>
      <c r="HGG137" s="131"/>
      <c r="HGH137" s="131"/>
      <c r="HGI137" s="131"/>
      <c r="HGJ137" s="131"/>
      <c r="HGK137" s="131"/>
      <c r="HGL137" s="131"/>
      <c r="HGM137" s="131"/>
      <c r="HGN137" s="131"/>
      <c r="HGO137" s="131"/>
      <c r="HGP137" s="131"/>
      <c r="HGQ137" s="131"/>
      <c r="HGR137" s="131"/>
      <c r="HGS137" s="131"/>
      <c r="HGT137" s="131"/>
      <c r="HGU137" s="131"/>
      <c r="HGV137" s="131"/>
      <c r="HGW137" s="131"/>
      <c r="HGX137" s="131"/>
      <c r="HGY137" s="131"/>
      <c r="HGZ137" s="131"/>
      <c r="HHA137" s="131"/>
      <c r="HHB137" s="131"/>
      <c r="HHC137" s="131"/>
      <c r="HHD137" s="131"/>
      <c r="HHE137" s="131"/>
      <c r="HHF137" s="131"/>
      <c r="HHG137" s="131"/>
      <c r="HHH137" s="131"/>
      <c r="HHI137" s="131"/>
      <c r="HHJ137" s="131"/>
      <c r="HHK137" s="131"/>
      <c r="HHL137" s="131"/>
      <c r="HHM137" s="131"/>
      <c r="HHN137" s="131"/>
      <c r="HHO137" s="131"/>
      <c r="HHP137" s="131"/>
      <c r="HHQ137" s="131"/>
      <c r="HHR137" s="131"/>
      <c r="HHS137" s="131"/>
      <c r="HHT137" s="131"/>
      <c r="HHU137" s="131"/>
      <c r="HHV137" s="131"/>
      <c r="HHW137" s="131"/>
      <c r="HHX137" s="131"/>
      <c r="HHY137" s="131"/>
      <c r="HHZ137" s="131"/>
      <c r="HIA137" s="131"/>
      <c r="HIB137" s="131"/>
      <c r="HIC137" s="131"/>
      <c r="HID137" s="131"/>
      <c r="HIE137" s="131"/>
      <c r="HIF137" s="131"/>
      <c r="HIG137" s="131"/>
      <c r="HIH137" s="131"/>
      <c r="HII137" s="131"/>
      <c r="HIJ137" s="131"/>
      <c r="HIK137" s="131"/>
      <c r="HIL137" s="131"/>
      <c r="HIM137" s="131"/>
      <c r="HIN137" s="131"/>
      <c r="HIO137" s="131"/>
      <c r="HIP137" s="131"/>
      <c r="HIQ137" s="131"/>
      <c r="HIR137" s="131"/>
      <c r="HIS137" s="131"/>
      <c r="HIT137" s="131"/>
      <c r="HIU137" s="131"/>
      <c r="HIV137" s="131"/>
      <c r="HIW137" s="131"/>
      <c r="HIX137" s="131"/>
      <c r="HIY137" s="131"/>
      <c r="HIZ137" s="131"/>
      <c r="HJA137" s="131"/>
      <c r="HJB137" s="131"/>
      <c r="HJC137" s="131"/>
      <c r="HJD137" s="131"/>
      <c r="HJE137" s="131"/>
      <c r="HJF137" s="131"/>
      <c r="HJG137" s="131"/>
      <c r="HJH137" s="131"/>
      <c r="HJI137" s="131"/>
      <c r="HJJ137" s="131"/>
      <c r="HJK137" s="131"/>
      <c r="HJL137" s="131"/>
      <c r="HJM137" s="131"/>
      <c r="HJN137" s="131"/>
      <c r="HJO137" s="131"/>
      <c r="HJP137" s="131"/>
      <c r="HJQ137" s="131"/>
      <c r="HJR137" s="131"/>
      <c r="HJS137" s="131"/>
      <c r="HJT137" s="131"/>
      <c r="HJU137" s="131"/>
      <c r="HJV137" s="131"/>
      <c r="HJW137" s="131"/>
      <c r="HJX137" s="131"/>
      <c r="HJY137" s="131"/>
      <c r="HJZ137" s="131"/>
      <c r="HKA137" s="131"/>
      <c r="HKB137" s="131"/>
      <c r="HKC137" s="131"/>
      <c r="HKD137" s="131"/>
      <c r="HKE137" s="131"/>
      <c r="HKF137" s="131"/>
      <c r="HKG137" s="131"/>
      <c r="HKH137" s="131"/>
      <c r="HKI137" s="131"/>
      <c r="HKJ137" s="131"/>
      <c r="HKK137" s="131"/>
      <c r="HKL137" s="131"/>
      <c r="HKM137" s="131"/>
      <c r="HKN137" s="131"/>
      <c r="HKO137" s="131"/>
      <c r="HKP137" s="131"/>
      <c r="HKQ137" s="131"/>
      <c r="HKR137" s="131"/>
      <c r="HKS137" s="131"/>
      <c r="HKT137" s="131"/>
      <c r="HKU137" s="131"/>
      <c r="HKV137" s="131"/>
      <c r="HKW137" s="131"/>
      <c r="HKX137" s="131"/>
      <c r="HKY137" s="131"/>
      <c r="HKZ137" s="131"/>
      <c r="HLA137" s="131"/>
      <c r="HLB137" s="131"/>
      <c r="HLC137" s="131"/>
      <c r="HLD137" s="131"/>
      <c r="HLE137" s="131"/>
      <c r="HLF137" s="131"/>
      <c r="HLG137" s="131"/>
      <c r="HLH137" s="131"/>
      <c r="HLI137" s="131"/>
      <c r="HLJ137" s="131"/>
      <c r="HLK137" s="131"/>
      <c r="HLL137" s="131"/>
      <c r="HLM137" s="131"/>
      <c r="HLN137" s="131"/>
      <c r="HLO137" s="131"/>
      <c r="HLP137" s="131"/>
      <c r="HLQ137" s="131"/>
      <c r="HLR137" s="131"/>
      <c r="HLS137" s="131"/>
      <c r="HLT137" s="131"/>
      <c r="HLU137" s="131"/>
      <c r="HLV137" s="131"/>
      <c r="HLW137" s="131"/>
      <c r="HLX137" s="131"/>
      <c r="HLY137" s="131"/>
      <c r="HLZ137" s="131"/>
      <c r="HMA137" s="131"/>
      <c r="HMB137" s="131"/>
      <c r="HMC137" s="131"/>
      <c r="HMD137" s="131"/>
      <c r="HME137" s="131"/>
      <c r="HMF137" s="131"/>
      <c r="HMG137" s="131"/>
      <c r="HMH137" s="131"/>
      <c r="HMI137" s="131"/>
      <c r="HMJ137" s="131"/>
      <c r="HMK137" s="131"/>
      <c r="HML137" s="131"/>
      <c r="HMM137" s="131"/>
      <c r="HMN137" s="131"/>
      <c r="HMO137" s="131"/>
      <c r="HMP137" s="131"/>
      <c r="HMQ137" s="131"/>
      <c r="HMR137" s="131"/>
      <c r="HMS137" s="131"/>
      <c r="HMT137" s="131"/>
      <c r="HMU137" s="131"/>
      <c r="HMV137" s="131"/>
      <c r="HMW137" s="131"/>
      <c r="HMX137" s="131"/>
      <c r="HMY137" s="131"/>
      <c r="HMZ137" s="131"/>
      <c r="HNA137" s="131"/>
      <c r="HNB137" s="131"/>
      <c r="HNC137" s="131"/>
      <c r="HND137" s="131"/>
      <c r="HNE137" s="131"/>
      <c r="HNF137" s="131"/>
      <c r="HNG137" s="131"/>
      <c r="HNH137" s="131"/>
      <c r="HNI137" s="131"/>
      <c r="HNJ137" s="131"/>
      <c r="HNK137" s="131"/>
      <c r="HNL137" s="131"/>
      <c r="HNM137" s="131"/>
      <c r="HNN137" s="131"/>
      <c r="HNO137" s="131"/>
      <c r="HNP137" s="131"/>
      <c r="HNQ137" s="131"/>
      <c r="HNR137" s="131"/>
      <c r="HNS137" s="131"/>
      <c r="HNT137" s="131"/>
      <c r="HNU137" s="131"/>
      <c r="HNV137" s="131"/>
      <c r="HNW137" s="131"/>
      <c r="HNX137" s="131"/>
      <c r="HNY137" s="131"/>
      <c r="HNZ137" s="131"/>
      <c r="HOA137" s="131"/>
      <c r="HOB137" s="131"/>
      <c r="HOC137" s="131"/>
      <c r="HOD137" s="131"/>
      <c r="HOE137" s="131"/>
      <c r="HOF137" s="131"/>
      <c r="HOG137" s="131"/>
      <c r="HOH137" s="131"/>
      <c r="HOI137" s="131"/>
      <c r="HOJ137" s="131"/>
      <c r="HOK137" s="131"/>
      <c r="HOL137" s="131"/>
      <c r="HOM137" s="131"/>
      <c r="HON137" s="131"/>
      <c r="HOO137" s="131"/>
      <c r="HOP137" s="131"/>
      <c r="HOQ137" s="131"/>
      <c r="HOR137" s="131"/>
      <c r="HOS137" s="131"/>
      <c r="HOT137" s="131"/>
      <c r="HOU137" s="131"/>
      <c r="HOV137" s="131"/>
      <c r="HOW137" s="131"/>
      <c r="HOX137" s="131"/>
      <c r="HOY137" s="131"/>
      <c r="HOZ137" s="131"/>
      <c r="HPA137" s="131"/>
      <c r="HPB137" s="131"/>
      <c r="HPC137" s="131"/>
      <c r="HPD137" s="131"/>
      <c r="HPE137" s="131"/>
      <c r="HPF137" s="131"/>
      <c r="HPG137" s="131"/>
      <c r="HPH137" s="131"/>
      <c r="HPI137" s="131"/>
      <c r="HPJ137" s="131"/>
      <c r="HPK137" s="131"/>
      <c r="HPL137" s="131"/>
      <c r="HPM137" s="131"/>
      <c r="HPN137" s="131"/>
      <c r="HPO137" s="131"/>
      <c r="HPP137" s="131"/>
      <c r="HPQ137" s="131"/>
      <c r="HPR137" s="131"/>
      <c r="HPS137" s="131"/>
      <c r="HPT137" s="131"/>
      <c r="HPU137" s="131"/>
      <c r="HPV137" s="131"/>
      <c r="HPW137" s="131"/>
      <c r="HPX137" s="131"/>
      <c r="HPY137" s="131"/>
      <c r="HPZ137" s="131"/>
      <c r="HQA137" s="131"/>
      <c r="HQB137" s="131"/>
      <c r="HQC137" s="131"/>
      <c r="HQD137" s="131"/>
      <c r="HQE137" s="131"/>
      <c r="HQF137" s="131"/>
      <c r="HQG137" s="131"/>
      <c r="HQH137" s="131"/>
      <c r="HQI137" s="131"/>
      <c r="HQJ137" s="131"/>
      <c r="HQK137" s="131"/>
      <c r="HQL137" s="131"/>
      <c r="HQM137" s="131"/>
      <c r="HQN137" s="131"/>
      <c r="HQO137" s="131"/>
      <c r="HQP137" s="131"/>
      <c r="HQQ137" s="131"/>
      <c r="HQR137" s="131"/>
      <c r="HQS137" s="131"/>
      <c r="HQT137" s="131"/>
      <c r="HQU137" s="131"/>
      <c r="HQV137" s="131"/>
      <c r="HQW137" s="131"/>
      <c r="HQX137" s="131"/>
      <c r="HQY137" s="131"/>
      <c r="HQZ137" s="131"/>
      <c r="HRA137" s="131"/>
      <c r="HRB137" s="131"/>
      <c r="HRC137" s="131"/>
      <c r="HRD137" s="131"/>
      <c r="HRE137" s="131"/>
      <c r="HRF137" s="131"/>
      <c r="HRG137" s="131"/>
      <c r="HRH137" s="131"/>
      <c r="HRI137" s="131"/>
      <c r="HRJ137" s="131"/>
      <c r="HRK137" s="131"/>
      <c r="HRL137" s="131"/>
      <c r="HRM137" s="131"/>
      <c r="HRN137" s="131"/>
      <c r="HRO137" s="131"/>
      <c r="HRP137" s="131"/>
      <c r="HRQ137" s="131"/>
      <c r="HRR137" s="131"/>
      <c r="HRS137" s="131"/>
      <c r="HRT137" s="131"/>
      <c r="HRU137" s="131"/>
      <c r="HRV137" s="131"/>
      <c r="HRW137" s="131"/>
      <c r="HRX137" s="131"/>
      <c r="HRY137" s="131"/>
      <c r="HRZ137" s="131"/>
      <c r="HSA137" s="131"/>
      <c r="HSB137" s="131"/>
      <c r="HSC137" s="131"/>
      <c r="HSD137" s="131"/>
      <c r="HSE137" s="131"/>
      <c r="HSF137" s="131"/>
      <c r="HSG137" s="131"/>
      <c r="HSH137" s="131"/>
      <c r="HSI137" s="131"/>
      <c r="HSJ137" s="131"/>
      <c r="HSK137" s="131"/>
      <c r="HSL137" s="131"/>
      <c r="HSM137" s="131"/>
      <c r="HSN137" s="131"/>
      <c r="HSO137" s="131"/>
      <c r="HSP137" s="131"/>
      <c r="HSQ137" s="131"/>
      <c r="HSR137" s="131"/>
      <c r="HSS137" s="131"/>
      <c r="HST137" s="131"/>
      <c r="HSU137" s="131"/>
      <c r="HSV137" s="131"/>
      <c r="HSW137" s="131"/>
      <c r="HSX137" s="131"/>
      <c r="HSY137" s="131"/>
      <c r="HSZ137" s="131"/>
      <c r="HTA137" s="131"/>
      <c r="HTB137" s="131"/>
      <c r="HTC137" s="131"/>
      <c r="HTD137" s="131"/>
      <c r="HTE137" s="131"/>
      <c r="HTF137" s="131"/>
      <c r="HTG137" s="131"/>
      <c r="HTH137" s="131"/>
      <c r="HTI137" s="131"/>
      <c r="HTJ137" s="131"/>
      <c r="HTK137" s="131"/>
      <c r="HTL137" s="131"/>
      <c r="HTM137" s="131"/>
      <c r="HTN137" s="131"/>
      <c r="HTO137" s="131"/>
      <c r="HTP137" s="131"/>
      <c r="HTQ137" s="131"/>
      <c r="HTR137" s="131"/>
      <c r="HTS137" s="131"/>
      <c r="HTT137" s="131"/>
      <c r="HTU137" s="131"/>
      <c r="HTV137" s="131"/>
      <c r="HTW137" s="131"/>
      <c r="HTX137" s="131"/>
      <c r="HTY137" s="131"/>
      <c r="HTZ137" s="131"/>
      <c r="HUA137" s="131"/>
      <c r="HUB137" s="131"/>
      <c r="HUC137" s="131"/>
      <c r="HUD137" s="131"/>
      <c r="HUE137" s="131"/>
      <c r="HUF137" s="131"/>
      <c r="HUG137" s="131"/>
      <c r="HUH137" s="131"/>
      <c r="HUI137" s="131"/>
      <c r="HUJ137" s="131"/>
      <c r="HUK137" s="131"/>
      <c r="HUL137" s="131"/>
      <c r="HUM137" s="131"/>
      <c r="HUN137" s="131"/>
      <c r="HUO137" s="131"/>
      <c r="HUP137" s="131"/>
      <c r="HUQ137" s="131"/>
      <c r="HUR137" s="131"/>
      <c r="HUS137" s="131"/>
      <c r="HUT137" s="131"/>
      <c r="HUU137" s="131"/>
      <c r="HUV137" s="131"/>
      <c r="HUW137" s="131"/>
      <c r="HUX137" s="131"/>
      <c r="HUY137" s="131"/>
      <c r="HUZ137" s="131"/>
      <c r="HVA137" s="131"/>
      <c r="HVB137" s="131"/>
      <c r="HVC137" s="131"/>
      <c r="HVD137" s="131"/>
      <c r="HVE137" s="131"/>
      <c r="HVF137" s="131"/>
      <c r="HVG137" s="131"/>
      <c r="HVH137" s="131"/>
      <c r="HVI137" s="131"/>
      <c r="HVJ137" s="131"/>
      <c r="HVK137" s="131"/>
      <c r="HVL137" s="131"/>
      <c r="HVM137" s="131"/>
      <c r="HVN137" s="131"/>
      <c r="HVO137" s="131"/>
      <c r="HVP137" s="131"/>
      <c r="HVQ137" s="131"/>
      <c r="HVR137" s="131"/>
      <c r="HVS137" s="131"/>
      <c r="HVT137" s="131"/>
      <c r="HVU137" s="131"/>
      <c r="HVV137" s="131"/>
      <c r="HVW137" s="131"/>
      <c r="HVX137" s="131"/>
      <c r="HVY137" s="131"/>
      <c r="HVZ137" s="131"/>
      <c r="HWA137" s="131"/>
      <c r="HWB137" s="131"/>
      <c r="HWC137" s="131"/>
      <c r="HWD137" s="131"/>
      <c r="HWE137" s="131"/>
      <c r="HWF137" s="131"/>
      <c r="HWG137" s="131"/>
      <c r="HWH137" s="131"/>
      <c r="HWI137" s="131"/>
      <c r="HWJ137" s="131"/>
      <c r="HWK137" s="131"/>
      <c r="HWL137" s="131"/>
      <c r="HWM137" s="131"/>
      <c r="HWN137" s="131"/>
      <c r="HWO137" s="131"/>
      <c r="HWP137" s="131"/>
      <c r="HWQ137" s="131"/>
      <c r="HWR137" s="131"/>
      <c r="HWS137" s="131"/>
      <c r="HWT137" s="131"/>
      <c r="HWU137" s="131"/>
      <c r="HWV137" s="131"/>
      <c r="HWW137" s="131"/>
      <c r="HWX137" s="131"/>
      <c r="HWY137" s="131"/>
      <c r="HWZ137" s="131"/>
      <c r="HXA137" s="131"/>
      <c r="HXB137" s="131"/>
      <c r="HXC137" s="131"/>
      <c r="HXD137" s="131"/>
      <c r="HXE137" s="131"/>
      <c r="HXF137" s="131"/>
      <c r="HXG137" s="131"/>
      <c r="HXH137" s="131"/>
      <c r="HXI137" s="131"/>
      <c r="HXJ137" s="131"/>
      <c r="HXK137" s="131"/>
      <c r="HXL137" s="131"/>
      <c r="HXM137" s="131"/>
      <c r="HXN137" s="131"/>
      <c r="HXO137" s="131"/>
      <c r="HXP137" s="131"/>
      <c r="HXQ137" s="131"/>
      <c r="HXR137" s="131"/>
      <c r="HXS137" s="131"/>
      <c r="HXT137" s="131"/>
      <c r="HXU137" s="131"/>
      <c r="HXV137" s="131"/>
      <c r="HXW137" s="131"/>
      <c r="HXX137" s="131"/>
      <c r="HXY137" s="131"/>
      <c r="HXZ137" s="131"/>
      <c r="HYA137" s="131"/>
      <c r="HYB137" s="131"/>
      <c r="HYC137" s="131"/>
      <c r="HYD137" s="131"/>
      <c r="HYE137" s="131"/>
      <c r="HYF137" s="131"/>
      <c r="HYG137" s="131"/>
      <c r="HYH137" s="131"/>
      <c r="HYI137" s="131"/>
      <c r="HYJ137" s="131"/>
      <c r="HYK137" s="131"/>
      <c r="HYL137" s="131"/>
      <c r="HYM137" s="131"/>
      <c r="HYN137" s="131"/>
      <c r="HYO137" s="131"/>
      <c r="HYP137" s="131"/>
      <c r="HYQ137" s="131"/>
      <c r="HYR137" s="131"/>
      <c r="HYS137" s="131"/>
      <c r="HYT137" s="131"/>
      <c r="HYU137" s="131"/>
      <c r="HYV137" s="131"/>
      <c r="HYW137" s="131"/>
      <c r="HYX137" s="131"/>
      <c r="HYY137" s="131"/>
      <c r="HYZ137" s="131"/>
      <c r="HZA137" s="131"/>
      <c r="HZB137" s="131"/>
      <c r="HZC137" s="131"/>
      <c r="HZD137" s="131"/>
      <c r="HZE137" s="131"/>
      <c r="HZF137" s="131"/>
      <c r="HZG137" s="131"/>
      <c r="HZH137" s="131"/>
      <c r="HZI137" s="131"/>
      <c r="HZJ137" s="131"/>
      <c r="HZK137" s="131"/>
      <c r="HZL137" s="131"/>
      <c r="HZM137" s="131"/>
      <c r="HZN137" s="131"/>
      <c r="HZO137" s="131"/>
      <c r="HZP137" s="131"/>
      <c r="HZQ137" s="131"/>
      <c r="HZR137" s="131"/>
      <c r="HZS137" s="131"/>
      <c r="HZT137" s="131"/>
      <c r="HZU137" s="131"/>
      <c r="HZV137" s="131"/>
      <c r="HZW137" s="131"/>
      <c r="HZX137" s="131"/>
      <c r="HZY137" s="131"/>
      <c r="HZZ137" s="131"/>
      <c r="IAA137" s="131"/>
      <c r="IAB137" s="131"/>
      <c r="IAC137" s="131"/>
      <c r="IAD137" s="131"/>
      <c r="IAE137" s="131"/>
      <c r="IAF137" s="131"/>
      <c r="IAG137" s="131"/>
      <c r="IAH137" s="131"/>
      <c r="IAI137" s="131"/>
      <c r="IAJ137" s="131"/>
      <c r="IAK137" s="131"/>
      <c r="IAL137" s="131"/>
      <c r="IAM137" s="131"/>
      <c r="IAN137" s="131"/>
      <c r="IAO137" s="131"/>
      <c r="IAP137" s="131"/>
      <c r="IAQ137" s="131"/>
      <c r="IAR137" s="131"/>
      <c r="IAS137" s="131"/>
      <c r="IAT137" s="131"/>
      <c r="IAU137" s="131"/>
      <c r="IAV137" s="131"/>
      <c r="IAW137" s="131"/>
      <c r="IAX137" s="131"/>
      <c r="IAY137" s="131"/>
      <c r="IAZ137" s="131"/>
      <c r="IBA137" s="131"/>
      <c r="IBB137" s="131"/>
      <c r="IBC137" s="131"/>
      <c r="IBD137" s="131"/>
      <c r="IBE137" s="131"/>
      <c r="IBF137" s="131"/>
      <c r="IBG137" s="131"/>
      <c r="IBH137" s="131"/>
      <c r="IBI137" s="131"/>
      <c r="IBJ137" s="131"/>
      <c r="IBK137" s="131"/>
      <c r="IBL137" s="131"/>
      <c r="IBM137" s="131"/>
      <c r="IBN137" s="131"/>
      <c r="IBO137" s="131"/>
      <c r="IBP137" s="131"/>
      <c r="IBQ137" s="131"/>
      <c r="IBR137" s="131"/>
      <c r="IBS137" s="131"/>
      <c r="IBT137" s="131"/>
      <c r="IBU137" s="131"/>
      <c r="IBV137" s="131"/>
      <c r="IBW137" s="131"/>
      <c r="IBX137" s="131"/>
      <c r="IBY137" s="131"/>
      <c r="IBZ137" s="131"/>
      <c r="ICA137" s="131"/>
      <c r="ICB137" s="131"/>
      <c r="ICC137" s="131"/>
      <c r="ICD137" s="131"/>
      <c r="ICE137" s="131"/>
      <c r="ICF137" s="131"/>
      <c r="ICG137" s="131"/>
      <c r="ICH137" s="131"/>
      <c r="ICI137" s="131"/>
      <c r="ICJ137" s="131"/>
      <c r="ICK137" s="131"/>
      <c r="ICL137" s="131"/>
      <c r="ICM137" s="131"/>
      <c r="ICN137" s="131"/>
      <c r="ICO137" s="131"/>
      <c r="ICP137" s="131"/>
      <c r="ICQ137" s="131"/>
      <c r="ICR137" s="131"/>
      <c r="ICS137" s="131"/>
      <c r="ICT137" s="131"/>
      <c r="ICU137" s="131"/>
      <c r="ICV137" s="131"/>
      <c r="ICW137" s="131"/>
      <c r="ICX137" s="131"/>
      <c r="ICY137" s="131"/>
      <c r="ICZ137" s="131"/>
      <c r="IDA137" s="131"/>
      <c r="IDB137" s="131"/>
      <c r="IDC137" s="131"/>
      <c r="IDD137" s="131"/>
      <c r="IDE137" s="131"/>
      <c r="IDF137" s="131"/>
      <c r="IDG137" s="131"/>
      <c r="IDH137" s="131"/>
      <c r="IDI137" s="131"/>
      <c r="IDJ137" s="131"/>
      <c r="IDK137" s="131"/>
      <c r="IDL137" s="131"/>
      <c r="IDM137" s="131"/>
      <c r="IDN137" s="131"/>
      <c r="IDO137" s="131"/>
      <c r="IDP137" s="131"/>
      <c r="IDQ137" s="131"/>
      <c r="IDR137" s="131"/>
      <c r="IDS137" s="131"/>
      <c r="IDT137" s="131"/>
      <c r="IDU137" s="131"/>
      <c r="IDV137" s="131"/>
      <c r="IDW137" s="131"/>
      <c r="IDX137" s="131"/>
      <c r="IDY137" s="131"/>
      <c r="IDZ137" s="131"/>
      <c r="IEA137" s="131"/>
      <c r="IEB137" s="131"/>
      <c r="IEC137" s="131"/>
      <c r="IED137" s="131"/>
      <c r="IEE137" s="131"/>
      <c r="IEF137" s="131"/>
      <c r="IEG137" s="131"/>
      <c r="IEH137" s="131"/>
      <c r="IEI137" s="131"/>
      <c r="IEJ137" s="131"/>
      <c r="IEK137" s="131"/>
      <c r="IEL137" s="131"/>
      <c r="IEM137" s="131"/>
      <c r="IEN137" s="131"/>
      <c r="IEO137" s="131"/>
      <c r="IEP137" s="131"/>
      <c r="IEQ137" s="131"/>
      <c r="IER137" s="131"/>
      <c r="IES137" s="131"/>
      <c r="IET137" s="131"/>
      <c r="IEU137" s="131"/>
      <c r="IEV137" s="131"/>
      <c r="IEW137" s="131"/>
      <c r="IEX137" s="131"/>
      <c r="IEY137" s="131"/>
      <c r="IEZ137" s="131"/>
      <c r="IFA137" s="131"/>
      <c r="IFB137" s="131"/>
      <c r="IFC137" s="131"/>
      <c r="IFD137" s="131"/>
      <c r="IFE137" s="131"/>
      <c r="IFF137" s="131"/>
      <c r="IFG137" s="131"/>
      <c r="IFH137" s="131"/>
      <c r="IFI137" s="131"/>
      <c r="IFJ137" s="131"/>
      <c r="IFK137" s="131"/>
      <c r="IFL137" s="131"/>
      <c r="IFM137" s="131"/>
      <c r="IFN137" s="131"/>
      <c r="IFO137" s="131"/>
      <c r="IFP137" s="131"/>
      <c r="IFQ137" s="131"/>
      <c r="IFR137" s="131"/>
      <c r="IFS137" s="131"/>
      <c r="IFT137" s="131"/>
      <c r="IFU137" s="131"/>
      <c r="IFV137" s="131"/>
      <c r="IFW137" s="131"/>
      <c r="IFX137" s="131"/>
      <c r="IFY137" s="131"/>
      <c r="IFZ137" s="131"/>
      <c r="IGA137" s="131"/>
      <c r="IGB137" s="131"/>
      <c r="IGC137" s="131"/>
      <c r="IGD137" s="131"/>
      <c r="IGE137" s="131"/>
      <c r="IGF137" s="131"/>
      <c r="IGG137" s="131"/>
      <c r="IGH137" s="131"/>
      <c r="IGI137" s="131"/>
      <c r="IGJ137" s="131"/>
      <c r="IGK137" s="131"/>
      <c r="IGL137" s="131"/>
      <c r="IGM137" s="131"/>
      <c r="IGN137" s="131"/>
      <c r="IGO137" s="131"/>
      <c r="IGP137" s="131"/>
      <c r="IGQ137" s="131"/>
      <c r="IGR137" s="131"/>
      <c r="IGS137" s="131"/>
      <c r="IGT137" s="131"/>
      <c r="IGU137" s="131"/>
      <c r="IGV137" s="131"/>
      <c r="IGW137" s="131"/>
      <c r="IGX137" s="131"/>
      <c r="IGY137" s="131"/>
      <c r="IGZ137" s="131"/>
      <c r="IHA137" s="131"/>
      <c r="IHB137" s="131"/>
      <c r="IHC137" s="131"/>
      <c r="IHD137" s="131"/>
      <c r="IHE137" s="131"/>
      <c r="IHF137" s="131"/>
      <c r="IHG137" s="131"/>
      <c r="IHH137" s="131"/>
      <c r="IHI137" s="131"/>
      <c r="IHJ137" s="131"/>
      <c r="IHK137" s="131"/>
      <c r="IHL137" s="131"/>
      <c r="IHM137" s="131"/>
      <c r="IHN137" s="131"/>
      <c r="IHO137" s="131"/>
      <c r="IHP137" s="131"/>
      <c r="IHQ137" s="131"/>
      <c r="IHR137" s="131"/>
      <c r="IHS137" s="131"/>
      <c r="IHT137" s="131"/>
      <c r="IHU137" s="131"/>
      <c r="IHV137" s="131"/>
      <c r="IHW137" s="131"/>
      <c r="IHX137" s="131"/>
      <c r="IHY137" s="131"/>
      <c r="IHZ137" s="131"/>
      <c r="IIA137" s="131"/>
      <c r="IIB137" s="131"/>
      <c r="IIC137" s="131"/>
      <c r="IID137" s="131"/>
      <c r="IIE137" s="131"/>
      <c r="IIF137" s="131"/>
      <c r="IIG137" s="131"/>
      <c r="IIH137" s="131"/>
      <c r="III137" s="131"/>
      <c r="IIJ137" s="131"/>
      <c r="IIK137" s="131"/>
      <c r="IIL137" s="131"/>
      <c r="IIM137" s="131"/>
      <c r="IIN137" s="131"/>
      <c r="IIO137" s="131"/>
      <c r="IIP137" s="131"/>
      <c r="IIQ137" s="131"/>
      <c r="IIR137" s="131"/>
      <c r="IIS137" s="131"/>
      <c r="IIT137" s="131"/>
      <c r="IIU137" s="131"/>
      <c r="IIV137" s="131"/>
      <c r="IIW137" s="131"/>
      <c r="IIX137" s="131"/>
      <c r="IIY137" s="131"/>
      <c r="IIZ137" s="131"/>
      <c r="IJA137" s="131"/>
      <c r="IJB137" s="131"/>
      <c r="IJC137" s="131"/>
      <c r="IJD137" s="131"/>
      <c r="IJE137" s="131"/>
      <c r="IJF137" s="131"/>
      <c r="IJG137" s="131"/>
      <c r="IJH137" s="131"/>
      <c r="IJI137" s="131"/>
      <c r="IJJ137" s="131"/>
      <c r="IJK137" s="131"/>
      <c r="IJL137" s="131"/>
      <c r="IJM137" s="131"/>
      <c r="IJN137" s="131"/>
      <c r="IJO137" s="131"/>
      <c r="IJP137" s="131"/>
      <c r="IJQ137" s="131"/>
      <c r="IJR137" s="131"/>
      <c r="IJS137" s="131"/>
      <c r="IJT137" s="131"/>
      <c r="IJU137" s="131"/>
      <c r="IJV137" s="131"/>
      <c r="IJW137" s="131"/>
      <c r="IJX137" s="131"/>
      <c r="IJY137" s="131"/>
      <c r="IJZ137" s="131"/>
      <c r="IKA137" s="131"/>
      <c r="IKB137" s="131"/>
      <c r="IKC137" s="131"/>
      <c r="IKD137" s="131"/>
      <c r="IKE137" s="131"/>
      <c r="IKF137" s="131"/>
      <c r="IKG137" s="131"/>
      <c r="IKH137" s="131"/>
      <c r="IKI137" s="131"/>
      <c r="IKJ137" s="131"/>
      <c r="IKK137" s="131"/>
      <c r="IKL137" s="131"/>
      <c r="IKM137" s="131"/>
      <c r="IKN137" s="131"/>
      <c r="IKO137" s="131"/>
      <c r="IKP137" s="131"/>
      <c r="IKQ137" s="131"/>
      <c r="IKR137" s="131"/>
      <c r="IKS137" s="131"/>
      <c r="IKT137" s="131"/>
      <c r="IKU137" s="131"/>
      <c r="IKV137" s="131"/>
      <c r="IKW137" s="131"/>
      <c r="IKX137" s="131"/>
      <c r="IKY137" s="131"/>
      <c r="IKZ137" s="131"/>
      <c r="ILA137" s="131"/>
      <c r="ILB137" s="131"/>
      <c r="ILC137" s="131"/>
      <c r="ILD137" s="131"/>
      <c r="ILE137" s="131"/>
      <c r="ILF137" s="131"/>
      <c r="ILG137" s="131"/>
      <c r="ILH137" s="131"/>
      <c r="ILI137" s="131"/>
      <c r="ILJ137" s="131"/>
      <c r="ILK137" s="131"/>
      <c r="ILL137" s="131"/>
      <c r="ILM137" s="131"/>
      <c r="ILN137" s="131"/>
      <c r="ILO137" s="131"/>
      <c r="ILP137" s="131"/>
      <c r="ILQ137" s="131"/>
      <c r="ILR137" s="131"/>
      <c r="ILS137" s="131"/>
      <c r="ILT137" s="131"/>
      <c r="ILU137" s="131"/>
      <c r="ILV137" s="131"/>
      <c r="ILW137" s="131"/>
      <c r="ILX137" s="131"/>
      <c r="ILY137" s="131"/>
      <c r="ILZ137" s="131"/>
      <c r="IMA137" s="131"/>
      <c r="IMB137" s="131"/>
      <c r="IMC137" s="131"/>
      <c r="IMD137" s="131"/>
      <c r="IME137" s="131"/>
      <c r="IMF137" s="131"/>
      <c r="IMG137" s="131"/>
      <c r="IMH137" s="131"/>
      <c r="IMI137" s="131"/>
      <c r="IMJ137" s="131"/>
      <c r="IMK137" s="131"/>
      <c r="IML137" s="131"/>
      <c r="IMM137" s="131"/>
      <c r="IMN137" s="131"/>
      <c r="IMO137" s="131"/>
      <c r="IMP137" s="131"/>
      <c r="IMQ137" s="131"/>
      <c r="IMR137" s="131"/>
      <c r="IMS137" s="131"/>
      <c r="IMT137" s="131"/>
      <c r="IMU137" s="131"/>
      <c r="IMV137" s="131"/>
      <c r="IMW137" s="131"/>
      <c r="IMX137" s="131"/>
      <c r="IMY137" s="131"/>
      <c r="IMZ137" s="131"/>
      <c r="INA137" s="131"/>
      <c r="INB137" s="131"/>
      <c r="INC137" s="131"/>
      <c r="IND137" s="131"/>
      <c r="INE137" s="131"/>
      <c r="INF137" s="131"/>
      <c r="ING137" s="131"/>
      <c r="INH137" s="131"/>
      <c r="INI137" s="131"/>
      <c r="INJ137" s="131"/>
      <c r="INK137" s="131"/>
      <c r="INL137" s="131"/>
      <c r="INM137" s="131"/>
      <c r="INN137" s="131"/>
      <c r="INO137" s="131"/>
      <c r="INP137" s="131"/>
      <c r="INQ137" s="131"/>
      <c r="INR137" s="131"/>
      <c r="INS137" s="131"/>
      <c r="INT137" s="131"/>
      <c r="INU137" s="131"/>
      <c r="INV137" s="131"/>
      <c r="INW137" s="131"/>
      <c r="INX137" s="131"/>
      <c r="INY137" s="131"/>
      <c r="INZ137" s="131"/>
      <c r="IOA137" s="131"/>
      <c r="IOB137" s="131"/>
      <c r="IOC137" s="131"/>
      <c r="IOD137" s="131"/>
      <c r="IOE137" s="131"/>
      <c r="IOF137" s="131"/>
      <c r="IOG137" s="131"/>
      <c r="IOH137" s="131"/>
      <c r="IOI137" s="131"/>
      <c r="IOJ137" s="131"/>
      <c r="IOK137" s="131"/>
      <c r="IOL137" s="131"/>
      <c r="IOM137" s="131"/>
      <c r="ION137" s="131"/>
      <c r="IOO137" s="131"/>
      <c r="IOP137" s="131"/>
      <c r="IOQ137" s="131"/>
      <c r="IOR137" s="131"/>
      <c r="IOS137" s="131"/>
      <c r="IOT137" s="131"/>
      <c r="IOU137" s="131"/>
      <c r="IOV137" s="131"/>
      <c r="IOW137" s="131"/>
      <c r="IOX137" s="131"/>
      <c r="IOY137" s="131"/>
      <c r="IOZ137" s="131"/>
      <c r="IPA137" s="131"/>
      <c r="IPB137" s="131"/>
      <c r="IPC137" s="131"/>
      <c r="IPD137" s="131"/>
      <c r="IPE137" s="131"/>
      <c r="IPF137" s="131"/>
      <c r="IPG137" s="131"/>
      <c r="IPH137" s="131"/>
      <c r="IPI137" s="131"/>
      <c r="IPJ137" s="131"/>
      <c r="IPK137" s="131"/>
      <c r="IPL137" s="131"/>
      <c r="IPM137" s="131"/>
      <c r="IPN137" s="131"/>
      <c r="IPO137" s="131"/>
      <c r="IPP137" s="131"/>
      <c r="IPQ137" s="131"/>
      <c r="IPR137" s="131"/>
      <c r="IPS137" s="131"/>
      <c r="IPT137" s="131"/>
      <c r="IPU137" s="131"/>
      <c r="IPV137" s="131"/>
      <c r="IPW137" s="131"/>
      <c r="IPX137" s="131"/>
      <c r="IPY137" s="131"/>
      <c r="IPZ137" s="131"/>
      <c r="IQA137" s="131"/>
      <c r="IQB137" s="131"/>
      <c r="IQC137" s="131"/>
      <c r="IQD137" s="131"/>
      <c r="IQE137" s="131"/>
      <c r="IQF137" s="131"/>
      <c r="IQG137" s="131"/>
      <c r="IQH137" s="131"/>
      <c r="IQI137" s="131"/>
      <c r="IQJ137" s="131"/>
      <c r="IQK137" s="131"/>
      <c r="IQL137" s="131"/>
      <c r="IQM137" s="131"/>
      <c r="IQN137" s="131"/>
      <c r="IQO137" s="131"/>
      <c r="IQP137" s="131"/>
      <c r="IQQ137" s="131"/>
      <c r="IQR137" s="131"/>
      <c r="IQS137" s="131"/>
      <c r="IQT137" s="131"/>
      <c r="IQU137" s="131"/>
      <c r="IQV137" s="131"/>
      <c r="IQW137" s="131"/>
      <c r="IQX137" s="131"/>
      <c r="IQY137" s="131"/>
      <c r="IQZ137" s="131"/>
      <c r="IRA137" s="131"/>
      <c r="IRB137" s="131"/>
      <c r="IRC137" s="131"/>
      <c r="IRD137" s="131"/>
      <c r="IRE137" s="131"/>
      <c r="IRF137" s="131"/>
      <c r="IRG137" s="131"/>
      <c r="IRH137" s="131"/>
      <c r="IRI137" s="131"/>
      <c r="IRJ137" s="131"/>
      <c r="IRK137" s="131"/>
      <c r="IRL137" s="131"/>
      <c r="IRM137" s="131"/>
      <c r="IRN137" s="131"/>
      <c r="IRO137" s="131"/>
      <c r="IRP137" s="131"/>
      <c r="IRQ137" s="131"/>
      <c r="IRR137" s="131"/>
      <c r="IRS137" s="131"/>
      <c r="IRT137" s="131"/>
      <c r="IRU137" s="131"/>
      <c r="IRV137" s="131"/>
      <c r="IRW137" s="131"/>
      <c r="IRX137" s="131"/>
      <c r="IRY137" s="131"/>
      <c r="IRZ137" s="131"/>
      <c r="ISA137" s="131"/>
      <c r="ISB137" s="131"/>
      <c r="ISC137" s="131"/>
      <c r="ISD137" s="131"/>
      <c r="ISE137" s="131"/>
      <c r="ISF137" s="131"/>
      <c r="ISG137" s="131"/>
      <c r="ISH137" s="131"/>
      <c r="ISI137" s="131"/>
      <c r="ISJ137" s="131"/>
      <c r="ISK137" s="131"/>
      <c r="ISL137" s="131"/>
      <c r="ISM137" s="131"/>
      <c r="ISN137" s="131"/>
      <c r="ISO137" s="131"/>
      <c r="ISP137" s="131"/>
      <c r="ISQ137" s="131"/>
      <c r="ISR137" s="131"/>
      <c r="ISS137" s="131"/>
      <c r="IST137" s="131"/>
      <c r="ISU137" s="131"/>
      <c r="ISV137" s="131"/>
      <c r="ISW137" s="131"/>
      <c r="ISX137" s="131"/>
      <c r="ISY137" s="131"/>
      <c r="ISZ137" s="131"/>
      <c r="ITA137" s="131"/>
      <c r="ITB137" s="131"/>
      <c r="ITC137" s="131"/>
      <c r="ITD137" s="131"/>
      <c r="ITE137" s="131"/>
      <c r="ITF137" s="131"/>
      <c r="ITG137" s="131"/>
      <c r="ITH137" s="131"/>
      <c r="ITI137" s="131"/>
      <c r="ITJ137" s="131"/>
      <c r="ITK137" s="131"/>
      <c r="ITL137" s="131"/>
      <c r="ITM137" s="131"/>
      <c r="ITN137" s="131"/>
      <c r="ITO137" s="131"/>
      <c r="ITP137" s="131"/>
      <c r="ITQ137" s="131"/>
      <c r="ITR137" s="131"/>
      <c r="ITS137" s="131"/>
      <c r="ITT137" s="131"/>
      <c r="ITU137" s="131"/>
      <c r="ITV137" s="131"/>
      <c r="ITW137" s="131"/>
      <c r="ITX137" s="131"/>
      <c r="ITY137" s="131"/>
      <c r="ITZ137" s="131"/>
      <c r="IUA137" s="131"/>
      <c r="IUB137" s="131"/>
      <c r="IUC137" s="131"/>
      <c r="IUD137" s="131"/>
      <c r="IUE137" s="131"/>
      <c r="IUF137" s="131"/>
      <c r="IUG137" s="131"/>
      <c r="IUH137" s="131"/>
      <c r="IUI137" s="131"/>
      <c r="IUJ137" s="131"/>
      <c r="IUK137" s="131"/>
      <c r="IUL137" s="131"/>
      <c r="IUM137" s="131"/>
      <c r="IUN137" s="131"/>
      <c r="IUO137" s="131"/>
      <c r="IUP137" s="131"/>
      <c r="IUQ137" s="131"/>
      <c r="IUR137" s="131"/>
      <c r="IUS137" s="131"/>
      <c r="IUT137" s="131"/>
      <c r="IUU137" s="131"/>
      <c r="IUV137" s="131"/>
      <c r="IUW137" s="131"/>
      <c r="IUX137" s="131"/>
      <c r="IUY137" s="131"/>
      <c r="IUZ137" s="131"/>
      <c r="IVA137" s="131"/>
      <c r="IVB137" s="131"/>
      <c r="IVC137" s="131"/>
      <c r="IVD137" s="131"/>
      <c r="IVE137" s="131"/>
      <c r="IVF137" s="131"/>
      <c r="IVG137" s="131"/>
      <c r="IVH137" s="131"/>
      <c r="IVI137" s="131"/>
      <c r="IVJ137" s="131"/>
      <c r="IVK137" s="131"/>
      <c r="IVL137" s="131"/>
      <c r="IVM137" s="131"/>
      <c r="IVN137" s="131"/>
      <c r="IVO137" s="131"/>
      <c r="IVP137" s="131"/>
      <c r="IVQ137" s="131"/>
      <c r="IVR137" s="131"/>
      <c r="IVS137" s="131"/>
      <c r="IVT137" s="131"/>
      <c r="IVU137" s="131"/>
      <c r="IVV137" s="131"/>
      <c r="IVW137" s="131"/>
      <c r="IVX137" s="131"/>
      <c r="IVY137" s="131"/>
      <c r="IVZ137" s="131"/>
      <c r="IWA137" s="131"/>
      <c r="IWB137" s="131"/>
      <c r="IWC137" s="131"/>
      <c r="IWD137" s="131"/>
      <c r="IWE137" s="131"/>
      <c r="IWF137" s="131"/>
      <c r="IWG137" s="131"/>
      <c r="IWH137" s="131"/>
      <c r="IWI137" s="131"/>
      <c r="IWJ137" s="131"/>
      <c r="IWK137" s="131"/>
      <c r="IWL137" s="131"/>
      <c r="IWM137" s="131"/>
      <c r="IWN137" s="131"/>
      <c r="IWO137" s="131"/>
      <c r="IWP137" s="131"/>
      <c r="IWQ137" s="131"/>
      <c r="IWR137" s="131"/>
      <c r="IWS137" s="131"/>
      <c r="IWT137" s="131"/>
      <c r="IWU137" s="131"/>
      <c r="IWV137" s="131"/>
      <c r="IWW137" s="131"/>
      <c r="IWX137" s="131"/>
      <c r="IWY137" s="131"/>
      <c r="IWZ137" s="131"/>
      <c r="IXA137" s="131"/>
      <c r="IXB137" s="131"/>
      <c r="IXC137" s="131"/>
      <c r="IXD137" s="131"/>
      <c r="IXE137" s="131"/>
      <c r="IXF137" s="131"/>
      <c r="IXG137" s="131"/>
      <c r="IXH137" s="131"/>
      <c r="IXI137" s="131"/>
      <c r="IXJ137" s="131"/>
      <c r="IXK137" s="131"/>
      <c r="IXL137" s="131"/>
      <c r="IXM137" s="131"/>
      <c r="IXN137" s="131"/>
      <c r="IXO137" s="131"/>
      <c r="IXP137" s="131"/>
      <c r="IXQ137" s="131"/>
      <c r="IXR137" s="131"/>
      <c r="IXS137" s="131"/>
      <c r="IXT137" s="131"/>
      <c r="IXU137" s="131"/>
      <c r="IXV137" s="131"/>
      <c r="IXW137" s="131"/>
      <c r="IXX137" s="131"/>
      <c r="IXY137" s="131"/>
      <c r="IXZ137" s="131"/>
      <c r="IYA137" s="131"/>
      <c r="IYB137" s="131"/>
      <c r="IYC137" s="131"/>
      <c r="IYD137" s="131"/>
      <c r="IYE137" s="131"/>
      <c r="IYF137" s="131"/>
      <c r="IYG137" s="131"/>
      <c r="IYH137" s="131"/>
      <c r="IYI137" s="131"/>
      <c r="IYJ137" s="131"/>
      <c r="IYK137" s="131"/>
      <c r="IYL137" s="131"/>
      <c r="IYM137" s="131"/>
      <c r="IYN137" s="131"/>
      <c r="IYO137" s="131"/>
      <c r="IYP137" s="131"/>
      <c r="IYQ137" s="131"/>
      <c r="IYR137" s="131"/>
      <c r="IYS137" s="131"/>
      <c r="IYT137" s="131"/>
      <c r="IYU137" s="131"/>
      <c r="IYV137" s="131"/>
      <c r="IYW137" s="131"/>
      <c r="IYX137" s="131"/>
      <c r="IYY137" s="131"/>
      <c r="IYZ137" s="131"/>
      <c r="IZA137" s="131"/>
      <c r="IZB137" s="131"/>
      <c r="IZC137" s="131"/>
      <c r="IZD137" s="131"/>
      <c r="IZE137" s="131"/>
      <c r="IZF137" s="131"/>
      <c r="IZG137" s="131"/>
      <c r="IZH137" s="131"/>
      <c r="IZI137" s="131"/>
      <c r="IZJ137" s="131"/>
      <c r="IZK137" s="131"/>
      <c r="IZL137" s="131"/>
      <c r="IZM137" s="131"/>
      <c r="IZN137" s="131"/>
      <c r="IZO137" s="131"/>
      <c r="IZP137" s="131"/>
      <c r="IZQ137" s="131"/>
      <c r="IZR137" s="131"/>
      <c r="IZS137" s="131"/>
      <c r="IZT137" s="131"/>
      <c r="IZU137" s="131"/>
      <c r="IZV137" s="131"/>
      <c r="IZW137" s="131"/>
      <c r="IZX137" s="131"/>
      <c r="IZY137" s="131"/>
      <c r="IZZ137" s="131"/>
      <c r="JAA137" s="131"/>
      <c r="JAB137" s="131"/>
      <c r="JAC137" s="131"/>
      <c r="JAD137" s="131"/>
      <c r="JAE137" s="131"/>
      <c r="JAF137" s="131"/>
      <c r="JAG137" s="131"/>
      <c r="JAH137" s="131"/>
      <c r="JAI137" s="131"/>
      <c r="JAJ137" s="131"/>
      <c r="JAK137" s="131"/>
      <c r="JAL137" s="131"/>
      <c r="JAM137" s="131"/>
      <c r="JAN137" s="131"/>
      <c r="JAO137" s="131"/>
      <c r="JAP137" s="131"/>
      <c r="JAQ137" s="131"/>
      <c r="JAR137" s="131"/>
      <c r="JAS137" s="131"/>
      <c r="JAT137" s="131"/>
      <c r="JAU137" s="131"/>
      <c r="JAV137" s="131"/>
      <c r="JAW137" s="131"/>
      <c r="JAX137" s="131"/>
      <c r="JAY137" s="131"/>
      <c r="JAZ137" s="131"/>
      <c r="JBA137" s="131"/>
      <c r="JBB137" s="131"/>
      <c r="JBC137" s="131"/>
      <c r="JBD137" s="131"/>
      <c r="JBE137" s="131"/>
      <c r="JBF137" s="131"/>
      <c r="JBG137" s="131"/>
      <c r="JBH137" s="131"/>
      <c r="JBI137" s="131"/>
      <c r="JBJ137" s="131"/>
      <c r="JBK137" s="131"/>
      <c r="JBL137" s="131"/>
      <c r="JBM137" s="131"/>
      <c r="JBN137" s="131"/>
      <c r="JBO137" s="131"/>
      <c r="JBP137" s="131"/>
      <c r="JBQ137" s="131"/>
      <c r="JBR137" s="131"/>
      <c r="JBS137" s="131"/>
      <c r="JBT137" s="131"/>
      <c r="JBU137" s="131"/>
      <c r="JBV137" s="131"/>
      <c r="JBW137" s="131"/>
      <c r="JBX137" s="131"/>
      <c r="JBY137" s="131"/>
      <c r="JBZ137" s="131"/>
      <c r="JCA137" s="131"/>
      <c r="JCB137" s="131"/>
      <c r="JCC137" s="131"/>
      <c r="JCD137" s="131"/>
      <c r="JCE137" s="131"/>
      <c r="JCF137" s="131"/>
      <c r="JCG137" s="131"/>
      <c r="JCH137" s="131"/>
      <c r="JCI137" s="131"/>
      <c r="JCJ137" s="131"/>
      <c r="JCK137" s="131"/>
      <c r="JCL137" s="131"/>
      <c r="JCM137" s="131"/>
      <c r="JCN137" s="131"/>
      <c r="JCO137" s="131"/>
      <c r="JCP137" s="131"/>
      <c r="JCQ137" s="131"/>
      <c r="JCR137" s="131"/>
      <c r="JCS137" s="131"/>
      <c r="JCT137" s="131"/>
      <c r="JCU137" s="131"/>
      <c r="JCV137" s="131"/>
      <c r="JCW137" s="131"/>
      <c r="JCX137" s="131"/>
      <c r="JCY137" s="131"/>
      <c r="JCZ137" s="131"/>
      <c r="JDA137" s="131"/>
      <c r="JDB137" s="131"/>
      <c r="JDC137" s="131"/>
      <c r="JDD137" s="131"/>
      <c r="JDE137" s="131"/>
      <c r="JDF137" s="131"/>
      <c r="JDG137" s="131"/>
      <c r="JDH137" s="131"/>
      <c r="JDI137" s="131"/>
      <c r="JDJ137" s="131"/>
      <c r="JDK137" s="131"/>
      <c r="JDL137" s="131"/>
      <c r="JDM137" s="131"/>
      <c r="JDN137" s="131"/>
      <c r="JDO137" s="131"/>
      <c r="JDP137" s="131"/>
      <c r="JDQ137" s="131"/>
      <c r="JDR137" s="131"/>
      <c r="JDS137" s="131"/>
      <c r="JDT137" s="131"/>
      <c r="JDU137" s="131"/>
      <c r="JDV137" s="131"/>
      <c r="JDW137" s="131"/>
      <c r="JDX137" s="131"/>
      <c r="JDY137" s="131"/>
      <c r="JDZ137" s="131"/>
      <c r="JEA137" s="131"/>
      <c r="JEB137" s="131"/>
      <c r="JEC137" s="131"/>
      <c r="JED137" s="131"/>
      <c r="JEE137" s="131"/>
      <c r="JEF137" s="131"/>
      <c r="JEG137" s="131"/>
      <c r="JEH137" s="131"/>
      <c r="JEI137" s="131"/>
      <c r="JEJ137" s="131"/>
      <c r="JEK137" s="131"/>
      <c r="JEL137" s="131"/>
      <c r="JEM137" s="131"/>
      <c r="JEN137" s="131"/>
      <c r="JEO137" s="131"/>
      <c r="JEP137" s="131"/>
      <c r="JEQ137" s="131"/>
      <c r="JER137" s="131"/>
      <c r="JES137" s="131"/>
      <c r="JET137" s="131"/>
      <c r="JEU137" s="131"/>
      <c r="JEV137" s="131"/>
      <c r="JEW137" s="131"/>
      <c r="JEX137" s="131"/>
      <c r="JEY137" s="131"/>
      <c r="JEZ137" s="131"/>
      <c r="JFA137" s="131"/>
      <c r="JFB137" s="131"/>
      <c r="JFC137" s="131"/>
      <c r="JFD137" s="131"/>
      <c r="JFE137" s="131"/>
      <c r="JFF137" s="131"/>
      <c r="JFG137" s="131"/>
      <c r="JFH137" s="131"/>
      <c r="JFI137" s="131"/>
      <c r="JFJ137" s="131"/>
      <c r="JFK137" s="131"/>
      <c r="JFL137" s="131"/>
      <c r="JFM137" s="131"/>
      <c r="JFN137" s="131"/>
      <c r="JFO137" s="131"/>
      <c r="JFP137" s="131"/>
      <c r="JFQ137" s="131"/>
      <c r="JFR137" s="131"/>
      <c r="JFS137" s="131"/>
      <c r="JFT137" s="131"/>
      <c r="JFU137" s="131"/>
      <c r="JFV137" s="131"/>
      <c r="JFW137" s="131"/>
      <c r="JFX137" s="131"/>
      <c r="JFY137" s="131"/>
      <c r="JFZ137" s="131"/>
      <c r="JGA137" s="131"/>
      <c r="JGB137" s="131"/>
      <c r="JGC137" s="131"/>
      <c r="JGD137" s="131"/>
      <c r="JGE137" s="131"/>
      <c r="JGF137" s="131"/>
      <c r="JGG137" s="131"/>
      <c r="JGH137" s="131"/>
      <c r="JGI137" s="131"/>
      <c r="JGJ137" s="131"/>
      <c r="JGK137" s="131"/>
      <c r="JGL137" s="131"/>
      <c r="JGM137" s="131"/>
      <c r="JGN137" s="131"/>
      <c r="JGO137" s="131"/>
      <c r="JGP137" s="131"/>
      <c r="JGQ137" s="131"/>
      <c r="JGR137" s="131"/>
      <c r="JGS137" s="131"/>
      <c r="JGT137" s="131"/>
      <c r="JGU137" s="131"/>
      <c r="JGV137" s="131"/>
      <c r="JGW137" s="131"/>
      <c r="JGX137" s="131"/>
      <c r="JGY137" s="131"/>
      <c r="JGZ137" s="131"/>
      <c r="JHA137" s="131"/>
      <c r="JHB137" s="131"/>
      <c r="JHC137" s="131"/>
      <c r="JHD137" s="131"/>
      <c r="JHE137" s="131"/>
      <c r="JHF137" s="131"/>
      <c r="JHG137" s="131"/>
      <c r="JHH137" s="131"/>
      <c r="JHI137" s="131"/>
      <c r="JHJ137" s="131"/>
      <c r="JHK137" s="131"/>
      <c r="JHL137" s="131"/>
      <c r="JHM137" s="131"/>
      <c r="JHN137" s="131"/>
      <c r="JHO137" s="131"/>
      <c r="JHP137" s="131"/>
      <c r="JHQ137" s="131"/>
      <c r="JHR137" s="131"/>
      <c r="JHS137" s="131"/>
      <c r="JHT137" s="131"/>
      <c r="JHU137" s="131"/>
      <c r="JHV137" s="131"/>
      <c r="JHW137" s="131"/>
      <c r="JHX137" s="131"/>
      <c r="JHY137" s="131"/>
      <c r="JHZ137" s="131"/>
      <c r="JIA137" s="131"/>
      <c r="JIB137" s="131"/>
      <c r="JIC137" s="131"/>
      <c r="JID137" s="131"/>
      <c r="JIE137" s="131"/>
      <c r="JIF137" s="131"/>
      <c r="JIG137" s="131"/>
      <c r="JIH137" s="131"/>
      <c r="JII137" s="131"/>
      <c r="JIJ137" s="131"/>
      <c r="JIK137" s="131"/>
      <c r="JIL137" s="131"/>
      <c r="JIM137" s="131"/>
      <c r="JIN137" s="131"/>
      <c r="JIO137" s="131"/>
      <c r="JIP137" s="131"/>
      <c r="JIQ137" s="131"/>
      <c r="JIR137" s="131"/>
      <c r="JIS137" s="131"/>
      <c r="JIT137" s="131"/>
      <c r="JIU137" s="131"/>
      <c r="JIV137" s="131"/>
      <c r="JIW137" s="131"/>
      <c r="JIX137" s="131"/>
      <c r="JIY137" s="131"/>
      <c r="JIZ137" s="131"/>
      <c r="JJA137" s="131"/>
      <c r="JJB137" s="131"/>
      <c r="JJC137" s="131"/>
      <c r="JJD137" s="131"/>
      <c r="JJE137" s="131"/>
      <c r="JJF137" s="131"/>
      <c r="JJG137" s="131"/>
      <c r="JJH137" s="131"/>
      <c r="JJI137" s="131"/>
      <c r="JJJ137" s="131"/>
      <c r="JJK137" s="131"/>
      <c r="JJL137" s="131"/>
      <c r="JJM137" s="131"/>
      <c r="JJN137" s="131"/>
      <c r="JJO137" s="131"/>
      <c r="JJP137" s="131"/>
      <c r="JJQ137" s="131"/>
      <c r="JJR137" s="131"/>
      <c r="JJS137" s="131"/>
      <c r="JJT137" s="131"/>
      <c r="JJU137" s="131"/>
      <c r="JJV137" s="131"/>
      <c r="JJW137" s="131"/>
      <c r="JJX137" s="131"/>
      <c r="JJY137" s="131"/>
      <c r="JJZ137" s="131"/>
      <c r="JKA137" s="131"/>
      <c r="JKB137" s="131"/>
      <c r="JKC137" s="131"/>
      <c r="JKD137" s="131"/>
      <c r="JKE137" s="131"/>
      <c r="JKF137" s="131"/>
      <c r="JKG137" s="131"/>
      <c r="JKH137" s="131"/>
      <c r="JKI137" s="131"/>
      <c r="JKJ137" s="131"/>
      <c r="JKK137" s="131"/>
      <c r="JKL137" s="131"/>
      <c r="JKM137" s="131"/>
      <c r="JKN137" s="131"/>
      <c r="JKO137" s="131"/>
      <c r="JKP137" s="131"/>
      <c r="JKQ137" s="131"/>
      <c r="JKR137" s="131"/>
      <c r="JKS137" s="131"/>
      <c r="JKT137" s="131"/>
      <c r="JKU137" s="131"/>
      <c r="JKV137" s="131"/>
      <c r="JKW137" s="131"/>
      <c r="JKX137" s="131"/>
      <c r="JKY137" s="131"/>
      <c r="JKZ137" s="131"/>
      <c r="JLA137" s="131"/>
      <c r="JLB137" s="131"/>
      <c r="JLC137" s="131"/>
      <c r="JLD137" s="131"/>
      <c r="JLE137" s="131"/>
      <c r="JLF137" s="131"/>
      <c r="JLG137" s="131"/>
      <c r="JLH137" s="131"/>
      <c r="JLI137" s="131"/>
      <c r="JLJ137" s="131"/>
      <c r="JLK137" s="131"/>
      <c r="JLL137" s="131"/>
      <c r="JLM137" s="131"/>
      <c r="JLN137" s="131"/>
      <c r="JLO137" s="131"/>
      <c r="JLP137" s="131"/>
      <c r="JLQ137" s="131"/>
      <c r="JLR137" s="131"/>
      <c r="JLS137" s="131"/>
      <c r="JLT137" s="131"/>
      <c r="JLU137" s="131"/>
      <c r="JLV137" s="131"/>
      <c r="JLW137" s="131"/>
      <c r="JLX137" s="131"/>
      <c r="JLY137" s="131"/>
      <c r="JLZ137" s="131"/>
      <c r="JMA137" s="131"/>
      <c r="JMB137" s="131"/>
      <c r="JMC137" s="131"/>
      <c r="JMD137" s="131"/>
      <c r="JME137" s="131"/>
      <c r="JMF137" s="131"/>
      <c r="JMG137" s="131"/>
      <c r="JMH137" s="131"/>
      <c r="JMI137" s="131"/>
      <c r="JMJ137" s="131"/>
      <c r="JMK137" s="131"/>
      <c r="JML137" s="131"/>
      <c r="JMM137" s="131"/>
      <c r="JMN137" s="131"/>
      <c r="JMO137" s="131"/>
      <c r="JMP137" s="131"/>
      <c r="JMQ137" s="131"/>
      <c r="JMR137" s="131"/>
      <c r="JMS137" s="131"/>
      <c r="JMT137" s="131"/>
      <c r="JMU137" s="131"/>
      <c r="JMV137" s="131"/>
      <c r="JMW137" s="131"/>
      <c r="JMX137" s="131"/>
      <c r="JMY137" s="131"/>
      <c r="JMZ137" s="131"/>
      <c r="JNA137" s="131"/>
      <c r="JNB137" s="131"/>
      <c r="JNC137" s="131"/>
      <c r="JND137" s="131"/>
      <c r="JNE137" s="131"/>
      <c r="JNF137" s="131"/>
      <c r="JNG137" s="131"/>
      <c r="JNH137" s="131"/>
      <c r="JNI137" s="131"/>
      <c r="JNJ137" s="131"/>
      <c r="JNK137" s="131"/>
      <c r="JNL137" s="131"/>
      <c r="JNM137" s="131"/>
      <c r="JNN137" s="131"/>
      <c r="JNO137" s="131"/>
      <c r="JNP137" s="131"/>
      <c r="JNQ137" s="131"/>
      <c r="JNR137" s="131"/>
      <c r="JNS137" s="131"/>
      <c r="JNT137" s="131"/>
      <c r="JNU137" s="131"/>
      <c r="JNV137" s="131"/>
      <c r="JNW137" s="131"/>
      <c r="JNX137" s="131"/>
      <c r="JNY137" s="131"/>
      <c r="JNZ137" s="131"/>
      <c r="JOA137" s="131"/>
      <c r="JOB137" s="131"/>
      <c r="JOC137" s="131"/>
      <c r="JOD137" s="131"/>
      <c r="JOE137" s="131"/>
      <c r="JOF137" s="131"/>
      <c r="JOG137" s="131"/>
      <c r="JOH137" s="131"/>
      <c r="JOI137" s="131"/>
      <c r="JOJ137" s="131"/>
      <c r="JOK137" s="131"/>
      <c r="JOL137" s="131"/>
      <c r="JOM137" s="131"/>
      <c r="JON137" s="131"/>
      <c r="JOO137" s="131"/>
      <c r="JOP137" s="131"/>
      <c r="JOQ137" s="131"/>
      <c r="JOR137" s="131"/>
      <c r="JOS137" s="131"/>
      <c r="JOT137" s="131"/>
      <c r="JOU137" s="131"/>
      <c r="JOV137" s="131"/>
      <c r="JOW137" s="131"/>
      <c r="JOX137" s="131"/>
      <c r="JOY137" s="131"/>
      <c r="JOZ137" s="131"/>
      <c r="JPA137" s="131"/>
      <c r="JPB137" s="131"/>
      <c r="JPC137" s="131"/>
      <c r="JPD137" s="131"/>
      <c r="JPE137" s="131"/>
      <c r="JPF137" s="131"/>
      <c r="JPG137" s="131"/>
      <c r="JPH137" s="131"/>
      <c r="JPI137" s="131"/>
      <c r="JPJ137" s="131"/>
      <c r="JPK137" s="131"/>
      <c r="JPL137" s="131"/>
      <c r="JPM137" s="131"/>
      <c r="JPN137" s="131"/>
      <c r="JPO137" s="131"/>
      <c r="JPP137" s="131"/>
      <c r="JPQ137" s="131"/>
      <c r="JPR137" s="131"/>
      <c r="JPS137" s="131"/>
      <c r="JPT137" s="131"/>
      <c r="JPU137" s="131"/>
      <c r="JPV137" s="131"/>
      <c r="JPW137" s="131"/>
      <c r="JPX137" s="131"/>
      <c r="JPY137" s="131"/>
      <c r="JPZ137" s="131"/>
      <c r="JQA137" s="131"/>
      <c r="JQB137" s="131"/>
      <c r="JQC137" s="131"/>
      <c r="JQD137" s="131"/>
      <c r="JQE137" s="131"/>
      <c r="JQF137" s="131"/>
      <c r="JQG137" s="131"/>
      <c r="JQH137" s="131"/>
      <c r="JQI137" s="131"/>
      <c r="JQJ137" s="131"/>
      <c r="JQK137" s="131"/>
      <c r="JQL137" s="131"/>
      <c r="JQM137" s="131"/>
      <c r="JQN137" s="131"/>
      <c r="JQO137" s="131"/>
      <c r="JQP137" s="131"/>
      <c r="JQQ137" s="131"/>
      <c r="JQR137" s="131"/>
      <c r="JQS137" s="131"/>
      <c r="JQT137" s="131"/>
      <c r="JQU137" s="131"/>
      <c r="JQV137" s="131"/>
      <c r="JQW137" s="131"/>
      <c r="JQX137" s="131"/>
      <c r="JQY137" s="131"/>
      <c r="JQZ137" s="131"/>
      <c r="JRA137" s="131"/>
      <c r="JRB137" s="131"/>
      <c r="JRC137" s="131"/>
      <c r="JRD137" s="131"/>
      <c r="JRE137" s="131"/>
      <c r="JRF137" s="131"/>
      <c r="JRG137" s="131"/>
      <c r="JRH137" s="131"/>
      <c r="JRI137" s="131"/>
      <c r="JRJ137" s="131"/>
      <c r="JRK137" s="131"/>
      <c r="JRL137" s="131"/>
      <c r="JRM137" s="131"/>
      <c r="JRN137" s="131"/>
      <c r="JRO137" s="131"/>
      <c r="JRP137" s="131"/>
      <c r="JRQ137" s="131"/>
      <c r="JRR137" s="131"/>
      <c r="JRS137" s="131"/>
      <c r="JRT137" s="131"/>
      <c r="JRU137" s="131"/>
      <c r="JRV137" s="131"/>
      <c r="JRW137" s="131"/>
      <c r="JRX137" s="131"/>
      <c r="JRY137" s="131"/>
      <c r="JRZ137" s="131"/>
      <c r="JSA137" s="131"/>
      <c r="JSB137" s="131"/>
      <c r="JSC137" s="131"/>
      <c r="JSD137" s="131"/>
      <c r="JSE137" s="131"/>
      <c r="JSF137" s="131"/>
      <c r="JSG137" s="131"/>
      <c r="JSH137" s="131"/>
      <c r="JSI137" s="131"/>
      <c r="JSJ137" s="131"/>
      <c r="JSK137" s="131"/>
      <c r="JSL137" s="131"/>
      <c r="JSM137" s="131"/>
      <c r="JSN137" s="131"/>
      <c r="JSO137" s="131"/>
      <c r="JSP137" s="131"/>
      <c r="JSQ137" s="131"/>
      <c r="JSR137" s="131"/>
      <c r="JSS137" s="131"/>
      <c r="JST137" s="131"/>
      <c r="JSU137" s="131"/>
      <c r="JSV137" s="131"/>
      <c r="JSW137" s="131"/>
      <c r="JSX137" s="131"/>
      <c r="JSY137" s="131"/>
      <c r="JSZ137" s="131"/>
      <c r="JTA137" s="131"/>
      <c r="JTB137" s="131"/>
      <c r="JTC137" s="131"/>
      <c r="JTD137" s="131"/>
      <c r="JTE137" s="131"/>
      <c r="JTF137" s="131"/>
      <c r="JTG137" s="131"/>
      <c r="JTH137" s="131"/>
      <c r="JTI137" s="131"/>
      <c r="JTJ137" s="131"/>
      <c r="JTK137" s="131"/>
      <c r="JTL137" s="131"/>
      <c r="JTM137" s="131"/>
      <c r="JTN137" s="131"/>
      <c r="JTO137" s="131"/>
      <c r="JTP137" s="131"/>
      <c r="JTQ137" s="131"/>
      <c r="JTR137" s="131"/>
      <c r="JTS137" s="131"/>
      <c r="JTT137" s="131"/>
      <c r="JTU137" s="131"/>
      <c r="JTV137" s="131"/>
      <c r="JTW137" s="131"/>
      <c r="JTX137" s="131"/>
      <c r="JTY137" s="131"/>
      <c r="JTZ137" s="131"/>
      <c r="JUA137" s="131"/>
      <c r="JUB137" s="131"/>
      <c r="JUC137" s="131"/>
      <c r="JUD137" s="131"/>
      <c r="JUE137" s="131"/>
      <c r="JUF137" s="131"/>
      <c r="JUG137" s="131"/>
      <c r="JUH137" s="131"/>
      <c r="JUI137" s="131"/>
      <c r="JUJ137" s="131"/>
      <c r="JUK137" s="131"/>
      <c r="JUL137" s="131"/>
      <c r="JUM137" s="131"/>
      <c r="JUN137" s="131"/>
      <c r="JUO137" s="131"/>
      <c r="JUP137" s="131"/>
      <c r="JUQ137" s="131"/>
      <c r="JUR137" s="131"/>
      <c r="JUS137" s="131"/>
      <c r="JUT137" s="131"/>
      <c r="JUU137" s="131"/>
      <c r="JUV137" s="131"/>
      <c r="JUW137" s="131"/>
      <c r="JUX137" s="131"/>
      <c r="JUY137" s="131"/>
      <c r="JUZ137" s="131"/>
      <c r="JVA137" s="131"/>
      <c r="JVB137" s="131"/>
      <c r="JVC137" s="131"/>
      <c r="JVD137" s="131"/>
      <c r="JVE137" s="131"/>
      <c r="JVF137" s="131"/>
      <c r="JVG137" s="131"/>
      <c r="JVH137" s="131"/>
      <c r="JVI137" s="131"/>
      <c r="JVJ137" s="131"/>
      <c r="JVK137" s="131"/>
      <c r="JVL137" s="131"/>
      <c r="JVM137" s="131"/>
      <c r="JVN137" s="131"/>
      <c r="JVO137" s="131"/>
      <c r="JVP137" s="131"/>
      <c r="JVQ137" s="131"/>
      <c r="JVR137" s="131"/>
      <c r="JVS137" s="131"/>
      <c r="JVT137" s="131"/>
      <c r="JVU137" s="131"/>
      <c r="JVV137" s="131"/>
      <c r="JVW137" s="131"/>
      <c r="JVX137" s="131"/>
      <c r="JVY137" s="131"/>
      <c r="JVZ137" s="131"/>
      <c r="JWA137" s="131"/>
      <c r="JWB137" s="131"/>
      <c r="JWC137" s="131"/>
      <c r="JWD137" s="131"/>
      <c r="JWE137" s="131"/>
      <c r="JWF137" s="131"/>
      <c r="JWG137" s="131"/>
      <c r="JWH137" s="131"/>
      <c r="JWI137" s="131"/>
      <c r="JWJ137" s="131"/>
      <c r="JWK137" s="131"/>
      <c r="JWL137" s="131"/>
      <c r="JWM137" s="131"/>
      <c r="JWN137" s="131"/>
      <c r="JWO137" s="131"/>
      <c r="JWP137" s="131"/>
      <c r="JWQ137" s="131"/>
      <c r="JWR137" s="131"/>
      <c r="JWS137" s="131"/>
      <c r="JWT137" s="131"/>
      <c r="JWU137" s="131"/>
      <c r="JWV137" s="131"/>
      <c r="JWW137" s="131"/>
      <c r="JWX137" s="131"/>
      <c r="JWY137" s="131"/>
      <c r="JWZ137" s="131"/>
      <c r="JXA137" s="131"/>
      <c r="JXB137" s="131"/>
      <c r="JXC137" s="131"/>
      <c r="JXD137" s="131"/>
      <c r="JXE137" s="131"/>
      <c r="JXF137" s="131"/>
      <c r="JXG137" s="131"/>
      <c r="JXH137" s="131"/>
      <c r="JXI137" s="131"/>
      <c r="JXJ137" s="131"/>
      <c r="JXK137" s="131"/>
      <c r="JXL137" s="131"/>
      <c r="JXM137" s="131"/>
      <c r="JXN137" s="131"/>
      <c r="JXO137" s="131"/>
      <c r="JXP137" s="131"/>
      <c r="JXQ137" s="131"/>
      <c r="JXR137" s="131"/>
      <c r="JXS137" s="131"/>
      <c r="JXT137" s="131"/>
      <c r="JXU137" s="131"/>
      <c r="JXV137" s="131"/>
      <c r="JXW137" s="131"/>
      <c r="JXX137" s="131"/>
      <c r="JXY137" s="131"/>
      <c r="JXZ137" s="131"/>
      <c r="JYA137" s="131"/>
      <c r="JYB137" s="131"/>
      <c r="JYC137" s="131"/>
      <c r="JYD137" s="131"/>
      <c r="JYE137" s="131"/>
      <c r="JYF137" s="131"/>
      <c r="JYG137" s="131"/>
      <c r="JYH137" s="131"/>
      <c r="JYI137" s="131"/>
      <c r="JYJ137" s="131"/>
      <c r="JYK137" s="131"/>
      <c r="JYL137" s="131"/>
      <c r="JYM137" s="131"/>
      <c r="JYN137" s="131"/>
      <c r="JYO137" s="131"/>
      <c r="JYP137" s="131"/>
      <c r="JYQ137" s="131"/>
      <c r="JYR137" s="131"/>
      <c r="JYS137" s="131"/>
      <c r="JYT137" s="131"/>
      <c r="JYU137" s="131"/>
      <c r="JYV137" s="131"/>
      <c r="JYW137" s="131"/>
      <c r="JYX137" s="131"/>
      <c r="JYY137" s="131"/>
      <c r="JYZ137" s="131"/>
      <c r="JZA137" s="131"/>
      <c r="JZB137" s="131"/>
      <c r="JZC137" s="131"/>
      <c r="JZD137" s="131"/>
      <c r="JZE137" s="131"/>
      <c r="JZF137" s="131"/>
      <c r="JZG137" s="131"/>
      <c r="JZH137" s="131"/>
      <c r="JZI137" s="131"/>
      <c r="JZJ137" s="131"/>
      <c r="JZK137" s="131"/>
      <c r="JZL137" s="131"/>
      <c r="JZM137" s="131"/>
      <c r="JZN137" s="131"/>
      <c r="JZO137" s="131"/>
      <c r="JZP137" s="131"/>
      <c r="JZQ137" s="131"/>
      <c r="JZR137" s="131"/>
      <c r="JZS137" s="131"/>
      <c r="JZT137" s="131"/>
      <c r="JZU137" s="131"/>
      <c r="JZV137" s="131"/>
      <c r="JZW137" s="131"/>
      <c r="JZX137" s="131"/>
      <c r="JZY137" s="131"/>
      <c r="JZZ137" s="131"/>
      <c r="KAA137" s="131"/>
      <c r="KAB137" s="131"/>
      <c r="KAC137" s="131"/>
      <c r="KAD137" s="131"/>
      <c r="KAE137" s="131"/>
      <c r="KAF137" s="131"/>
      <c r="KAG137" s="131"/>
      <c r="KAH137" s="131"/>
      <c r="KAI137" s="131"/>
      <c r="KAJ137" s="131"/>
      <c r="KAK137" s="131"/>
      <c r="KAL137" s="131"/>
      <c r="KAM137" s="131"/>
      <c r="KAN137" s="131"/>
      <c r="KAO137" s="131"/>
      <c r="KAP137" s="131"/>
      <c r="KAQ137" s="131"/>
      <c r="KAR137" s="131"/>
      <c r="KAS137" s="131"/>
      <c r="KAT137" s="131"/>
      <c r="KAU137" s="131"/>
      <c r="KAV137" s="131"/>
      <c r="KAW137" s="131"/>
      <c r="KAX137" s="131"/>
      <c r="KAY137" s="131"/>
      <c r="KAZ137" s="131"/>
      <c r="KBA137" s="131"/>
      <c r="KBB137" s="131"/>
      <c r="KBC137" s="131"/>
      <c r="KBD137" s="131"/>
      <c r="KBE137" s="131"/>
      <c r="KBF137" s="131"/>
      <c r="KBG137" s="131"/>
      <c r="KBH137" s="131"/>
      <c r="KBI137" s="131"/>
      <c r="KBJ137" s="131"/>
      <c r="KBK137" s="131"/>
      <c r="KBL137" s="131"/>
      <c r="KBM137" s="131"/>
      <c r="KBN137" s="131"/>
      <c r="KBO137" s="131"/>
      <c r="KBP137" s="131"/>
      <c r="KBQ137" s="131"/>
      <c r="KBR137" s="131"/>
      <c r="KBS137" s="131"/>
      <c r="KBT137" s="131"/>
      <c r="KBU137" s="131"/>
      <c r="KBV137" s="131"/>
      <c r="KBW137" s="131"/>
      <c r="KBX137" s="131"/>
      <c r="KBY137" s="131"/>
      <c r="KBZ137" s="131"/>
      <c r="KCA137" s="131"/>
      <c r="KCB137" s="131"/>
      <c r="KCC137" s="131"/>
      <c r="KCD137" s="131"/>
      <c r="KCE137" s="131"/>
      <c r="KCF137" s="131"/>
      <c r="KCG137" s="131"/>
      <c r="KCH137" s="131"/>
      <c r="KCI137" s="131"/>
      <c r="KCJ137" s="131"/>
      <c r="KCK137" s="131"/>
      <c r="KCL137" s="131"/>
      <c r="KCM137" s="131"/>
      <c r="KCN137" s="131"/>
      <c r="KCO137" s="131"/>
      <c r="KCP137" s="131"/>
      <c r="KCQ137" s="131"/>
      <c r="KCR137" s="131"/>
      <c r="KCS137" s="131"/>
      <c r="KCT137" s="131"/>
      <c r="KCU137" s="131"/>
      <c r="KCV137" s="131"/>
      <c r="KCW137" s="131"/>
      <c r="KCX137" s="131"/>
      <c r="KCY137" s="131"/>
      <c r="KCZ137" s="131"/>
      <c r="KDA137" s="131"/>
      <c r="KDB137" s="131"/>
      <c r="KDC137" s="131"/>
      <c r="KDD137" s="131"/>
      <c r="KDE137" s="131"/>
      <c r="KDF137" s="131"/>
      <c r="KDG137" s="131"/>
      <c r="KDH137" s="131"/>
      <c r="KDI137" s="131"/>
      <c r="KDJ137" s="131"/>
      <c r="KDK137" s="131"/>
      <c r="KDL137" s="131"/>
      <c r="KDM137" s="131"/>
      <c r="KDN137" s="131"/>
      <c r="KDO137" s="131"/>
      <c r="KDP137" s="131"/>
      <c r="KDQ137" s="131"/>
      <c r="KDR137" s="131"/>
      <c r="KDS137" s="131"/>
      <c r="KDT137" s="131"/>
      <c r="KDU137" s="131"/>
      <c r="KDV137" s="131"/>
      <c r="KDW137" s="131"/>
      <c r="KDX137" s="131"/>
      <c r="KDY137" s="131"/>
      <c r="KDZ137" s="131"/>
      <c r="KEA137" s="131"/>
      <c r="KEB137" s="131"/>
      <c r="KEC137" s="131"/>
      <c r="KED137" s="131"/>
      <c r="KEE137" s="131"/>
      <c r="KEF137" s="131"/>
      <c r="KEG137" s="131"/>
      <c r="KEH137" s="131"/>
      <c r="KEI137" s="131"/>
      <c r="KEJ137" s="131"/>
      <c r="KEK137" s="131"/>
      <c r="KEL137" s="131"/>
      <c r="KEM137" s="131"/>
      <c r="KEN137" s="131"/>
      <c r="KEO137" s="131"/>
      <c r="KEP137" s="131"/>
      <c r="KEQ137" s="131"/>
      <c r="KER137" s="131"/>
      <c r="KES137" s="131"/>
      <c r="KET137" s="131"/>
      <c r="KEU137" s="131"/>
      <c r="KEV137" s="131"/>
      <c r="KEW137" s="131"/>
      <c r="KEX137" s="131"/>
      <c r="KEY137" s="131"/>
      <c r="KEZ137" s="131"/>
      <c r="KFA137" s="131"/>
      <c r="KFB137" s="131"/>
      <c r="KFC137" s="131"/>
      <c r="KFD137" s="131"/>
      <c r="KFE137" s="131"/>
      <c r="KFF137" s="131"/>
      <c r="KFG137" s="131"/>
      <c r="KFH137" s="131"/>
      <c r="KFI137" s="131"/>
      <c r="KFJ137" s="131"/>
      <c r="KFK137" s="131"/>
      <c r="KFL137" s="131"/>
      <c r="KFM137" s="131"/>
      <c r="KFN137" s="131"/>
      <c r="KFO137" s="131"/>
      <c r="KFP137" s="131"/>
      <c r="KFQ137" s="131"/>
      <c r="KFR137" s="131"/>
      <c r="KFS137" s="131"/>
      <c r="KFT137" s="131"/>
      <c r="KFU137" s="131"/>
      <c r="KFV137" s="131"/>
      <c r="KFW137" s="131"/>
      <c r="KFX137" s="131"/>
      <c r="KFY137" s="131"/>
      <c r="KFZ137" s="131"/>
      <c r="KGA137" s="131"/>
      <c r="KGB137" s="131"/>
      <c r="KGC137" s="131"/>
      <c r="KGD137" s="131"/>
      <c r="KGE137" s="131"/>
      <c r="KGF137" s="131"/>
      <c r="KGG137" s="131"/>
      <c r="KGH137" s="131"/>
      <c r="KGI137" s="131"/>
      <c r="KGJ137" s="131"/>
      <c r="KGK137" s="131"/>
      <c r="KGL137" s="131"/>
      <c r="KGM137" s="131"/>
      <c r="KGN137" s="131"/>
      <c r="KGO137" s="131"/>
      <c r="KGP137" s="131"/>
      <c r="KGQ137" s="131"/>
      <c r="KGR137" s="131"/>
      <c r="KGS137" s="131"/>
      <c r="KGT137" s="131"/>
      <c r="KGU137" s="131"/>
      <c r="KGV137" s="131"/>
      <c r="KGW137" s="131"/>
      <c r="KGX137" s="131"/>
      <c r="KGY137" s="131"/>
      <c r="KGZ137" s="131"/>
      <c r="KHA137" s="131"/>
      <c r="KHB137" s="131"/>
      <c r="KHC137" s="131"/>
      <c r="KHD137" s="131"/>
      <c r="KHE137" s="131"/>
      <c r="KHF137" s="131"/>
      <c r="KHG137" s="131"/>
      <c r="KHH137" s="131"/>
      <c r="KHI137" s="131"/>
      <c r="KHJ137" s="131"/>
      <c r="KHK137" s="131"/>
      <c r="KHL137" s="131"/>
      <c r="KHM137" s="131"/>
      <c r="KHN137" s="131"/>
      <c r="KHO137" s="131"/>
      <c r="KHP137" s="131"/>
      <c r="KHQ137" s="131"/>
      <c r="KHR137" s="131"/>
      <c r="KHS137" s="131"/>
      <c r="KHT137" s="131"/>
      <c r="KHU137" s="131"/>
      <c r="KHV137" s="131"/>
      <c r="KHW137" s="131"/>
      <c r="KHX137" s="131"/>
      <c r="KHY137" s="131"/>
      <c r="KHZ137" s="131"/>
      <c r="KIA137" s="131"/>
      <c r="KIB137" s="131"/>
      <c r="KIC137" s="131"/>
      <c r="KID137" s="131"/>
      <c r="KIE137" s="131"/>
      <c r="KIF137" s="131"/>
      <c r="KIG137" s="131"/>
      <c r="KIH137" s="131"/>
      <c r="KII137" s="131"/>
      <c r="KIJ137" s="131"/>
      <c r="KIK137" s="131"/>
      <c r="KIL137" s="131"/>
      <c r="KIM137" s="131"/>
      <c r="KIN137" s="131"/>
      <c r="KIO137" s="131"/>
      <c r="KIP137" s="131"/>
      <c r="KIQ137" s="131"/>
      <c r="KIR137" s="131"/>
      <c r="KIS137" s="131"/>
      <c r="KIT137" s="131"/>
      <c r="KIU137" s="131"/>
      <c r="KIV137" s="131"/>
      <c r="KIW137" s="131"/>
      <c r="KIX137" s="131"/>
      <c r="KIY137" s="131"/>
      <c r="KIZ137" s="131"/>
      <c r="KJA137" s="131"/>
      <c r="KJB137" s="131"/>
      <c r="KJC137" s="131"/>
      <c r="KJD137" s="131"/>
      <c r="KJE137" s="131"/>
      <c r="KJF137" s="131"/>
      <c r="KJG137" s="131"/>
      <c r="KJH137" s="131"/>
      <c r="KJI137" s="131"/>
      <c r="KJJ137" s="131"/>
      <c r="KJK137" s="131"/>
      <c r="KJL137" s="131"/>
      <c r="KJM137" s="131"/>
      <c r="KJN137" s="131"/>
      <c r="KJO137" s="131"/>
      <c r="KJP137" s="131"/>
      <c r="KJQ137" s="131"/>
      <c r="KJR137" s="131"/>
      <c r="KJS137" s="131"/>
      <c r="KJT137" s="131"/>
      <c r="KJU137" s="131"/>
      <c r="KJV137" s="131"/>
      <c r="KJW137" s="131"/>
      <c r="KJX137" s="131"/>
      <c r="KJY137" s="131"/>
      <c r="KJZ137" s="131"/>
      <c r="KKA137" s="131"/>
      <c r="KKB137" s="131"/>
      <c r="KKC137" s="131"/>
      <c r="KKD137" s="131"/>
      <c r="KKE137" s="131"/>
      <c r="KKF137" s="131"/>
      <c r="KKG137" s="131"/>
      <c r="KKH137" s="131"/>
      <c r="KKI137" s="131"/>
      <c r="KKJ137" s="131"/>
      <c r="KKK137" s="131"/>
      <c r="KKL137" s="131"/>
      <c r="KKM137" s="131"/>
      <c r="KKN137" s="131"/>
      <c r="KKO137" s="131"/>
      <c r="KKP137" s="131"/>
      <c r="KKQ137" s="131"/>
      <c r="KKR137" s="131"/>
      <c r="KKS137" s="131"/>
      <c r="KKT137" s="131"/>
      <c r="KKU137" s="131"/>
      <c r="KKV137" s="131"/>
      <c r="KKW137" s="131"/>
      <c r="KKX137" s="131"/>
      <c r="KKY137" s="131"/>
      <c r="KKZ137" s="131"/>
      <c r="KLA137" s="131"/>
      <c r="KLB137" s="131"/>
      <c r="KLC137" s="131"/>
      <c r="KLD137" s="131"/>
      <c r="KLE137" s="131"/>
      <c r="KLF137" s="131"/>
      <c r="KLG137" s="131"/>
      <c r="KLH137" s="131"/>
      <c r="KLI137" s="131"/>
      <c r="KLJ137" s="131"/>
      <c r="KLK137" s="131"/>
      <c r="KLL137" s="131"/>
      <c r="KLM137" s="131"/>
      <c r="KLN137" s="131"/>
      <c r="KLO137" s="131"/>
      <c r="KLP137" s="131"/>
      <c r="KLQ137" s="131"/>
      <c r="KLR137" s="131"/>
      <c r="KLS137" s="131"/>
      <c r="KLT137" s="131"/>
      <c r="KLU137" s="131"/>
      <c r="KLV137" s="131"/>
      <c r="KLW137" s="131"/>
      <c r="KLX137" s="131"/>
      <c r="KLY137" s="131"/>
      <c r="KLZ137" s="131"/>
      <c r="KMA137" s="131"/>
      <c r="KMB137" s="131"/>
      <c r="KMC137" s="131"/>
      <c r="KMD137" s="131"/>
      <c r="KME137" s="131"/>
      <c r="KMF137" s="131"/>
      <c r="KMG137" s="131"/>
      <c r="KMH137" s="131"/>
      <c r="KMI137" s="131"/>
      <c r="KMJ137" s="131"/>
      <c r="KMK137" s="131"/>
      <c r="KML137" s="131"/>
      <c r="KMM137" s="131"/>
      <c r="KMN137" s="131"/>
      <c r="KMO137" s="131"/>
      <c r="KMP137" s="131"/>
      <c r="KMQ137" s="131"/>
      <c r="KMR137" s="131"/>
      <c r="KMS137" s="131"/>
      <c r="KMT137" s="131"/>
      <c r="KMU137" s="131"/>
      <c r="KMV137" s="131"/>
      <c r="KMW137" s="131"/>
      <c r="KMX137" s="131"/>
      <c r="KMY137" s="131"/>
      <c r="KMZ137" s="131"/>
      <c r="KNA137" s="131"/>
      <c r="KNB137" s="131"/>
      <c r="KNC137" s="131"/>
      <c r="KND137" s="131"/>
      <c r="KNE137" s="131"/>
      <c r="KNF137" s="131"/>
      <c r="KNG137" s="131"/>
      <c r="KNH137" s="131"/>
      <c r="KNI137" s="131"/>
      <c r="KNJ137" s="131"/>
      <c r="KNK137" s="131"/>
      <c r="KNL137" s="131"/>
      <c r="KNM137" s="131"/>
      <c r="KNN137" s="131"/>
      <c r="KNO137" s="131"/>
      <c r="KNP137" s="131"/>
      <c r="KNQ137" s="131"/>
      <c r="KNR137" s="131"/>
      <c r="KNS137" s="131"/>
      <c r="KNT137" s="131"/>
      <c r="KNU137" s="131"/>
      <c r="KNV137" s="131"/>
      <c r="KNW137" s="131"/>
      <c r="KNX137" s="131"/>
      <c r="KNY137" s="131"/>
      <c r="KNZ137" s="131"/>
      <c r="KOA137" s="131"/>
      <c r="KOB137" s="131"/>
      <c r="KOC137" s="131"/>
      <c r="KOD137" s="131"/>
      <c r="KOE137" s="131"/>
      <c r="KOF137" s="131"/>
      <c r="KOG137" s="131"/>
      <c r="KOH137" s="131"/>
      <c r="KOI137" s="131"/>
      <c r="KOJ137" s="131"/>
      <c r="KOK137" s="131"/>
      <c r="KOL137" s="131"/>
      <c r="KOM137" s="131"/>
      <c r="KON137" s="131"/>
      <c r="KOO137" s="131"/>
      <c r="KOP137" s="131"/>
      <c r="KOQ137" s="131"/>
      <c r="KOR137" s="131"/>
      <c r="KOS137" s="131"/>
      <c r="KOT137" s="131"/>
      <c r="KOU137" s="131"/>
      <c r="KOV137" s="131"/>
      <c r="KOW137" s="131"/>
      <c r="KOX137" s="131"/>
      <c r="KOY137" s="131"/>
      <c r="KOZ137" s="131"/>
      <c r="KPA137" s="131"/>
      <c r="KPB137" s="131"/>
      <c r="KPC137" s="131"/>
      <c r="KPD137" s="131"/>
      <c r="KPE137" s="131"/>
      <c r="KPF137" s="131"/>
      <c r="KPG137" s="131"/>
      <c r="KPH137" s="131"/>
      <c r="KPI137" s="131"/>
      <c r="KPJ137" s="131"/>
      <c r="KPK137" s="131"/>
      <c r="KPL137" s="131"/>
      <c r="KPM137" s="131"/>
      <c r="KPN137" s="131"/>
      <c r="KPO137" s="131"/>
      <c r="KPP137" s="131"/>
      <c r="KPQ137" s="131"/>
      <c r="KPR137" s="131"/>
      <c r="KPS137" s="131"/>
      <c r="KPT137" s="131"/>
      <c r="KPU137" s="131"/>
      <c r="KPV137" s="131"/>
      <c r="KPW137" s="131"/>
      <c r="KPX137" s="131"/>
      <c r="KPY137" s="131"/>
      <c r="KPZ137" s="131"/>
      <c r="KQA137" s="131"/>
      <c r="KQB137" s="131"/>
      <c r="KQC137" s="131"/>
      <c r="KQD137" s="131"/>
      <c r="KQE137" s="131"/>
      <c r="KQF137" s="131"/>
      <c r="KQG137" s="131"/>
      <c r="KQH137" s="131"/>
      <c r="KQI137" s="131"/>
      <c r="KQJ137" s="131"/>
      <c r="KQK137" s="131"/>
      <c r="KQL137" s="131"/>
      <c r="KQM137" s="131"/>
      <c r="KQN137" s="131"/>
      <c r="KQO137" s="131"/>
      <c r="KQP137" s="131"/>
      <c r="KQQ137" s="131"/>
      <c r="KQR137" s="131"/>
      <c r="KQS137" s="131"/>
      <c r="KQT137" s="131"/>
      <c r="KQU137" s="131"/>
      <c r="KQV137" s="131"/>
      <c r="KQW137" s="131"/>
      <c r="KQX137" s="131"/>
      <c r="KQY137" s="131"/>
      <c r="KQZ137" s="131"/>
      <c r="KRA137" s="131"/>
      <c r="KRB137" s="131"/>
      <c r="KRC137" s="131"/>
      <c r="KRD137" s="131"/>
      <c r="KRE137" s="131"/>
      <c r="KRF137" s="131"/>
      <c r="KRG137" s="131"/>
      <c r="KRH137" s="131"/>
      <c r="KRI137" s="131"/>
      <c r="KRJ137" s="131"/>
      <c r="KRK137" s="131"/>
      <c r="KRL137" s="131"/>
      <c r="KRM137" s="131"/>
      <c r="KRN137" s="131"/>
      <c r="KRO137" s="131"/>
      <c r="KRP137" s="131"/>
      <c r="KRQ137" s="131"/>
      <c r="KRR137" s="131"/>
      <c r="KRS137" s="131"/>
      <c r="KRT137" s="131"/>
      <c r="KRU137" s="131"/>
      <c r="KRV137" s="131"/>
      <c r="KRW137" s="131"/>
      <c r="KRX137" s="131"/>
      <c r="KRY137" s="131"/>
      <c r="KRZ137" s="131"/>
      <c r="KSA137" s="131"/>
      <c r="KSB137" s="131"/>
      <c r="KSC137" s="131"/>
      <c r="KSD137" s="131"/>
      <c r="KSE137" s="131"/>
      <c r="KSF137" s="131"/>
      <c r="KSG137" s="131"/>
      <c r="KSH137" s="131"/>
      <c r="KSI137" s="131"/>
      <c r="KSJ137" s="131"/>
      <c r="KSK137" s="131"/>
      <c r="KSL137" s="131"/>
      <c r="KSM137" s="131"/>
      <c r="KSN137" s="131"/>
      <c r="KSO137" s="131"/>
      <c r="KSP137" s="131"/>
      <c r="KSQ137" s="131"/>
      <c r="KSR137" s="131"/>
      <c r="KSS137" s="131"/>
      <c r="KST137" s="131"/>
      <c r="KSU137" s="131"/>
      <c r="KSV137" s="131"/>
      <c r="KSW137" s="131"/>
      <c r="KSX137" s="131"/>
      <c r="KSY137" s="131"/>
      <c r="KSZ137" s="131"/>
      <c r="KTA137" s="131"/>
      <c r="KTB137" s="131"/>
      <c r="KTC137" s="131"/>
      <c r="KTD137" s="131"/>
      <c r="KTE137" s="131"/>
      <c r="KTF137" s="131"/>
      <c r="KTG137" s="131"/>
      <c r="KTH137" s="131"/>
      <c r="KTI137" s="131"/>
      <c r="KTJ137" s="131"/>
      <c r="KTK137" s="131"/>
      <c r="KTL137" s="131"/>
      <c r="KTM137" s="131"/>
      <c r="KTN137" s="131"/>
      <c r="KTO137" s="131"/>
      <c r="KTP137" s="131"/>
      <c r="KTQ137" s="131"/>
      <c r="KTR137" s="131"/>
      <c r="KTS137" s="131"/>
      <c r="KTT137" s="131"/>
      <c r="KTU137" s="131"/>
      <c r="KTV137" s="131"/>
      <c r="KTW137" s="131"/>
      <c r="KTX137" s="131"/>
      <c r="KTY137" s="131"/>
      <c r="KTZ137" s="131"/>
      <c r="KUA137" s="131"/>
      <c r="KUB137" s="131"/>
      <c r="KUC137" s="131"/>
      <c r="KUD137" s="131"/>
      <c r="KUE137" s="131"/>
      <c r="KUF137" s="131"/>
      <c r="KUG137" s="131"/>
      <c r="KUH137" s="131"/>
      <c r="KUI137" s="131"/>
      <c r="KUJ137" s="131"/>
      <c r="KUK137" s="131"/>
      <c r="KUL137" s="131"/>
      <c r="KUM137" s="131"/>
      <c r="KUN137" s="131"/>
      <c r="KUO137" s="131"/>
      <c r="KUP137" s="131"/>
      <c r="KUQ137" s="131"/>
      <c r="KUR137" s="131"/>
      <c r="KUS137" s="131"/>
      <c r="KUT137" s="131"/>
      <c r="KUU137" s="131"/>
      <c r="KUV137" s="131"/>
      <c r="KUW137" s="131"/>
      <c r="KUX137" s="131"/>
      <c r="KUY137" s="131"/>
      <c r="KUZ137" s="131"/>
      <c r="KVA137" s="131"/>
      <c r="KVB137" s="131"/>
      <c r="KVC137" s="131"/>
      <c r="KVD137" s="131"/>
      <c r="KVE137" s="131"/>
      <c r="KVF137" s="131"/>
      <c r="KVG137" s="131"/>
      <c r="KVH137" s="131"/>
      <c r="KVI137" s="131"/>
      <c r="KVJ137" s="131"/>
      <c r="KVK137" s="131"/>
      <c r="KVL137" s="131"/>
      <c r="KVM137" s="131"/>
      <c r="KVN137" s="131"/>
      <c r="KVO137" s="131"/>
      <c r="KVP137" s="131"/>
      <c r="KVQ137" s="131"/>
      <c r="KVR137" s="131"/>
      <c r="KVS137" s="131"/>
      <c r="KVT137" s="131"/>
      <c r="KVU137" s="131"/>
      <c r="KVV137" s="131"/>
      <c r="KVW137" s="131"/>
      <c r="KVX137" s="131"/>
      <c r="KVY137" s="131"/>
      <c r="KVZ137" s="131"/>
      <c r="KWA137" s="131"/>
      <c r="KWB137" s="131"/>
      <c r="KWC137" s="131"/>
      <c r="KWD137" s="131"/>
      <c r="KWE137" s="131"/>
      <c r="KWF137" s="131"/>
      <c r="KWG137" s="131"/>
      <c r="KWH137" s="131"/>
      <c r="KWI137" s="131"/>
      <c r="KWJ137" s="131"/>
      <c r="KWK137" s="131"/>
      <c r="KWL137" s="131"/>
      <c r="KWM137" s="131"/>
      <c r="KWN137" s="131"/>
      <c r="KWO137" s="131"/>
      <c r="KWP137" s="131"/>
      <c r="KWQ137" s="131"/>
      <c r="KWR137" s="131"/>
      <c r="KWS137" s="131"/>
      <c r="KWT137" s="131"/>
      <c r="KWU137" s="131"/>
      <c r="KWV137" s="131"/>
      <c r="KWW137" s="131"/>
      <c r="KWX137" s="131"/>
      <c r="KWY137" s="131"/>
      <c r="KWZ137" s="131"/>
      <c r="KXA137" s="131"/>
      <c r="KXB137" s="131"/>
      <c r="KXC137" s="131"/>
      <c r="KXD137" s="131"/>
      <c r="KXE137" s="131"/>
      <c r="KXF137" s="131"/>
      <c r="KXG137" s="131"/>
      <c r="KXH137" s="131"/>
      <c r="KXI137" s="131"/>
      <c r="KXJ137" s="131"/>
      <c r="KXK137" s="131"/>
      <c r="KXL137" s="131"/>
      <c r="KXM137" s="131"/>
      <c r="KXN137" s="131"/>
      <c r="KXO137" s="131"/>
      <c r="KXP137" s="131"/>
      <c r="KXQ137" s="131"/>
      <c r="KXR137" s="131"/>
      <c r="KXS137" s="131"/>
      <c r="KXT137" s="131"/>
      <c r="KXU137" s="131"/>
      <c r="KXV137" s="131"/>
      <c r="KXW137" s="131"/>
      <c r="KXX137" s="131"/>
      <c r="KXY137" s="131"/>
      <c r="KXZ137" s="131"/>
      <c r="KYA137" s="131"/>
      <c r="KYB137" s="131"/>
      <c r="KYC137" s="131"/>
      <c r="KYD137" s="131"/>
      <c r="KYE137" s="131"/>
      <c r="KYF137" s="131"/>
      <c r="KYG137" s="131"/>
      <c r="KYH137" s="131"/>
      <c r="KYI137" s="131"/>
      <c r="KYJ137" s="131"/>
      <c r="KYK137" s="131"/>
      <c r="KYL137" s="131"/>
      <c r="KYM137" s="131"/>
      <c r="KYN137" s="131"/>
      <c r="KYO137" s="131"/>
      <c r="KYP137" s="131"/>
      <c r="KYQ137" s="131"/>
      <c r="KYR137" s="131"/>
      <c r="KYS137" s="131"/>
      <c r="KYT137" s="131"/>
      <c r="KYU137" s="131"/>
      <c r="KYV137" s="131"/>
      <c r="KYW137" s="131"/>
      <c r="KYX137" s="131"/>
      <c r="KYY137" s="131"/>
      <c r="KYZ137" s="131"/>
      <c r="KZA137" s="131"/>
      <c r="KZB137" s="131"/>
      <c r="KZC137" s="131"/>
      <c r="KZD137" s="131"/>
      <c r="KZE137" s="131"/>
      <c r="KZF137" s="131"/>
      <c r="KZG137" s="131"/>
      <c r="KZH137" s="131"/>
      <c r="KZI137" s="131"/>
      <c r="KZJ137" s="131"/>
      <c r="KZK137" s="131"/>
      <c r="KZL137" s="131"/>
      <c r="KZM137" s="131"/>
      <c r="KZN137" s="131"/>
      <c r="KZO137" s="131"/>
      <c r="KZP137" s="131"/>
      <c r="KZQ137" s="131"/>
      <c r="KZR137" s="131"/>
      <c r="KZS137" s="131"/>
      <c r="KZT137" s="131"/>
      <c r="KZU137" s="131"/>
      <c r="KZV137" s="131"/>
      <c r="KZW137" s="131"/>
      <c r="KZX137" s="131"/>
      <c r="KZY137" s="131"/>
      <c r="KZZ137" s="131"/>
      <c r="LAA137" s="131"/>
      <c r="LAB137" s="131"/>
      <c r="LAC137" s="131"/>
      <c r="LAD137" s="131"/>
      <c r="LAE137" s="131"/>
      <c r="LAF137" s="131"/>
      <c r="LAG137" s="131"/>
      <c r="LAH137" s="131"/>
      <c r="LAI137" s="131"/>
      <c r="LAJ137" s="131"/>
      <c r="LAK137" s="131"/>
      <c r="LAL137" s="131"/>
      <c r="LAM137" s="131"/>
      <c r="LAN137" s="131"/>
      <c r="LAO137" s="131"/>
      <c r="LAP137" s="131"/>
      <c r="LAQ137" s="131"/>
      <c r="LAR137" s="131"/>
      <c r="LAS137" s="131"/>
      <c r="LAT137" s="131"/>
      <c r="LAU137" s="131"/>
      <c r="LAV137" s="131"/>
      <c r="LAW137" s="131"/>
      <c r="LAX137" s="131"/>
      <c r="LAY137" s="131"/>
      <c r="LAZ137" s="131"/>
      <c r="LBA137" s="131"/>
      <c r="LBB137" s="131"/>
      <c r="LBC137" s="131"/>
      <c r="LBD137" s="131"/>
      <c r="LBE137" s="131"/>
      <c r="LBF137" s="131"/>
      <c r="LBG137" s="131"/>
      <c r="LBH137" s="131"/>
      <c r="LBI137" s="131"/>
      <c r="LBJ137" s="131"/>
      <c r="LBK137" s="131"/>
      <c r="LBL137" s="131"/>
      <c r="LBM137" s="131"/>
      <c r="LBN137" s="131"/>
      <c r="LBO137" s="131"/>
      <c r="LBP137" s="131"/>
      <c r="LBQ137" s="131"/>
      <c r="LBR137" s="131"/>
      <c r="LBS137" s="131"/>
      <c r="LBT137" s="131"/>
      <c r="LBU137" s="131"/>
      <c r="LBV137" s="131"/>
      <c r="LBW137" s="131"/>
      <c r="LBX137" s="131"/>
      <c r="LBY137" s="131"/>
      <c r="LBZ137" s="131"/>
      <c r="LCA137" s="131"/>
      <c r="LCB137" s="131"/>
      <c r="LCC137" s="131"/>
      <c r="LCD137" s="131"/>
      <c r="LCE137" s="131"/>
      <c r="LCF137" s="131"/>
      <c r="LCG137" s="131"/>
      <c r="LCH137" s="131"/>
      <c r="LCI137" s="131"/>
      <c r="LCJ137" s="131"/>
      <c r="LCK137" s="131"/>
      <c r="LCL137" s="131"/>
      <c r="LCM137" s="131"/>
      <c r="LCN137" s="131"/>
      <c r="LCO137" s="131"/>
      <c r="LCP137" s="131"/>
      <c r="LCQ137" s="131"/>
      <c r="LCR137" s="131"/>
      <c r="LCS137" s="131"/>
      <c r="LCT137" s="131"/>
      <c r="LCU137" s="131"/>
      <c r="LCV137" s="131"/>
      <c r="LCW137" s="131"/>
      <c r="LCX137" s="131"/>
      <c r="LCY137" s="131"/>
      <c r="LCZ137" s="131"/>
      <c r="LDA137" s="131"/>
      <c r="LDB137" s="131"/>
      <c r="LDC137" s="131"/>
      <c r="LDD137" s="131"/>
      <c r="LDE137" s="131"/>
      <c r="LDF137" s="131"/>
      <c r="LDG137" s="131"/>
      <c r="LDH137" s="131"/>
      <c r="LDI137" s="131"/>
      <c r="LDJ137" s="131"/>
      <c r="LDK137" s="131"/>
      <c r="LDL137" s="131"/>
      <c r="LDM137" s="131"/>
      <c r="LDN137" s="131"/>
      <c r="LDO137" s="131"/>
      <c r="LDP137" s="131"/>
      <c r="LDQ137" s="131"/>
      <c r="LDR137" s="131"/>
      <c r="LDS137" s="131"/>
      <c r="LDT137" s="131"/>
      <c r="LDU137" s="131"/>
      <c r="LDV137" s="131"/>
      <c r="LDW137" s="131"/>
      <c r="LDX137" s="131"/>
      <c r="LDY137" s="131"/>
      <c r="LDZ137" s="131"/>
      <c r="LEA137" s="131"/>
      <c r="LEB137" s="131"/>
      <c r="LEC137" s="131"/>
      <c r="LED137" s="131"/>
      <c r="LEE137" s="131"/>
      <c r="LEF137" s="131"/>
      <c r="LEG137" s="131"/>
      <c r="LEH137" s="131"/>
      <c r="LEI137" s="131"/>
      <c r="LEJ137" s="131"/>
      <c r="LEK137" s="131"/>
      <c r="LEL137" s="131"/>
      <c r="LEM137" s="131"/>
      <c r="LEN137" s="131"/>
      <c r="LEO137" s="131"/>
      <c r="LEP137" s="131"/>
      <c r="LEQ137" s="131"/>
      <c r="LER137" s="131"/>
      <c r="LES137" s="131"/>
      <c r="LET137" s="131"/>
      <c r="LEU137" s="131"/>
      <c r="LEV137" s="131"/>
      <c r="LEW137" s="131"/>
      <c r="LEX137" s="131"/>
      <c r="LEY137" s="131"/>
      <c r="LEZ137" s="131"/>
      <c r="LFA137" s="131"/>
      <c r="LFB137" s="131"/>
      <c r="LFC137" s="131"/>
      <c r="LFD137" s="131"/>
      <c r="LFE137" s="131"/>
      <c r="LFF137" s="131"/>
      <c r="LFG137" s="131"/>
      <c r="LFH137" s="131"/>
      <c r="LFI137" s="131"/>
      <c r="LFJ137" s="131"/>
      <c r="LFK137" s="131"/>
      <c r="LFL137" s="131"/>
      <c r="LFM137" s="131"/>
      <c r="LFN137" s="131"/>
      <c r="LFO137" s="131"/>
      <c r="LFP137" s="131"/>
      <c r="LFQ137" s="131"/>
      <c r="LFR137" s="131"/>
      <c r="LFS137" s="131"/>
      <c r="LFT137" s="131"/>
      <c r="LFU137" s="131"/>
      <c r="LFV137" s="131"/>
      <c r="LFW137" s="131"/>
      <c r="LFX137" s="131"/>
      <c r="LFY137" s="131"/>
      <c r="LFZ137" s="131"/>
      <c r="LGA137" s="131"/>
      <c r="LGB137" s="131"/>
      <c r="LGC137" s="131"/>
      <c r="LGD137" s="131"/>
      <c r="LGE137" s="131"/>
      <c r="LGF137" s="131"/>
      <c r="LGG137" s="131"/>
      <c r="LGH137" s="131"/>
      <c r="LGI137" s="131"/>
      <c r="LGJ137" s="131"/>
      <c r="LGK137" s="131"/>
      <c r="LGL137" s="131"/>
      <c r="LGM137" s="131"/>
      <c r="LGN137" s="131"/>
      <c r="LGO137" s="131"/>
      <c r="LGP137" s="131"/>
      <c r="LGQ137" s="131"/>
      <c r="LGR137" s="131"/>
      <c r="LGS137" s="131"/>
      <c r="LGT137" s="131"/>
      <c r="LGU137" s="131"/>
      <c r="LGV137" s="131"/>
      <c r="LGW137" s="131"/>
      <c r="LGX137" s="131"/>
      <c r="LGY137" s="131"/>
      <c r="LGZ137" s="131"/>
      <c r="LHA137" s="131"/>
      <c r="LHB137" s="131"/>
      <c r="LHC137" s="131"/>
      <c r="LHD137" s="131"/>
      <c r="LHE137" s="131"/>
      <c r="LHF137" s="131"/>
      <c r="LHG137" s="131"/>
      <c r="LHH137" s="131"/>
      <c r="LHI137" s="131"/>
      <c r="LHJ137" s="131"/>
      <c r="LHK137" s="131"/>
      <c r="LHL137" s="131"/>
      <c r="LHM137" s="131"/>
      <c r="LHN137" s="131"/>
      <c r="LHO137" s="131"/>
      <c r="LHP137" s="131"/>
      <c r="LHQ137" s="131"/>
      <c r="LHR137" s="131"/>
      <c r="LHS137" s="131"/>
      <c r="LHT137" s="131"/>
      <c r="LHU137" s="131"/>
      <c r="LHV137" s="131"/>
      <c r="LHW137" s="131"/>
      <c r="LHX137" s="131"/>
      <c r="LHY137" s="131"/>
      <c r="LHZ137" s="131"/>
      <c r="LIA137" s="131"/>
      <c r="LIB137" s="131"/>
      <c r="LIC137" s="131"/>
      <c r="LID137" s="131"/>
      <c r="LIE137" s="131"/>
      <c r="LIF137" s="131"/>
      <c r="LIG137" s="131"/>
      <c r="LIH137" s="131"/>
      <c r="LII137" s="131"/>
      <c r="LIJ137" s="131"/>
      <c r="LIK137" s="131"/>
      <c r="LIL137" s="131"/>
      <c r="LIM137" s="131"/>
      <c r="LIN137" s="131"/>
      <c r="LIO137" s="131"/>
      <c r="LIP137" s="131"/>
      <c r="LIQ137" s="131"/>
      <c r="LIR137" s="131"/>
      <c r="LIS137" s="131"/>
      <c r="LIT137" s="131"/>
      <c r="LIU137" s="131"/>
      <c r="LIV137" s="131"/>
      <c r="LIW137" s="131"/>
      <c r="LIX137" s="131"/>
      <c r="LIY137" s="131"/>
      <c r="LIZ137" s="131"/>
      <c r="LJA137" s="131"/>
      <c r="LJB137" s="131"/>
      <c r="LJC137" s="131"/>
      <c r="LJD137" s="131"/>
      <c r="LJE137" s="131"/>
      <c r="LJF137" s="131"/>
      <c r="LJG137" s="131"/>
      <c r="LJH137" s="131"/>
      <c r="LJI137" s="131"/>
      <c r="LJJ137" s="131"/>
      <c r="LJK137" s="131"/>
      <c r="LJL137" s="131"/>
      <c r="LJM137" s="131"/>
      <c r="LJN137" s="131"/>
      <c r="LJO137" s="131"/>
      <c r="LJP137" s="131"/>
      <c r="LJQ137" s="131"/>
      <c r="LJR137" s="131"/>
      <c r="LJS137" s="131"/>
      <c r="LJT137" s="131"/>
      <c r="LJU137" s="131"/>
      <c r="LJV137" s="131"/>
      <c r="LJW137" s="131"/>
      <c r="LJX137" s="131"/>
      <c r="LJY137" s="131"/>
      <c r="LJZ137" s="131"/>
      <c r="LKA137" s="131"/>
      <c r="LKB137" s="131"/>
      <c r="LKC137" s="131"/>
      <c r="LKD137" s="131"/>
      <c r="LKE137" s="131"/>
      <c r="LKF137" s="131"/>
      <c r="LKG137" s="131"/>
      <c r="LKH137" s="131"/>
      <c r="LKI137" s="131"/>
      <c r="LKJ137" s="131"/>
      <c r="LKK137" s="131"/>
      <c r="LKL137" s="131"/>
      <c r="LKM137" s="131"/>
      <c r="LKN137" s="131"/>
      <c r="LKO137" s="131"/>
      <c r="LKP137" s="131"/>
      <c r="LKQ137" s="131"/>
      <c r="LKR137" s="131"/>
      <c r="LKS137" s="131"/>
      <c r="LKT137" s="131"/>
      <c r="LKU137" s="131"/>
      <c r="LKV137" s="131"/>
      <c r="LKW137" s="131"/>
      <c r="LKX137" s="131"/>
      <c r="LKY137" s="131"/>
      <c r="LKZ137" s="131"/>
      <c r="LLA137" s="131"/>
      <c r="LLB137" s="131"/>
      <c r="LLC137" s="131"/>
      <c r="LLD137" s="131"/>
      <c r="LLE137" s="131"/>
      <c r="LLF137" s="131"/>
      <c r="LLG137" s="131"/>
      <c r="LLH137" s="131"/>
      <c r="LLI137" s="131"/>
      <c r="LLJ137" s="131"/>
      <c r="LLK137" s="131"/>
      <c r="LLL137" s="131"/>
      <c r="LLM137" s="131"/>
      <c r="LLN137" s="131"/>
      <c r="LLO137" s="131"/>
      <c r="LLP137" s="131"/>
      <c r="LLQ137" s="131"/>
      <c r="LLR137" s="131"/>
      <c r="LLS137" s="131"/>
      <c r="LLT137" s="131"/>
      <c r="LLU137" s="131"/>
      <c r="LLV137" s="131"/>
      <c r="LLW137" s="131"/>
      <c r="LLX137" s="131"/>
      <c r="LLY137" s="131"/>
      <c r="LLZ137" s="131"/>
      <c r="LMA137" s="131"/>
      <c r="LMB137" s="131"/>
      <c r="LMC137" s="131"/>
      <c r="LMD137" s="131"/>
      <c r="LME137" s="131"/>
      <c r="LMF137" s="131"/>
      <c r="LMG137" s="131"/>
      <c r="LMH137" s="131"/>
      <c r="LMI137" s="131"/>
      <c r="LMJ137" s="131"/>
      <c r="LMK137" s="131"/>
      <c r="LML137" s="131"/>
      <c r="LMM137" s="131"/>
      <c r="LMN137" s="131"/>
      <c r="LMO137" s="131"/>
      <c r="LMP137" s="131"/>
      <c r="LMQ137" s="131"/>
      <c r="LMR137" s="131"/>
      <c r="LMS137" s="131"/>
      <c r="LMT137" s="131"/>
      <c r="LMU137" s="131"/>
      <c r="LMV137" s="131"/>
      <c r="LMW137" s="131"/>
      <c r="LMX137" s="131"/>
      <c r="LMY137" s="131"/>
      <c r="LMZ137" s="131"/>
      <c r="LNA137" s="131"/>
      <c r="LNB137" s="131"/>
      <c r="LNC137" s="131"/>
      <c r="LND137" s="131"/>
      <c r="LNE137" s="131"/>
      <c r="LNF137" s="131"/>
      <c r="LNG137" s="131"/>
      <c r="LNH137" s="131"/>
      <c r="LNI137" s="131"/>
      <c r="LNJ137" s="131"/>
      <c r="LNK137" s="131"/>
      <c r="LNL137" s="131"/>
      <c r="LNM137" s="131"/>
      <c r="LNN137" s="131"/>
      <c r="LNO137" s="131"/>
      <c r="LNP137" s="131"/>
      <c r="LNQ137" s="131"/>
      <c r="LNR137" s="131"/>
      <c r="LNS137" s="131"/>
      <c r="LNT137" s="131"/>
      <c r="LNU137" s="131"/>
      <c r="LNV137" s="131"/>
      <c r="LNW137" s="131"/>
      <c r="LNX137" s="131"/>
      <c r="LNY137" s="131"/>
      <c r="LNZ137" s="131"/>
      <c r="LOA137" s="131"/>
      <c r="LOB137" s="131"/>
      <c r="LOC137" s="131"/>
      <c r="LOD137" s="131"/>
      <c r="LOE137" s="131"/>
      <c r="LOF137" s="131"/>
      <c r="LOG137" s="131"/>
      <c r="LOH137" s="131"/>
      <c r="LOI137" s="131"/>
      <c r="LOJ137" s="131"/>
      <c r="LOK137" s="131"/>
      <c r="LOL137" s="131"/>
      <c r="LOM137" s="131"/>
      <c r="LON137" s="131"/>
      <c r="LOO137" s="131"/>
      <c r="LOP137" s="131"/>
      <c r="LOQ137" s="131"/>
      <c r="LOR137" s="131"/>
      <c r="LOS137" s="131"/>
      <c r="LOT137" s="131"/>
      <c r="LOU137" s="131"/>
      <c r="LOV137" s="131"/>
      <c r="LOW137" s="131"/>
      <c r="LOX137" s="131"/>
      <c r="LOY137" s="131"/>
      <c r="LOZ137" s="131"/>
      <c r="LPA137" s="131"/>
      <c r="LPB137" s="131"/>
      <c r="LPC137" s="131"/>
      <c r="LPD137" s="131"/>
      <c r="LPE137" s="131"/>
      <c r="LPF137" s="131"/>
      <c r="LPG137" s="131"/>
      <c r="LPH137" s="131"/>
      <c r="LPI137" s="131"/>
      <c r="LPJ137" s="131"/>
      <c r="LPK137" s="131"/>
      <c r="LPL137" s="131"/>
      <c r="LPM137" s="131"/>
      <c r="LPN137" s="131"/>
      <c r="LPO137" s="131"/>
      <c r="LPP137" s="131"/>
      <c r="LPQ137" s="131"/>
      <c r="LPR137" s="131"/>
      <c r="LPS137" s="131"/>
      <c r="LPT137" s="131"/>
      <c r="LPU137" s="131"/>
      <c r="LPV137" s="131"/>
      <c r="LPW137" s="131"/>
      <c r="LPX137" s="131"/>
      <c r="LPY137" s="131"/>
      <c r="LPZ137" s="131"/>
      <c r="LQA137" s="131"/>
      <c r="LQB137" s="131"/>
      <c r="LQC137" s="131"/>
      <c r="LQD137" s="131"/>
      <c r="LQE137" s="131"/>
      <c r="LQF137" s="131"/>
      <c r="LQG137" s="131"/>
      <c r="LQH137" s="131"/>
      <c r="LQI137" s="131"/>
      <c r="LQJ137" s="131"/>
      <c r="LQK137" s="131"/>
      <c r="LQL137" s="131"/>
      <c r="LQM137" s="131"/>
      <c r="LQN137" s="131"/>
      <c r="LQO137" s="131"/>
      <c r="LQP137" s="131"/>
      <c r="LQQ137" s="131"/>
      <c r="LQR137" s="131"/>
      <c r="LQS137" s="131"/>
      <c r="LQT137" s="131"/>
      <c r="LQU137" s="131"/>
      <c r="LQV137" s="131"/>
      <c r="LQW137" s="131"/>
      <c r="LQX137" s="131"/>
      <c r="LQY137" s="131"/>
      <c r="LQZ137" s="131"/>
      <c r="LRA137" s="131"/>
      <c r="LRB137" s="131"/>
      <c r="LRC137" s="131"/>
      <c r="LRD137" s="131"/>
      <c r="LRE137" s="131"/>
      <c r="LRF137" s="131"/>
      <c r="LRG137" s="131"/>
      <c r="LRH137" s="131"/>
      <c r="LRI137" s="131"/>
      <c r="LRJ137" s="131"/>
      <c r="LRK137" s="131"/>
      <c r="LRL137" s="131"/>
      <c r="LRM137" s="131"/>
      <c r="LRN137" s="131"/>
      <c r="LRO137" s="131"/>
      <c r="LRP137" s="131"/>
      <c r="LRQ137" s="131"/>
      <c r="LRR137" s="131"/>
      <c r="LRS137" s="131"/>
      <c r="LRT137" s="131"/>
      <c r="LRU137" s="131"/>
      <c r="LRV137" s="131"/>
      <c r="LRW137" s="131"/>
      <c r="LRX137" s="131"/>
      <c r="LRY137" s="131"/>
      <c r="LRZ137" s="131"/>
      <c r="LSA137" s="131"/>
      <c r="LSB137" s="131"/>
      <c r="LSC137" s="131"/>
      <c r="LSD137" s="131"/>
      <c r="LSE137" s="131"/>
      <c r="LSF137" s="131"/>
      <c r="LSG137" s="131"/>
      <c r="LSH137" s="131"/>
      <c r="LSI137" s="131"/>
      <c r="LSJ137" s="131"/>
      <c r="LSK137" s="131"/>
      <c r="LSL137" s="131"/>
      <c r="LSM137" s="131"/>
      <c r="LSN137" s="131"/>
      <c r="LSO137" s="131"/>
      <c r="LSP137" s="131"/>
      <c r="LSQ137" s="131"/>
      <c r="LSR137" s="131"/>
      <c r="LSS137" s="131"/>
      <c r="LST137" s="131"/>
      <c r="LSU137" s="131"/>
      <c r="LSV137" s="131"/>
      <c r="LSW137" s="131"/>
      <c r="LSX137" s="131"/>
      <c r="LSY137" s="131"/>
      <c r="LSZ137" s="131"/>
      <c r="LTA137" s="131"/>
      <c r="LTB137" s="131"/>
      <c r="LTC137" s="131"/>
      <c r="LTD137" s="131"/>
      <c r="LTE137" s="131"/>
      <c r="LTF137" s="131"/>
      <c r="LTG137" s="131"/>
      <c r="LTH137" s="131"/>
      <c r="LTI137" s="131"/>
      <c r="LTJ137" s="131"/>
      <c r="LTK137" s="131"/>
      <c r="LTL137" s="131"/>
      <c r="LTM137" s="131"/>
      <c r="LTN137" s="131"/>
      <c r="LTO137" s="131"/>
      <c r="LTP137" s="131"/>
      <c r="LTQ137" s="131"/>
      <c r="LTR137" s="131"/>
      <c r="LTS137" s="131"/>
      <c r="LTT137" s="131"/>
      <c r="LTU137" s="131"/>
      <c r="LTV137" s="131"/>
      <c r="LTW137" s="131"/>
      <c r="LTX137" s="131"/>
      <c r="LTY137" s="131"/>
      <c r="LTZ137" s="131"/>
      <c r="LUA137" s="131"/>
      <c r="LUB137" s="131"/>
      <c r="LUC137" s="131"/>
      <c r="LUD137" s="131"/>
      <c r="LUE137" s="131"/>
      <c r="LUF137" s="131"/>
      <c r="LUG137" s="131"/>
      <c r="LUH137" s="131"/>
      <c r="LUI137" s="131"/>
      <c r="LUJ137" s="131"/>
      <c r="LUK137" s="131"/>
      <c r="LUL137" s="131"/>
      <c r="LUM137" s="131"/>
      <c r="LUN137" s="131"/>
      <c r="LUO137" s="131"/>
      <c r="LUP137" s="131"/>
      <c r="LUQ137" s="131"/>
      <c r="LUR137" s="131"/>
      <c r="LUS137" s="131"/>
      <c r="LUT137" s="131"/>
      <c r="LUU137" s="131"/>
      <c r="LUV137" s="131"/>
      <c r="LUW137" s="131"/>
      <c r="LUX137" s="131"/>
      <c r="LUY137" s="131"/>
      <c r="LUZ137" s="131"/>
      <c r="LVA137" s="131"/>
      <c r="LVB137" s="131"/>
      <c r="LVC137" s="131"/>
      <c r="LVD137" s="131"/>
      <c r="LVE137" s="131"/>
      <c r="LVF137" s="131"/>
      <c r="LVG137" s="131"/>
      <c r="LVH137" s="131"/>
      <c r="LVI137" s="131"/>
      <c r="LVJ137" s="131"/>
      <c r="LVK137" s="131"/>
      <c r="LVL137" s="131"/>
      <c r="LVM137" s="131"/>
      <c r="LVN137" s="131"/>
      <c r="LVO137" s="131"/>
      <c r="LVP137" s="131"/>
      <c r="LVQ137" s="131"/>
      <c r="LVR137" s="131"/>
      <c r="LVS137" s="131"/>
      <c r="LVT137" s="131"/>
      <c r="LVU137" s="131"/>
      <c r="LVV137" s="131"/>
      <c r="LVW137" s="131"/>
      <c r="LVX137" s="131"/>
      <c r="LVY137" s="131"/>
      <c r="LVZ137" s="131"/>
      <c r="LWA137" s="131"/>
      <c r="LWB137" s="131"/>
      <c r="LWC137" s="131"/>
      <c r="LWD137" s="131"/>
      <c r="LWE137" s="131"/>
      <c r="LWF137" s="131"/>
      <c r="LWG137" s="131"/>
      <c r="LWH137" s="131"/>
      <c r="LWI137" s="131"/>
      <c r="LWJ137" s="131"/>
      <c r="LWK137" s="131"/>
      <c r="LWL137" s="131"/>
      <c r="LWM137" s="131"/>
      <c r="LWN137" s="131"/>
      <c r="LWO137" s="131"/>
      <c r="LWP137" s="131"/>
      <c r="LWQ137" s="131"/>
      <c r="LWR137" s="131"/>
      <c r="LWS137" s="131"/>
      <c r="LWT137" s="131"/>
      <c r="LWU137" s="131"/>
      <c r="LWV137" s="131"/>
      <c r="LWW137" s="131"/>
      <c r="LWX137" s="131"/>
      <c r="LWY137" s="131"/>
      <c r="LWZ137" s="131"/>
      <c r="LXA137" s="131"/>
      <c r="LXB137" s="131"/>
      <c r="LXC137" s="131"/>
      <c r="LXD137" s="131"/>
      <c r="LXE137" s="131"/>
      <c r="LXF137" s="131"/>
      <c r="LXG137" s="131"/>
      <c r="LXH137" s="131"/>
      <c r="LXI137" s="131"/>
      <c r="LXJ137" s="131"/>
      <c r="LXK137" s="131"/>
      <c r="LXL137" s="131"/>
      <c r="LXM137" s="131"/>
      <c r="LXN137" s="131"/>
      <c r="LXO137" s="131"/>
      <c r="LXP137" s="131"/>
      <c r="LXQ137" s="131"/>
      <c r="LXR137" s="131"/>
      <c r="LXS137" s="131"/>
      <c r="LXT137" s="131"/>
      <c r="LXU137" s="131"/>
      <c r="LXV137" s="131"/>
      <c r="LXW137" s="131"/>
      <c r="LXX137" s="131"/>
      <c r="LXY137" s="131"/>
      <c r="LXZ137" s="131"/>
      <c r="LYA137" s="131"/>
      <c r="LYB137" s="131"/>
      <c r="LYC137" s="131"/>
      <c r="LYD137" s="131"/>
      <c r="LYE137" s="131"/>
      <c r="LYF137" s="131"/>
      <c r="LYG137" s="131"/>
      <c r="LYH137" s="131"/>
      <c r="LYI137" s="131"/>
      <c r="LYJ137" s="131"/>
      <c r="LYK137" s="131"/>
      <c r="LYL137" s="131"/>
      <c r="LYM137" s="131"/>
      <c r="LYN137" s="131"/>
      <c r="LYO137" s="131"/>
      <c r="LYP137" s="131"/>
      <c r="LYQ137" s="131"/>
      <c r="LYR137" s="131"/>
      <c r="LYS137" s="131"/>
      <c r="LYT137" s="131"/>
      <c r="LYU137" s="131"/>
      <c r="LYV137" s="131"/>
      <c r="LYW137" s="131"/>
      <c r="LYX137" s="131"/>
      <c r="LYY137" s="131"/>
      <c r="LYZ137" s="131"/>
      <c r="LZA137" s="131"/>
      <c r="LZB137" s="131"/>
      <c r="LZC137" s="131"/>
      <c r="LZD137" s="131"/>
      <c r="LZE137" s="131"/>
      <c r="LZF137" s="131"/>
      <c r="LZG137" s="131"/>
      <c r="LZH137" s="131"/>
      <c r="LZI137" s="131"/>
      <c r="LZJ137" s="131"/>
      <c r="LZK137" s="131"/>
      <c r="LZL137" s="131"/>
      <c r="LZM137" s="131"/>
      <c r="LZN137" s="131"/>
      <c r="LZO137" s="131"/>
      <c r="LZP137" s="131"/>
      <c r="LZQ137" s="131"/>
      <c r="LZR137" s="131"/>
      <c r="LZS137" s="131"/>
      <c r="LZT137" s="131"/>
      <c r="LZU137" s="131"/>
      <c r="LZV137" s="131"/>
      <c r="LZW137" s="131"/>
      <c r="LZX137" s="131"/>
      <c r="LZY137" s="131"/>
      <c r="LZZ137" s="131"/>
      <c r="MAA137" s="131"/>
      <c r="MAB137" s="131"/>
      <c r="MAC137" s="131"/>
      <c r="MAD137" s="131"/>
      <c r="MAE137" s="131"/>
      <c r="MAF137" s="131"/>
      <c r="MAG137" s="131"/>
      <c r="MAH137" s="131"/>
      <c r="MAI137" s="131"/>
      <c r="MAJ137" s="131"/>
      <c r="MAK137" s="131"/>
      <c r="MAL137" s="131"/>
      <c r="MAM137" s="131"/>
      <c r="MAN137" s="131"/>
      <c r="MAO137" s="131"/>
      <c r="MAP137" s="131"/>
      <c r="MAQ137" s="131"/>
      <c r="MAR137" s="131"/>
      <c r="MAS137" s="131"/>
      <c r="MAT137" s="131"/>
      <c r="MAU137" s="131"/>
      <c r="MAV137" s="131"/>
      <c r="MAW137" s="131"/>
      <c r="MAX137" s="131"/>
      <c r="MAY137" s="131"/>
      <c r="MAZ137" s="131"/>
      <c r="MBA137" s="131"/>
      <c r="MBB137" s="131"/>
      <c r="MBC137" s="131"/>
      <c r="MBD137" s="131"/>
      <c r="MBE137" s="131"/>
      <c r="MBF137" s="131"/>
      <c r="MBG137" s="131"/>
      <c r="MBH137" s="131"/>
      <c r="MBI137" s="131"/>
      <c r="MBJ137" s="131"/>
      <c r="MBK137" s="131"/>
      <c r="MBL137" s="131"/>
      <c r="MBM137" s="131"/>
      <c r="MBN137" s="131"/>
      <c r="MBO137" s="131"/>
      <c r="MBP137" s="131"/>
      <c r="MBQ137" s="131"/>
      <c r="MBR137" s="131"/>
      <c r="MBS137" s="131"/>
      <c r="MBT137" s="131"/>
      <c r="MBU137" s="131"/>
      <c r="MBV137" s="131"/>
      <c r="MBW137" s="131"/>
      <c r="MBX137" s="131"/>
      <c r="MBY137" s="131"/>
      <c r="MBZ137" s="131"/>
      <c r="MCA137" s="131"/>
      <c r="MCB137" s="131"/>
      <c r="MCC137" s="131"/>
      <c r="MCD137" s="131"/>
      <c r="MCE137" s="131"/>
      <c r="MCF137" s="131"/>
      <c r="MCG137" s="131"/>
      <c r="MCH137" s="131"/>
      <c r="MCI137" s="131"/>
      <c r="MCJ137" s="131"/>
      <c r="MCK137" s="131"/>
      <c r="MCL137" s="131"/>
      <c r="MCM137" s="131"/>
      <c r="MCN137" s="131"/>
      <c r="MCO137" s="131"/>
      <c r="MCP137" s="131"/>
      <c r="MCQ137" s="131"/>
      <c r="MCR137" s="131"/>
      <c r="MCS137" s="131"/>
      <c r="MCT137" s="131"/>
      <c r="MCU137" s="131"/>
      <c r="MCV137" s="131"/>
      <c r="MCW137" s="131"/>
      <c r="MCX137" s="131"/>
      <c r="MCY137" s="131"/>
      <c r="MCZ137" s="131"/>
      <c r="MDA137" s="131"/>
      <c r="MDB137" s="131"/>
      <c r="MDC137" s="131"/>
      <c r="MDD137" s="131"/>
      <c r="MDE137" s="131"/>
      <c r="MDF137" s="131"/>
      <c r="MDG137" s="131"/>
      <c r="MDH137" s="131"/>
      <c r="MDI137" s="131"/>
      <c r="MDJ137" s="131"/>
      <c r="MDK137" s="131"/>
      <c r="MDL137" s="131"/>
      <c r="MDM137" s="131"/>
      <c r="MDN137" s="131"/>
      <c r="MDO137" s="131"/>
      <c r="MDP137" s="131"/>
      <c r="MDQ137" s="131"/>
      <c r="MDR137" s="131"/>
      <c r="MDS137" s="131"/>
      <c r="MDT137" s="131"/>
      <c r="MDU137" s="131"/>
      <c r="MDV137" s="131"/>
      <c r="MDW137" s="131"/>
      <c r="MDX137" s="131"/>
      <c r="MDY137" s="131"/>
      <c r="MDZ137" s="131"/>
      <c r="MEA137" s="131"/>
      <c r="MEB137" s="131"/>
      <c r="MEC137" s="131"/>
      <c r="MED137" s="131"/>
      <c r="MEE137" s="131"/>
      <c r="MEF137" s="131"/>
      <c r="MEG137" s="131"/>
      <c r="MEH137" s="131"/>
      <c r="MEI137" s="131"/>
      <c r="MEJ137" s="131"/>
      <c r="MEK137" s="131"/>
      <c r="MEL137" s="131"/>
      <c r="MEM137" s="131"/>
      <c r="MEN137" s="131"/>
      <c r="MEO137" s="131"/>
      <c r="MEP137" s="131"/>
      <c r="MEQ137" s="131"/>
      <c r="MER137" s="131"/>
      <c r="MES137" s="131"/>
      <c r="MET137" s="131"/>
      <c r="MEU137" s="131"/>
      <c r="MEV137" s="131"/>
      <c r="MEW137" s="131"/>
      <c r="MEX137" s="131"/>
      <c r="MEY137" s="131"/>
      <c r="MEZ137" s="131"/>
      <c r="MFA137" s="131"/>
      <c r="MFB137" s="131"/>
      <c r="MFC137" s="131"/>
      <c r="MFD137" s="131"/>
      <c r="MFE137" s="131"/>
      <c r="MFF137" s="131"/>
      <c r="MFG137" s="131"/>
      <c r="MFH137" s="131"/>
      <c r="MFI137" s="131"/>
      <c r="MFJ137" s="131"/>
      <c r="MFK137" s="131"/>
      <c r="MFL137" s="131"/>
      <c r="MFM137" s="131"/>
      <c r="MFN137" s="131"/>
      <c r="MFO137" s="131"/>
      <c r="MFP137" s="131"/>
      <c r="MFQ137" s="131"/>
      <c r="MFR137" s="131"/>
      <c r="MFS137" s="131"/>
      <c r="MFT137" s="131"/>
      <c r="MFU137" s="131"/>
      <c r="MFV137" s="131"/>
      <c r="MFW137" s="131"/>
      <c r="MFX137" s="131"/>
      <c r="MFY137" s="131"/>
      <c r="MFZ137" s="131"/>
      <c r="MGA137" s="131"/>
      <c r="MGB137" s="131"/>
      <c r="MGC137" s="131"/>
      <c r="MGD137" s="131"/>
      <c r="MGE137" s="131"/>
      <c r="MGF137" s="131"/>
      <c r="MGG137" s="131"/>
      <c r="MGH137" s="131"/>
      <c r="MGI137" s="131"/>
      <c r="MGJ137" s="131"/>
      <c r="MGK137" s="131"/>
      <c r="MGL137" s="131"/>
      <c r="MGM137" s="131"/>
      <c r="MGN137" s="131"/>
      <c r="MGO137" s="131"/>
      <c r="MGP137" s="131"/>
      <c r="MGQ137" s="131"/>
      <c r="MGR137" s="131"/>
      <c r="MGS137" s="131"/>
      <c r="MGT137" s="131"/>
      <c r="MGU137" s="131"/>
      <c r="MGV137" s="131"/>
      <c r="MGW137" s="131"/>
      <c r="MGX137" s="131"/>
      <c r="MGY137" s="131"/>
      <c r="MGZ137" s="131"/>
      <c r="MHA137" s="131"/>
      <c r="MHB137" s="131"/>
      <c r="MHC137" s="131"/>
      <c r="MHD137" s="131"/>
      <c r="MHE137" s="131"/>
      <c r="MHF137" s="131"/>
      <c r="MHG137" s="131"/>
      <c r="MHH137" s="131"/>
      <c r="MHI137" s="131"/>
      <c r="MHJ137" s="131"/>
      <c r="MHK137" s="131"/>
      <c r="MHL137" s="131"/>
      <c r="MHM137" s="131"/>
      <c r="MHN137" s="131"/>
      <c r="MHO137" s="131"/>
      <c r="MHP137" s="131"/>
      <c r="MHQ137" s="131"/>
      <c r="MHR137" s="131"/>
      <c r="MHS137" s="131"/>
      <c r="MHT137" s="131"/>
      <c r="MHU137" s="131"/>
      <c r="MHV137" s="131"/>
      <c r="MHW137" s="131"/>
      <c r="MHX137" s="131"/>
      <c r="MHY137" s="131"/>
      <c r="MHZ137" s="131"/>
      <c r="MIA137" s="131"/>
      <c r="MIB137" s="131"/>
      <c r="MIC137" s="131"/>
      <c r="MID137" s="131"/>
      <c r="MIE137" s="131"/>
      <c r="MIF137" s="131"/>
      <c r="MIG137" s="131"/>
      <c r="MIH137" s="131"/>
      <c r="MII137" s="131"/>
      <c r="MIJ137" s="131"/>
      <c r="MIK137" s="131"/>
      <c r="MIL137" s="131"/>
      <c r="MIM137" s="131"/>
      <c r="MIN137" s="131"/>
      <c r="MIO137" s="131"/>
      <c r="MIP137" s="131"/>
      <c r="MIQ137" s="131"/>
      <c r="MIR137" s="131"/>
      <c r="MIS137" s="131"/>
      <c r="MIT137" s="131"/>
      <c r="MIU137" s="131"/>
      <c r="MIV137" s="131"/>
      <c r="MIW137" s="131"/>
      <c r="MIX137" s="131"/>
      <c r="MIY137" s="131"/>
      <c r="MIZ137" s="131"/>
      <c r="MJA137" s="131"/>
      <c r="MJB137" s="131"/>
      <c r="MJC137" s="131"/>
      <c r="MJD137" s="131"/>
      <c r="MJE137" s="131"/>
      <c r="MJF137" s="131"/>
      <c r="MJG137" s="131"/>
      <c r="MJH137" s="131"/>
      <c r="MJI137" s="131"/>
      <c r="MJJ137" s="131"/>
      <c r="MJK137" s="131"/>
      <c r="MJL137" s="131"/>
      <c r="MJM137" s="131"/>
      <c r="MJN137" s="131"/>
      <c r="MJO137" s="131"/>
      <c r="MJP137" s="131"/>
      <c r="MJQ137" s="131"/>
      <c r="MJR137" s="131"/>
      <c r="MJS137" s="131"/>
      <c r="MJT137" s="131"/>
      <c r="MJU137" s="131"/>
      <c r="MJV137" s="131"/>
      <c r="MJW137" s="131"/>
      <c r="MJX137" s="131"/>
      <c r="MJY137" s="131"/>
      <c r="MJZ137" s="131"/>
      <c r="MKA137" s="131"/>
      <c r="MKB137" s="131"/>
      <c r="MKC137" s="131"/>
      <c r="MKD137" s="131"/>
      <c r="MKE137" s="131"/>
      <c r="MKF137" s="131"/>
      <c r="MKG137" s="131"/>
      <c r="MKH137" s="131"/>
      <c r="MKI137" s="131"/>
      <c r="MKJ137" s="131"/>
      <c r="MKK137" s="131"/>
      <c r="MKL137" s="131"/>
      <c r="MKM137" s="131"/>
      <c r="MKN137" s="131"/>
      <c r="MKO137" s="131"/>
      <c r="MKP137" s="131"/>
      <c r="MKQ137" s="131"/>
      <c r="MKR137" s="131"/>
      <c r="MKS137" s="131"/>
      <c r="MKT137" s="131"/>
      <c r="MKU137" s="131"/>
      <c r="MKV137" s="131"/>
      <c r="MKW137" s="131"/>
      <c r="MKX137" s="131"/>
      <c r="MKY137" s="131"/>
      <c r="MKZ137" s="131"/>
      <c r="MLA137" s="131"/>
      <c r="MLB137" s="131"/>
      <c r="MLC137" s="131"/>
      <c r="MLD137" s="131"/>
      <c r="MLE137" s="131"/>
      <c r="MLF137" s="131"/>
      <c r="MLG137" s="131"/>
      <c r="MLH137" s="131"/>
      <c r="MLI137" s="131"/>
      <c r="MLJ137" s="131"/>
      <c r="MLK137" s="131"/>
      <c r="MLL137" s="131"/>
      <c r="MLM137" s="131"/>
      <c r="MLN137" s="131"/>
      <c r="MLO137" s="131"/>
      <c r="MLP137" s="131"/>
      <c r="MLQ137" s="131"/>
      <c r="MLR137" s="131"/>
      <c r="MLS137" s="131"/>
      <c r="MLT137" s="131"/>
      <c r="MLU137" s="131"/>
      <c r="MLV137" s="131"/>
      <c r="MLW137" s="131"/>
      <c r="MLX137" s="131"/>
      <c r="MLY137" s="131"/>
      <c r="MLZ137" s="131"/>
      <c r="MMA137" s="131"/>
      <c r="MMB137" s="131"/>
      <c r="MMC137" s="131"/>
      <c r="MMD137" s="131"/>
      <c r="MME137" s="131"/>
      <c r="MMF137" s="131"/>
      <c r="MMG137" s="131"/>
      <c r="MMH137" s="131"/>
      <c r="MMI137" s="131"/>
      <c r="MMJ137" s="131"/>
      <c r="MMK137" s="131"/>
      <c r="MML137" s="131"/>
      <c r="MMM137" s="131"/>
      <c r="MMN137" s="131"/>
      <c r="MMO137" s="131"/>
      <c r="MMP137" s="131"/>
      <c r="MMQ137" s="131"/>
      <c r="MMR137" s="131"/>
      <c r="MMS137" s="131"/>
      <c r="MMT137" s="131"/>
      <c r="MMU137" s="131"/>
      <c r="MMV137" s="131"/>
      <c r="MMW137" s="131"/>
      <c r="MMX137" s="131"/>
      <c r="MMY137" s="131"/>
      <c r="MMZ137" s="131"/>
      <c r="MNA137" s="131"/>
      <c r="MNB137" s="131"/>
      <c r="MNC137" s="131"/>
      <c r="MND137" s="131"/>
      <c r="MNE137" s="131"/>
      <c r="MNF137" s="131"/>
      <c r="MNG137" s="131"/>
      <c r="MNH137" s="131"/>
      <c r="MNI137" s="131"/>
      <c r="MNJ137" s="131"/>
      <c r="MNK137" s="131"/>
      <c r="MNL137" s="131"/>
      <c r="MNM137" s="131"/>
      <c r="MNN137" s="131"/>
      <c r="MNO137" s="131"/>
      <c r="MNP137" s="131"/>
      <c r="MNQ137" s="131"/>
      <c r="MNR137" s="131"/>
      <c r="MNS137" s="131"/>
      <c r="MNT137" s="131"/>
      <c r="MNU137" s="131"/>
      <c r="MNV137" s="131"/>
      <c r="MNW137" s="131"/>
      <c r="MNX137" s="131"/>
      <c r="MNY137" s="131"/>
      <c r="MNZ137" s="131"/>
      <c r="MOA137" s="131"/>
      <c r="MOB137" s="131"/>
      <c r="MOC137" s="131"/>
      <c r="MOD137" s="131"/>
      <c r="MOE137" s="131"/>
      <c r="MOF137" s="131"/>
      <c r="MOG137" s="131"/>
      <c r="MOH137" s="131"/>
      <c r="MOI137" s="131"/>
      <c r="MOJ137" s="131"/>
      <c r="MOK137" s="131"/>
      <c r="MOL137" s="131"/>
      <c r="MOM137" s="131"/>
      <c r="MON137" s="131"/>
      <c r="MOO137" s="131"/>
      <c r="MOP137" s="131"/>
      <c r="MOQ137" s="131"/>
      <c r="MOR137" s="131"/>
      <c r="MOS137" s="131"/>
      <c r="MOT137" s="131"/>
      <c r="MOU137" s="131"/>
      <c r="MOV137" s="131"/>
      <c r="MOW137" s="131"/>
      <c r="MOX137" s="131"/>
      <c r="MOY137" s="131"/>
      <c r="MOZ137" s="131"/>
      <c r="MPA137" s="131"/>
      <c r="MPB137" s="131"/>
      <c r="MPC137" s="131"/>
      <c r="MPD137" s="131"/>
      <c r="MPE137" s="131"/>
      <c r="MPF137" s="131"/>
      <c r="MPG137" s="131"/>
      <c r="MPH137" s="131"/>
      <c r="MPI137" s="131"/>
      <c r="MPJ137" s="131"/>
      <c r="MPK137" s="131"/>
      <c r="MPL137" s="131"/>
      <c r="MPM137" s="131"/>
      <c r="MPN137" s="131"/>
      <c r="MPO137" s="131"/>
      <c r="MPP137" s="131"/>
      <c r="MPQ137" s="131"/>
      <c r="MPR137" s="131"/>
      <c r="MPS137" s="131"/>
      <c r="MPT137" s="131"/>
      <c r="MPU137" s="131"/>
      <c r="MPV137" s="131"/>
      <c r="MPW137" s="131"/>
      <c r="MPX137" s="131"/>
      <c r="MPY137" s="131"/>
      <c r="MPZ137" s="131"/>
      <c r="MQA137" s="131"/>
      <c r="MQB137" s="131"/>
      <c r="MQC137" s="131"/>
      <c r="MQD137" s="131"/>
      <c r="MQE137" s="131"/>
      <c r="MQF137" s="131"/>
      <c r="MQG137" s="131"/>
      <c r="MQH137" s="131"/>
      <c r="MQI137" s="131"/>
      <c r="MQJ137" s="131"/>
      <c r="MQK137" s="131"/>
      <c r="MQL137" s="131"/>
      <c r="MQM137" s="131"/>
      <c r="MQN137" s="131"/>
      <c r="MQO137" s="131"/>
      <c r="MQP137" s="131"/>
      <c r="MQQ137" s="131"/>
      <c r="MQR137" s="131"/>
      <c r="MQS137" s="131"/>
      <c r="MQT137" s="131"/>
      <c r="MQU137" s="131"/>
      <c r="MQV137" s="131"/>
      <c r="MQW137" s="131"/>
      <c r="MQX137" s="131"/>
      <c r="MQY137" s="131"/>
      <c r="MQZ137" s="131"/>
      <c r="MRA137" s="131"/>
      <c r="MRB137" s="131"/>
      <c r="MRC137" s="131"/>
      <c r="MRD137" s="131"/>
      <c r="MRE137" s="131"/>
      <c r="MRF137" s="131"/>
      <c r="MRG137" s="131"/>
      <c r="MRH137" s="131"/>
      <c r="MRI137" s="131"/>
      <c r="MRJ137" s="131"/>
      <c r="MRK137" s="131"/>
      <c r="MRL137" s="131"/>
      <c r="MRM137" s="131"/>
      <c r="MRN137" s="131"/>
      <c r="MRO137" s="131"/>
      <c r="MRP137" s="131"/>
      <c r="MRQ137" s="131"/>
      <c r="MRR137" s="131"/>
      <c r="MRS137" s="131"/>
      <c r="MRT137" s="131"/>
      <c r="MRU137" s="131"/>
      <c r="MRV137" s="131"/>
      <c r="MRW137" s="131"/>
      <c r="MRX137" s="131"/>
      <c r="MRY137" s="131"/>
      <c r="MRZ137" s="131"/>
      <c r="MSA137" s="131"/>
      <c r="MSB137" s="131"/>
      <c r="MSC137" s="131"/>
      <c r="MSD137" s="131"/>
      <c r="MSE137" s="131"/>
      <c r="MSF137" s="131"/>
      <c r="MSG137" s="131"/>
      <c r="MSH137" s="131"/>
      <c r="MSI137" s="131"/>
      <c r="MSJ137" s="131"/>
      <c r="MSK137" s="131"/>
      <c r="MSL137" s="131"/>
      <c r="MSM137" s="131"/>
      <c r="MSN137" s="131"/>
      <c r="MSO137" s="131"/>
      <c r="MSP137" s="131"/>
      <c r="MSQ137" s="131"/>
      <c r="MSR137" s="131"/>
      <c r="MSS137" s="131"/>
      <c r="MST137" s="131"/>
      <c r="MSU137" s="131"/>
      <c r="MSV137" s="131"/>
      <c r="MSW137" s="131"/>
      <c r="MSX137" s="131"/>
      <c r="MSY137" s="131"/>
      <c r="MSZ137" s="131"/>
      <c r="MTA137" s="131"/>
      <c r="MTB137" s="131"/>
      <c r="MTC137" s="131"/>
      <c r="MTD137" s="131"/>
      <c r="MTE137" s="131"/>
      <c r="MTF137" s="131"/>
      <c r="MTG137" s="131"/>
      <c r="MTH137" s="131"/>
      <c r="MTI137" s="131"/>
      <c r="MTJ137" s="131"/>
      <c r="MTK137" s="131"/>
      <c r="MTL137" s="131"/>
      <c r="MTM137" s="131"/>
      <c r="MTN137" s="131"/>
      <c r="MTO137" s="131"/>
      <c r="MTP137" s="131"/>
      <c r="MTQ137" s="131"/>
      <c r="MTR137" s="131"/>
      <c r="MTS137" s="131"/>
      <c r="MTT137" s="131"/>
      <c r="MTU137" s="131"/>
      <c r="MTV137" s="131"/>
      <c r="MTW137" s="131"/>
      <c r="MTX137" s="131"/>
      <c r="MTY137" s="131"/>
      <c r="MTZ137" s="131"/>
      <c r="MUA137" s="131"/>
      <c r="MUB137" s="131"/>
      <c r="MUC137" s="131"/>
      <c r="MUD137" s="131"/>
      <c r="MUE137" s="131"/>
      <c r="MUF137" s="131"/>
      <c r="MUG137" s="131"/>
      <c r="MUH137" s="131"/>
      <c r="MUI137" s="131"/>
      <c r="MUJ137" s="131"/>
      <c r="MUK137" s="131"/>
      <c r="MUL137" s="131"/>
      <c r="MUM137" s="131"/>
      <c r="MUN137" s="131"/>
      <c r="MUO137" s="131"/>
      <c r="MUP137" s="131"/>
      <c r="MUQ137" s="131"/>
      <c r="MUR137" s="131"/>
      <c r="MUS137" s="131"/>
      <c r="MUT137" s="131"/>
      <c r="MUU137" s="131"/>
      <c r="MUV137" s="131"/>
      <c r="MUW137" s="131"/>
      <c r="MUX137" s="131"/>
      <c r="MUY137" s="131"/>
      <c r="MUZ137" s="131"/>
      <c r="MVA137" s="131"/>
      <c r="MVB137" s="131"/>
      <c r="MVC137" s="131"/>
      <c r="MVD137" s="131"/>
      <c r="MVE137" s="131"/>
      <c r="MVF137" s="131"/>
      <c r="MVG137" s="131"/>
      <c r="MVH137" s="131"/>
      <c r="MVI137" s="131"/>
      <c r="MVJ137" s="131"/>
      <c r="MVK137" s="131"/>
      <c r="MVL137" s="131"/>
      <c r="MVM137" s="131"/>
      <c r="MVN137" s="131"/>
      <c r="MVO137" s="131"/>
      <c r="MVP137" s="131"/>
      <c r="MVQ137" s="131"/>
      <c r="MVR137" s="131"/>
      <c r="MVS137" s="131"/>
      <c r="MVT137" s="131"/>
      <c r="MVU137" s="131"/>
      <c r="MVV137" s="131"/>
      <c r="MVW137" s="131"/>
      <c r="MVX137" s="131"/>
      <c r="MVY137" s="131"/>
      <c r="MVZ137" s="131"/>
      <c r="MWA137" s="131"/>
      <c r="MWB137" s="131"/>
      <c r="MWC137" s="131"/>
      <c r="MWD137" s="131"/>
      <c r="MWE137" s="131"/>
      <c r="MWF137" s="131"/>
      <c r="MWG137" s="131"/>
      <c r="MWH137" s="131"/>
      <c r="MWI137" s="131"/>
      <c r="MWJ137" s="131"/>
      <c r="MWK137" s="131"/>
      <c r="MWL137" s="131"/>
      <c r="MWM137" s="131"/>
      <c r="MWN137" s="131"/>
      <c r="MWO137" s="131"/>
      <c r="MWP137" s="131"/>
      <c r="MWQ137" s="131"/>
      <c r="MWR137" s="131"/>
      <c r="MWS137" s="131"/>
      <c r="MWT137" s="131"/>
      <c r="MWU137" s="131"/>
      <c r="MWV137" s="131"/>
      <c r="MWW137" s="131"/>
      <c r="MWX137" s="131"/>
      <c r="MWY137" s="131"/>
      <c r="MWZ137" s="131"/>
      <c r="MXA137" s="131"/>
      <c r="MXB137" s="131"/>
      <c r="MXC137" s="131"/>
      <c r="MXD137" s="131"/>
      <c r="MXE137" s="131"/>
      <c r="MXF137" s="131"/>
      <c r="MXG137" s="131"/>
      <c r="MXH137" s="131"/>
      <c r="MXI137" s="131"/>
      <c r="MXJ137" s="131"/>
      <c r="MXK137" s="131"/>
      <c r="MXL137" s="131"/>
      <c r="MXM137" s="131"/>
      <c r="MXN137" s="131"/>
      <c r="MXO137" s="131"/>
      <c r="MXP137" s="131"/>
      <c r="MXQ137" s="131"/>
      <c r="MXR137" s="131"/>
      <c r="MXS137" s="131"/>
      <c r="MXT137" s="131"/>
      <c r="MXU137" s="131"/>
      <c r="MXV137" s="131"/>
      <c r="MXW137" s="131"/>
      <c r="MXX137" s="131"/>
      <c r="MXY137" s="131"/>
      <c r="MXZ137" s="131"/>
      <c r="MYA137" s="131"/>
      <c r="MYB137" s="131"/>
      <c r="MYC137" s="131"/>
      <c r="MYD137" s="131"/>
      <c r="MYE137" s="131"/>
      <c r="MYF137" s="131"/>
      <c r="MYG137" s="131"/>
      <c r="MYH137" s="131"/>
      <c r="MYI137" s="131"/>
      <c r="MYJ137" s="131"/>
      <c r="MYK137" s="131"/>
      <c r="MYL137" s="131"/>
      <c r="MYM137" s="131"/>
      <c r="MYN137" s="131"/>
      <c r="MYO137" s="131"/>
      <c r="MYP137" s="131"/>
      <c r="MYQ137" s="131"/>
      <c r="MYR137" s="131"/>
      <c r="MYS137" s="131"/>
      <c r="MYT137" s="131"/>
      <c r="MYU137" s="131"/>
      <c r="MYV137" s="131"/>
      <c r="MYW137" s="131"/>
      <c r="MYX137" s="131"/>
      <c r="MYY137" s="131"/>
      <c r="MYZ137" s="131"/>
      <c r="MZA137" s="131"/>
      <c r="MZB137" s="131"/>
      <c r="MZC137" s="131"/>
      <c r="MZD137" s="131"/>
      <c r="MZE137" s="131"/>
      <c r="MZF137" s="131"/>
      <c r="MZG137" s="131"/>
      <c r="MZH137" s="131"/>
      <c r="MZI137" s="131"/>
      <c r="MZJ137" s="131"/>
      <c r="MZK137" s="131"/>
      <c r="MZL137" s="131"/>
      <c r="MZM137" s="131"/>
      <c r="MZN137" s="131"/>
      <c r="MZO137" s="131"/>
      <c r="MZP137" s="131"/>
      <c r="MZQ137" s="131"/>
      <c r="MZR137" s="131"/>
      <c r="MZS137" s="131"/>
      <c r="MZT137" s="131"/>
      <c r="MZU137" s="131"/>
      <c r="MZV137" s="131"/>
      <c r="MZW137" s="131"/>
      <c r="MZX137" s="131"/>
      <c r="MZY137" s="131"/>
      <c r="MZZ137" s="131"/>
      <c r="NAA137" s="131"/>
      <c r="NAB137" s="131"/>
      <c r="NAC137" s="131"/>
      <c r="NAD137" s="131"/>
      <c r="NAE137" s="131"/>
      <c r="NAF137" s="131"/>
      <c r="NAG137" s="131"/>
      <c r="NAH137" s="131"/>
      <c r="NAI137" s="131"/>
      <c r="NAJ137" s="131"/>
      <c r="NAK137" s="131"/>
      <c r="NAL137" s="131"/>
      <c r="NAM137" s="131"/>
      <c r="NAN137" s="131"/>
      <c r="NAO137" s="131"/>
      <c r="NAP137" s="131"/>
      <c r="NAQ137" s="131"/>
      <c r="NAR137" s="131"/>
      <c r="NAS137" s="131"/>
      <c r="NAT137" s="131"/>
      <c r="NAU137" s="131"/>
      <c r="NAV137" s="131"/>
      <c r="NAW137" s="131"/>
      <c r="NAX137" s="131"/>
      <c r="NAY137" s="131"/>
      <c r="NAZ137" s="131"/>
      <c r="NBA137" s="131"/>
      <c r="NBB137" s="131"/>
      <c r="NBC137" s="131"/>
      <c r="NBD137" s="131"/>
      <c r="NBE137" s="131"/>
      <c r="NBF137" s="131"/>
      <c r="NBG137" s="131"/>
      <c r="NBH137" s="131"/>
      <c r="NBI137" s="131"/>
      <c r="NBJ137" s="131"/>
      <c r="NBK137" s="131"/>
      <c r="NBL137" s="131"/>
      <c r="NBM137" s="131"/>
      <c r="NBN137" s="131"/>
      <c r="NBO137" s="131"/>
      <c r="NBP137" s="131"/>
      <c r="NBQ137" s="131"/>
      <c r="NBR137" s="131"/>
      <c r="NBS137" s="131"/>
      <c r="NBT137" s="131"/>
      <c r="NBU137" s="131"/>
      <c r="NBV137" s="131"/>
      <c r="NBW137" s="131"/>
      <c r="NBX137" s="131"/>
      <c r="NBY137" s="131"/>
      <c r="NBZ137" s="131"/>
      <c r="NCA137" s="131"/>
      <c r="NCB137" s="131"/>
      <c r="NCC137" s="131"/>
      <c r="NCD137" s="131"/>
      <c r="NCE137" s="131"/>
      <c r="NCF137" s="131"/>
      <c r="NCG137" s="131"/>
      <c r="NCH137" s="131"/>
      <c r="NCI137" s="131"/>
      <c r="NCJ137" s="131"/>
      <c r="NCK137" s="131"/>
      <c r="NCL137" s="131"/>
      <c r="NCM137" s="131"/>
      <c r="NCN137" s="131"/>
      <c r="NCO137" s="131"/>
      <c r="NCP137" s="131"/>
      <c r="NCQ137" s="131"/>
      <c r="NCR137" s="131"/>
      <c r="NCS137" s="131"/>
      <c r="NCT137" s="131"/>
      <c r="NCU137" s="131"/>
      <c r="NCV137" s="131"/>
      <c r="NCW137" s="131"/>
      <c r="NCX137" s="131"/>
      <c r="NCY137" s="131"/>
      <c r="NCZ137" s="131"/>
      <c r="NDA137" s="131"/>
      <c r="NDB137" s="131"/>
      <c r="NDC137" s="131"/>
      <c r="NDD137" s="131"/>
      <c r="NDE137" s="131"/>
      <c r="NDF137" s="131"/>
      <c r="NDG137" s="131"/>
      <c r="NDH137" s="131"/>
      <c r="NDI137" s="131"/>
      <c r="NDJ137" s="131"/>
      <c r="NDK137" s="131"/>
      <c r="NDL137" s="131"/>
      <c r="NDM137" s="131"/>
      <c r="NDN137" s="131"/>
      <c r="NDO137" s="131"/>
      <c r="NDP137" s="131"/>
      <c r="NDQ137" s="131"/>
      <c r="NDR137" s="131"/>
      <c r="NDS137" s="131"/>
      <c r="NDT137" s="131"/>
      <c r="NDU137" s="131"/>
      <c r="NDV137" s="131"/>
      <c r="NDW137" s="131"/>
      <c r="NDX137" s="131"/>
      <c r="NDY137" s="131"/>
      <c r="NDZ137" s="131"/>
      <c r="NEA137" s="131"/>
      <c r="NEB137" s="131"/>
      <c r="NEC137" s="131"/>
      <c r="NED137" s="131"/>
      <c r="NEE137" s="131"/>
      <c r="NEF137" s="131"/>
      <c r="NEG137" s="131"/>
      <c r="NEH137" s="131"/>
      <c r="NEI137" s="131"/>
      <c r="NEJ137" s="131"/>
      <c r="NEK137" s="131"/>
      <c r="NEL137" s="131"/>
      <c r="NEM137" s="131"/>
      <c r="NEN137" s="131"/>
      <c r="NEO137" s="131"/>
      <c r="NEP137" s="131"/>
      <c r="NEQ137" s="131"/>
      <c r="NER137" s="131"/>
      <c r="NES137" s="131"/>
      <c r="NET137" s="131"/>
      <c r="NEU137" s="131"/>
      <c r="NEV137" s="131"/>
      <c r="NEW137" s="131"/>
      <c r="NEX137" s="131"/>
      <c r="NEY137" s="131"/>
      <c r="NEZ137" s="131"/>
      <c r="NFA137" s="131"/>
      <c r="NFB137" s="131"/>
      <c r="NFC137" s="131"/>
      <c r="NFD137" s="131"/>
      <c r="NFE137" s="131"/>
      <c r="NFF137" s="131"/>
      <c r="NFG137" s="131"/>
      <c r="NFH137" s="131"/>
      <c r="NFI137" s="131"/>
      <c r="NFJ137" s="131"/>
      <c r="NFK137" s="131"/>
      <c r="NFL137" s="131"/>
      <c r="NFM137" s="131"/>
      <c r="NFN137" s="131"/>
      <c r="NFO137" s="131"/>
      <c r="NFP137" s="131"/>
      <c r="NFQ137" s="131"/>
      <c r="NFR137" s="131"/>
      <c r="NFS137" s="131"/>
      <c r="NFT137" s="131"/>
      <c r="NFU137" s="131"/>
      <c r="NFV137" s="131"/>
      <c r="NFW137" s="131"/>
      <c r="NFX137" s="131"/>
      <c r="NFY137" s="131"/>
      <c r="NFZ137" s="131"/>
      <c r="NGA137" s="131"/>
      <c r="NGB137" s="131"/>
      <c r="NGC137" s="131"/>
      <c r="NGD137" s="131"/>
      <c r="NGE137" s="131"/>
      <c r="NGF137" s="131"/>
      <c r="NGG137" s="131"/>
      <c r="NGH137" s="131"/>
      <c r="NGI137" s="131"/>
      <c r="NGJ137" s="131"/>
      <c r="NGK137" s="131"/>
      <c r="NGL137" s="131"/>
      <c r="NGM137" s="131"/>
      <c r="NGN137" s="131"/>
      <c r="NGO137" s="131"/>
      <c r="NGP137" s="131"/>
      <c r="NGQ137" s="131"/>
      <c r="NGR137" s="131"/>
      <c r="NGS137" s="131"/>
      <c r="NGT137" s="131"/>
      <c r="NGU137" s="131"/>
      <c r="NGV137" s="131"/>
      <c r="NGW137" s="131"/>
      <c r="NGX137" s="131"/>
      <c r="NGY137" s="131"/>
      <c r="NGZ137" s="131"/>
      <c r="NHA137" s="131"/>
      <c r="NHB137" s="131"/>
      <c r="NHC137" s="131"/>
      <c r="NHD137" s="131"/>
      <c r="NHE137" s="131"/>
      <c r="NHF137" s="131"/>
      <c r="NHG137" s="131"/>
      <c r="NHH137" s="131"/>
      <c r="NHI137" s="131"/>
      <c r="NHJ137" s="131"/>
      <c r="NHK137" s="131"/>
      <c r="NHL137" s="131"/>
      <c r="NHM137" s="131"/>
      <c r="NHN137" s="131"/>
      <c r="NHO137" s="131"/>
      <c r="NHP137" s="131"/>
      <c r="NHQ137" s="131"/>
      <c r="NHR137" s="131"/>
      <c r="NHS137" s="131"/>
      <c r="NHT137" s="131"/>
      <c r="NHU137" s="131"/>
      <c r="NHV137" s="131"/>
      <c r="NHW137" s="131"/>
      <c r="NHX137" s="131"/>
      <c r="NHY137" s="131"/>
      <c r="NHZ137" s="131"/>
      <c r="NIA137" s="131"/>
      <c r="NIB137" s="131"/>
      <c r="NIC137" s="131"/>
      <c r="NID137" s="131"/>
      <c r="NIE137" s="131"/>
      <c r="NIF137" s="131"/>
      <c r="NIG137" s="131"/>
      <c r="NIH137" s="131"/>
      <c r="NII137" s="131"/>
      <c r="NIJ137" s="131"/>
      <c r="NIK137" s="131"/>
      <c r="NIL137" s="131"/>
      <c r="NIM137" s="131"/>
      <c r="NIN137" s="131"/>
      <c r="NIO137" s="131"/>
      <c r="NIP137" s="131"/>
      <c r="NIQ137" s="131"/>
      <c r="NIR137" s="131"/>
      <c r="NIS137" s="131"/>
      <c r="NIT137" s="131"/>
      <c r="NIU137" s="131"/>
      <c r="NIV137" s="131"/>
      <c r="NIW137" s="131"/>
      <c r="NIX137" s="131"/>
      <c r="NIY137" s="131"/>
      <c r="NIZ137" s="131"/>
      <c r="NJA137" s="131"/>
      <c r="NJB137" s="131"/>
      <c r="NJC137" s="131"/>
      <c r="NJD137" s="131"/>
      <c r="NJE137" s="131"/>
      <c r="NJF137" s="131"/>
      <c r="NJG137" s="131"/>
      <c r="NJH137" s="131"/>
      <c r="NJI137" s="131"/>
      <c r="NJJ137" s="131"/>
      <c r="NJK137" s="131"/>
      <c r="NJL137" s="131"/>
      <c r="NJM137" s="131"/>
      <c r="NJN137" s="131"/>
      <c r="NJO137" s="131"/>
      <c r="NJP137" s="131"/>
      <c r="NJQ137" s="131"/>
      <c r="NJR137" s="131"/>
      <c r="NJS137" s="131"/>
      <c r="NJT137" s="131"/>
      <c r="NJU137" s="131"/>
      <c r="NJV137" s="131"/>
      <c r="NJW137" s="131"/>
      <c r="NJX137" s="131"/>
      <c r="NJY137" s="131"/>
      <c r="NJZ137" s="131"/>
      <c r="NKA137" s="131"/>
      <c r="NKB137" s="131"/>
      <c r="NKC137" s="131"/>
      <c r="NKD137" s="131"/>
      <c r="NKE137" s="131"/>
      <c r="NKF137" s="131"/>
      <c r="NKG137" s="131"/>
      <c r="NKH137" s="131"/>
      <c r="NKI137" s="131"/>
      <c r="NKJ137" s="131"/>
      <c r="NKK137" s="131"/>
      <c r="NKL137" s="131"/>
      <c r="NKM137" s="131"/>
      <c r="NKN137" s="131"/>
      <c r="NKO137" s="131"/>
      <c r="NKP137" s="131"/>
      <c r="NKQ137" s="131"/>
      <c r="NKR137" s="131"/>
      <c r="NKS137" s="131"/>
      <c r="NKT137" s="131"/>
      <c r="NKU137" s="131"/>
      <c r="NKV137" s="131"/>
      <c r="NKW137" s="131"/>
      <c r="NKX137" s="131"/>
      <c r="NKY137" s="131"/>
      <c r="NKZ137" s="131"/>
      <c r="NLA137" s="131"/>
      <c r="NLB137" s="131"/>
      <c r="NLC137" s="131"/>
      <c r="NLD137" s="131"/>
      <c r="NLE137" s="131"/>
      <c r="NLF137" s="131"/>
      <c r="NLG137" s="131"/>
      <c r="NLH137" s="131"/>
      <c r="NLI137" s="131"/>
      <c r="NLJ137" s="131"/>
      <c r="NLK137" s="131"/>
      <c r="NLL137" s="131"/>
      <c r="NLM137" s="131"/>
      <c r="NLN137" s="131"/>
      <c r="NLO137" s="131"/>
      <c r="NLP137" s="131"/>
      <c r="NLQ137" s="131"/>
      <c r="NLR137" s="131"/>
      <c r="NLS137" s="131"/>
      <c r="NLT137" s="131"/>
      <c r="NLU137" s="131"/>
      <c r="NLV137" s="131"/>
      <c r="NLW137" s="131"/>
      <c r="NLX137" s="131"/>
      <c r="NLY137" s="131"/>
      <c r="NLZ137" s="131"/>
      <c r="NMA137" s="131"/>
      <c r="NMB137" s="131"/>
      <c r="NMC137" s="131"/>
      <c r="NMD137" s="131"/>
      <c r="NME137" s="131"/>
      <c r="NMF137" s="131"/>
      <c r="NMG137" s="131"/>
      <c r="NMH137" s="131"/>
      <c r="NMI137" s="131"/>
      <c r="NMJ137" s="131"/>
      <c r="NMK137" s="131"/>
      <c r="NML137" s="131"/>
      <c r="NMM137" s="131"/>
      <c r="NMN137" s="131"/>
      <c r="NMO137" s="131"/>
      <c r="NMP137" s="131"/>
      <c r="NMQ137" s="131"/>
      <c r="NMR137" s="131"/>
      <c r="NMS137" s="131"/>
      <c r="NMT137" s="131"/>
      <c r="NMU137" s="131"/>
      <c r="NMV137" s="131"/>
      <c r="NMW137" s="131"/>
      <c r="NMX137" s="131"/>
      <c r="NMY137" s="131"/>
      <c r="NMZ137" s="131"/>
      <c r="NNA137" s="131"/>
      <c r="NNB137" s="131"/>
      <c r="NNC137" s="131"/>
      <c r="NND137" s="131"/>
      <c r="NNE137" s="131"/>
      <c r="NNF137" s="131"/>
      <c r="NNG137" s="131"/>
      <c r="NNH137" s="131"/>
      <c r="NNI137" s="131"/>
      <c r="NNJ137" s="131"/>
      <c r="NNK137" s="131"/>
      <c r="NNL137" s="131"/>
      <c r="NNM137" s="131"/>
      <c r="NNN137" s="131"/>
      <c r="NNO137" s="131"/>
      <c r="NNP137" s="131"/>
      <c r="NNQ137" s="131"/>
      <c r="NNR137" s="131"/>
      <c r="NNS137" s="131"/>
      <c r="NNT137" s="131"/>
      <c r="NNU137" s="131"/>
      <c r="NNV137" s="131"/>
      <c r="NNW137" s="131"/>
      <c r="NNX137" s="131"/>
      <c r="NNY137" s="131"/>
      <c r="NNZ137" s="131"/>
      <c r="NOA137" s="131"/>
      <c r="NOB137" s="131"/>
      <c r="NOC137" s="131"/>
      <c r="NOD137" s="131"/>
      <c r="NOE137" s="131"/>
      <c r="NOF137" s="131"/>
      <c r="NOG137" s="131"/>
      <c r="NOH137" s="131"/>
      <c r="NOI137" s="131"/>
      <c r="NOJ137" s="131"/>
      <c r="NOK137" s="131"/>
      <c r="NOL137" s="131"/>
      <c r="NOM137" s="131"/>
      <c r="NON137" s="131"/>
      <c r="NOO137" s="131"/>
      <c r="NOP137" s="131"/>
      <c r="NOQ137" s="131"/>
      <c r="NOR137" s="131"/>
      <c r="NOS137" s="131"/>
      <c r="NOT137" s="131"/>
      <c r="NOU137" s="131"/>
      <c r="NOV137" s="131"/>
      <c r="NOW137" s="131"/>
      <c r="NOX137" s="131"/>
      <c r="NOY137" s="131"/>
      <c r="NOZ137" s="131"/>
      <c r="NPA137" s="131"/>
      <c r="NPB137" s="131"/>
      <c r="NPC137" s="131"/>
      <c r="NPD137" s="131"/>
      <c r="NPE137" s="131"/>
      <c r="NPF137" s="131"/>
      <c r="NPG137" s="131"/>
      <c r="NPH137" s="131"/>
      <c r="NPI137" s="131"/>
      <c r="NPJ137" s="131"/>
      <c r="NPK137" s="131"/>
      <c r="NPL137" s="131"/>
      <c r="NPM137" s="131"/>
      <c r="NPN137" s="131"/>
      <c r="NPO137" s="131"/>
      <c r="NPP137" s="131"/>
      <c r="NPQ137" s="131"/>
      <c r="NPR137" s="131"/>
      <c r="NPS137" s="131"/>
      <c r="NPT137" s="131"/>
      <c r="NPU137" s="131"/>
      <c r="NPV137" s="131"/>
      <c r="NPW137" s="131"/>
      <c r="NPX137" s="131"/>
      <c r="NPY137" s="131"/>
      <c r="NPZ137" s="131"/>
      <c r="NQA137" s="131"/>
      <c r="NQB137" s="131"/>
      <c r="NQC137" s="131"/>
      <c r="NQD137" s="131"/>
      <c r="NQE137" s="131"/>
      <c r="NQF137" s="131"/>
      <c r="NQG137" s="131"/>
      <c r="NQH137" s="131"/>
      <c r="NQI137" s="131"/>
      <c r="NQJ137" s="131"/>
      <c r="NQK137" s="131"/>
      <c r="NQL137" s="131"/>
      <c r="NQM137" s="131"/>
      <c r="NQN137" s="131"/>
      <c r="NQO137" s="131"/>
      <c r="NQP137" s="131"/>
      <c r="NQQ137" s="131"/>
      <c r="NQR137" s="131"/>
      <c r="NQS137" s="131"/>
      <c r="NQT137" s="131"/>
      <c r="NQU137" s="131"/>
      <c r="NQV137" s="131"/>
      <c r="NQW137" s="131"/>
      <c r="NQX137" s="131"/>
      <c r="NQY137" s="131"/>
      <c r="NQZ137" s="131"/>
      <c r="NRA137" s="131"/>
      <c r="NRB137" s="131"/>
      <c r="NRC137" s="131"/>
      <c r="NRD137" s="131"/>
      <c r="NRE137" s="131"/>
      <c r="NRF137" s="131"/>
      <c r="NRG137" s="131"/>
      <c r="NRH137" s="131"/>
      <c r="NRI137" s="131"/>
      <c r="NRJ137" s="131"/>
      <c r="NRK137" s="131"/>
      <c r="NRL137" s="131"/>
      <c r="NRM137" s="131"/>
      <c r="NRN137" s="131"/>
      <c r="NRO137" s="131"/>
      <c r="NRP137" s="131"/>
      <c r="NRQ137" s="131"/>
      <c r="NRR137" s="131"/>
      <c r="NRS137" s="131"/>
      <c r="NRT137" s="131"/>
      <c r="NRU137" s="131"/>
      <c r="NRV137" s="131"/>
      <c r="NRW137" s="131"/>
      <c r="NRX137" s="131"/>
      <c r="NRY137" s="131"/>
      <c r="NRZ137" s="131"/>
      <c r="NSA137" s="131"/>
      <c r="NSB137" s="131"/>
      <c r="NSC137" s="131"/>
      <c r="NSD137" s="131"/>
      <c r="NSE137" s="131"/>
      <c r="NSF137" s="131"/>
      <c r="NSG137" s="131"/>
      <c r="NSH137" s="131"/>
      <c r="NSI137" s="131"/>
      <c r="NSJ137" s="131"/>
      <c r="NSK137" s="131"/>
      <c r="NSL137" s="131"/>
      <c r="NSM137" s="131"/>
      <c r="NSN137" s="131"/>
      <c r="NSO137" s="131"/>
      <c r="NSP137" s="131"/>
      <c r="NSQ137" s="131"/>
      <c r="NSR137" s="131"/>
      <c r="NSS137" s="131"/>
      <c r="NST137" s="131"/>
      <c r="NSU137" s="131"/>
      <c r="NSV137" s="131"/>
      <c r="NSW137" s="131"/>
      <c r="NSX137" s="131"/>
      <c r="NSY137" s="131"/>
      <c r="NSZ137" s="131"/>
      <c r="NTA137" s="131"/>
      <c r="NTB137" s="131"/>
      <c r="NTC137" s="131"/>
      <c r="NTD137" s="131"/>
      <c r="NTE137" s="131"/>
      <c r="NTF137" s="131"/>
      <c r="NTG137" s="131"/>
      <c r="NTH137" s="131"/>
      <c r="NTI137" s="131"/>
      <c r="NTJ137" s="131"/>
      <c r="NTK137" s="131"/>
      <c r="NTL137" s="131"/>
      <c r="NTM137" s="131"/>
      <c r="NTN137" s="131"/>
      <c r="NTO137" s="131"/>
      <c r="NTP137" s="131"/>
      <c r="NTQ137" s="131"/>
      <c r="NTR137" s="131"/>
      <c r="NTS137" s="131"/>
      <c r="NTT137" s="131"/>
      <c r="NTU137" s="131"/>
      <c r="NTV137" s="131"/>
      <c r="NTW137" s="131"/>
      <c r="NTX137" s="131"/>
      <c r="NTY137" s="131"/>
      <c r="NTZ137" s="131"/>
      <c r="NUA137" s="131"/>
      <c r="NUB137" s="131"/>
      <c r="NUC137" s="131"/>
      <c r="NUD137" s="131"/>
      <c r="NUE137" s="131"/>
      <c r="NUF137" s="131"/>
      <c r="NUG137" s="131"/>
      <c r="NUH137" s="131"/>
      <c r="NUI137" s="131"/>
      <c r="NUJ137" s="131"/>
      <c r="NUK137" s="131"/>
      <c r="NUL137" s="131"/>
      <c r="NUM137" s="131"/>
      <c r="NUN137" s="131"/>
      <c r="NUO137" s="131"/>
      <c r="NUP137" s="131"/>
      <c r="NUQ137" s="131"/>
      <c r="NUR137" s="131"/>
      <c r="NUS137" s="131"/>
      <c r="NUT137" s="131"/>
      <c r="NUU137" s="131"/>
      <c r="NUV137" s="131"/>
      <c r="NUW137" s="131"/>
      <c r="NUX137" s="131"/>
      <c r="NUY137" s="131"/>
      <c r="NUZ137" s="131"/>
      <c r="NVA137" s="131"/>
      <c r="NVB137" s="131"/>
      <c r="NVC137" s="131"/>
      <c r="NVD137" s="131"/>
      <c r="NVE137" s="131"/>
      <c r="NVF137" s="131"/>
      <c r="NVG137" s="131"/>
      <c r="NVH137" s="131"/>
      <c r="NVI137" s="131"/>
      <c r="NVJ137" s="131"/>
      <c r="NVK137" s="131"/>
      <c r="NVL137" s="131"/>
      <c r="NVM137" s="131"/>
      <c r="NVN137" s="131"/>
      <c r="NVO137" s="131"/>
      <c r="NVP137" s="131"/>
      <c r="NVQ137" s="131"/>
      <c r="NVR137" s="131"/>
      <c r="NVS137" s="131"/>
      <c r="NVT137" s="131"/>
      <c r="NVU137" s="131"/>
      <c r="NVV137" s="131"/>
      <c r="NVW137" s="131"/>
      <c r="NVX137" s="131"/>
      <c r="NVY137" s="131"/>
      <c r="NVZ137" s="131"/>
      <c r="NWA137" s="131"/>
      <c r="NWB137" s="131"/>
      <c r="NWC137" s="131"/>
      <c r="NWD137" s="131"/>
      <c r="NWE137" s="131"/>
      <c r="NWF137" s="131"/>
      <c r="NWG137" s="131"/>
      <c r="NWH137" s="131"/>
      <c r="NWI137" s="131"/>
      <c r="NWJ137" s="131"/>
      <c r="NWK137" s="131"/>
      <c r="NWL137" s="131"/>
      <c r="NWM137" s="131"/>
      <c r="NWN137" s="131"/>
      <c r="NWO137" s="131"/>
      <c r="NWP137" s="131"/>
      <c r="NWQ137" s="131"/>
      <c r="NWR137" s="131"/>
      <c r="NWS137" s="131"/>
      <c r="NWT137" s="131"/>
      <c r="NWU137" s="131"/>
      <c r="NWV137" s="131"/>
      <c r="NWW137" s="131"/>
      <c r="NWX137" s="131"/>
      <c r="NWY137" s="131"/>
      <c r="NWZ137" s="131"/>
      <c r="NXA137" s="131"/>
      <c r="NXB137" s="131"/>
      <c r="NXC137" s="131"/>
      <c r="NXD137" s="131"/>
      <c r="NXE137" s="131"/>
      <c r="NXF137" s="131"/>
      <c r="NXG137" s="131"/>
      <c r="NXH137" s="131"/>
      <c r="NXI137" s="131"/>
      <c r="NXJ137" s="131"/>
      <c r="NXK137" s="131"/>
      <c r="NXL137" s="131"/>
      <c r="NXM137" s="131"/>
      <c r="NXN137" s="131"/>
      <c r="NXO137" s="131"/>
      <c r="NXP137" s="131"/>
      <c r="NXQ137" s="131"/>
      <c r="NXR137" s="131"/>
      <c r="NXS137" s="131"/>
      <c r="NXT137" s="131"/>
      <c r="NXU137" s="131"/>
      <c r="NXV137" s="131"/>
      <c r="NXW137" s="131"/>
      <c r="NXX137" s="131"/>
      <c r="NXY137" s="131"/>
      <c r="NXZ137" s="131"/>
      <c r="NYA137" s="131"/>
      <c r="NYB137" s="131"/>
      <c r="NYC137" s="131"/>
      <c r="NYD137" s="131"/>
      <c r="NYE137" s="131"/>
      <c r="NYF137" s="131"/>
      <c r="NYG137" s="131"/>
      <c r="NYH137" s="131"/>
      <c r="NYI137" s="131"/>
      <c r="NYJ137" s="131"/>
      <c r="NYK137" s="131"/>
      <c r="NYL137" s="131"/>
      <c r="NYM137" s="131"/>
      <c r="NYN137" s="131"/>
      <c r="NYO137" s="131"/>
      <c r="NYP137" s="131"/>
      <c r="NYQ137" s="131"/>
      <c r="NYR137" s="131"/>
      <c r="NYS137" s="131"/>
      <c r="NYT137" s="131"/>
      <c r="NYU137" s="131"/>
      <c r="NYV137" s="131"/>
      <c r="NYW137" s="131"/>
      <c r="NYX137" s="131"/>
      <c r="NYY137" s="131"/>
      <c r="NYZ137" s="131"/>
      <c r="NZA137" s="131"/>
      <c r="NZB137" s="131"/>
      <c r="NZC137" s="131"/>
      <c r="NZD137" s="131"/>
      <c r="NZE137" s="131"/>
      <c r="NZF137" s="131"/>
      <c r="NZG137" s="131"/>
      <c r="NZH137" s="131"/>
      <c r="NZI137" s="131"/>
      <c r="NZJ137" s="131"/>
      <c r="NZK137" s="131"/>
      <c r="NZL137" s="131"/>
      <c r="NZM137" s="131"/>
      <c r="NZN137" s="131"/>
      <c r="NZO137" s="131"/>
      <c r="NZP137" s="131"/>
      <c r="NZQ137" s="131"/>
      <c r="NZR137" s="131"/>
      <c r="NZS137" s="131"/>
      <c r="NZT137" s="131"/>
      <c r="NZU137" s="131"/>
      <c r="NZV137" s="131"/>
      <c r="NZW137" s="131"/>
      <c r="NZX137" s="131"/>
      <c r="NZY137" s="131"/>
      <c r="NZZ137" s="131"/>
      <c r="OAA137" s="131"/>
      <c r="OAB137" s="131"/>
      <c r="OAC137" s="131"/>
      <c r="OAD137" s="131"/>
      <c r="OAE137" s="131"/>
      <c r="OAF137" s="131"/>
      <c r="OAG137" s="131"/>
      <c r="OAH137" s="131"/>
      <c r="OAI137" s="131"/>
      <c r="OAJ137" s="131"/>
      <c r="OAK137" s="131"/>
      <c r="OAL137" s="131"/>
      <c r="OAM137" s="131"/>
      <c r="OAN137" s="131"/>
      <c r="OAO137" s="131"/>
      <c r="OAP137" s="131"/>
      <c r="OAQ137" s="131"/>
      <c r="OAR137" s="131"/>
      <c r="OAS137" s="131"/>
      <c r="OAT137" s="131"/>
      <c r="OAU137" s="131"/>
      <c r="OAV137" s="131"/>
      <c r="OAW137" s="131"/>
      <c r="OAX137" s="131"/>
      <c r="OAY137" s="131"/>
      <c r="OAZ137" s="131"/>
      <c r="OBA137" s="131"/>
      <c r="OBB137" s="131"/>
      <c r="OBC137" s="131"/>
      <c r="OBD137" s="131"/>
      <c r="OBE137" s="131"/>
      <c r="OBF137" s="131"/>
      <c r="OBG137" s="131"/>
      <c r="OBH137" s="131"/>
      <c r="OBI137" s="131"/>
      <c r="OBJ137" s="131"/>
      <c r="OBK137" s="131"/>
      <c r="OBL137" s="131"/>
      <c r="OBM137" s="131"/>
      <c r="OBN137" s="131"/>
      <c r="OBO137" s="131"/>
      <c r="OBP137" s="131"/>
      <c r="OBQ137" s="131"/>
      <c r="OBR137" s="131"/>
      <c r="OBS137" s="131"/>
      <c r="OBT137" s="131"/>
      <c r="OBU137" s="131"/>
      <c r="OBV137" s="131"/>
      <c r="OBW137" s="131"/>
      <c r="OBX137" s="131"/>
      <c r="OBY137" s="131"/>
      <c r="OBZ137" s="131"/>
      <c r="OCA137" s="131"/>
      <c r="OCB137" s="131"/>
      <c r="OCC137" s="131"/>
      <c r="OCD137" s="131"/>
      <c r="OCE137" s="131"/>
      <c r="OCF137" s="131"/>
      <c r="OCG137" s="131"/>
      <c r="OCH137" s="131"/>
      <c r="OCI137" s="131"/>
      <c r="OCJ137" s="131"/>
      <c r="OCK137" s="131"/>
      <c r="OCL137" s="131"/>
      <c r="OCM137" s="131"/>
      <c r="OCN137" s="131"/>
      <c r="OCO137" s="131"/>
      <c r="OCP137" s="131"/>
      <c r="OCQ137" s="131"/>
      <c r="OCR137" s="131"/>
      <c r="OCS137" s="131"/>
      <c r="OCT137" s="131"/>
      <c r="OCU137" s="131"/>
      <c r="OCV137" s="131"/>
      <c r="OCW137" s="131"/>
      <c r="OCX137" s="131"/>
      <c r="OCY137" s="131"/>
      <c r="OCZ137" s="131"/>
      <c r="ODA137" s="131"/>
      <c r="ODB137" s="131"/>
      <c r="ODC137" s="131"/>
      <c r="ODD137" s="131"/>
      <c r="ODE137" s="131"/>
      <c r="ODF137" s="131"/>
      <c r="ODG137" s="131"/>
      <c r="ODH137" s="131"/>
      <c r="ODI137" s="131"/>
      <c r="ODJ137" s="131"/>
      <c r="ODK137" s="131"/>
      <c r="ODL137" s="131"/>
      <c r="ODM137" s="131"/>
      <c r="ODN137" s="131"/>
      <c r="ODO137" s="131"/>
      <c r="ODP137" s="131"/>
      <c r="ODQ137" s="131"/>
      <c r="ODR137" s="131"/>
      <c r="ODS137" s="131"/>
      <c r="ODT137" s="131"/>
      <c r="ODU137" s="131"/>
      <c r="ODV137" s="131"/>
      <c r="ODW137" s="131"/>
      <c r="ODX137" s="131"/>
      <c r="ODY137" s="131"/>
      <c r="ODZ137" s="131"/>
      <c r="OEA137" s="131"/>
      <c r="OEB137" s="131"/>
      <c r="OEC137" s="131"/>
      <c r="OED137" s="131"/>
      <c r="OEE137" s="131"/>
      <c r="OEF137" s="131"/>
      <c r="OEG137" s="131"/>
      <c r="OEH137" s="131"/>
      <c r="OEI137" s="131"/>
      <c r="OEJ137" s="131"/>
      <c r="OEK137" s="131"/>
      <c r="OEL137" s="131"/>
      <c r="OEM137" s="131"/>
      <c r="OEN137" s="131"/>
      <c r="OEO137" s="131"/>
      <c r="OEP137" s="131"/>
      <c r="OEQ137" s="131"/>
      <c r="OER137" s="131"/>
      <c r="OES137" s="131"/>
      <c r="OET137" s="131"/>
      <c r="OEU137" s="131"/>
      <c r="OEV137" s="131"/>
      <c r="OEW137" s="131"/>
      <c r="OEX137" s="131"/>
      <c r="OEY137" s="131"/>
      <c r="OEZ137" s="131"/>
      <c r="OFA137" s="131"/>
      <c r="OFB137" s="131"/>
      <c r="OFC137" s="131"/>
      <c r="OFD137" s="131"/>
      <c r="OFE137" s="131"/>
      <c r="OFF137" s="131"/>
      <c r="OFG137" s="131"/>
      <c r="OFH137" s="131"/>
      <c r="OFI137" s="131"/>
      <c r="OFJ137" s="131"/>
      <c r="OFK137" s="131"/>
      <c r="OFL137" s="131"/>
      <c r="OFM137" s="131"/>
      <c r="OFN137" s="131"/>
      <c r="OFO137" s="131"/>
      <c r="OFP137" s="131"/>
      <c r="OFQ137" s="131"/>
      <c r="OFR137" s="131"/>
      <c r="OFS137" s="131"/>
      <c r="OFT137" s="131"/>
      <c r="OFU137" s="131"/>
      <c r="OFV137" s="131"/>
      <c r="OFW137" s="131"/>
      <c r="OFX137" s="131"/>
      <c r="OFY137" s="131"/>
      <c r="OFZ137" s="131"/>
      <c r="OGA137" s="131"/>
      <c r="OGB137" s="131"/>
      <c r="OGC137" s="131"/>
      <c r="OGD137" s="131"/>
      <c r="OGE137" s="131"/>
      <c r="OGF137" s="131"/>
      <c r="OGG137" s="131"/>
      <c r="OGH137" s="131"/>
      <c r="OGI137" s="131"/>
      <c r="OGJ137" s="131"/>
      <c r="OGK137" s="131"/>
      <c r="OGL137" s="131"/>
      <c r="OGM137" s="131"/>
      <c r="OGN137" s="131"/>
      <c r="OGO137" s="131"/>
      <c r="OGP137" s="131"/>
      <c r="OGQ137" s="131"/>
      <c r="OGR137" s="131"/>
      <c r="OGS137" s="131"/>
      <c r="OGT137" s="131"/>
      <c r="OGU137" s="131"/>
      <c r="OGV137" s="131"/>
      <c r="OGW137" s="131"/>
      <c r="OGX137" s="131"/>
      <c r="OGY137" s="131"/>
      <c r="OGZ137" s="131"/>
      <c r="OHA137" s="131"/>
      <c r="OHB137" s="131"/>
      <c r="OHC137" s="131"/>
      <c r="OHD137" s="131"/>
      <c r="OHE137" s="131"/>
      <c r="OHF137" s="131"/>
      <c r="OHG137" s="131"/>
      <c r="OHH137" s="131"/>
      <c r="OHI137" s="131"/>
      <c r="OHJ137" s="131"/>
      <c r="OHK137" s="131"/>
      <c r="OHL137" s="131"/>
      <c r="OHM137" s="131"/>
      <c r="OHN137" s="131"/>
      <c r="OHO137" s="131"/>
      <c r="OHP137" s="131"/>
      <c r="OHQ137" s="131"/>
      <c r="OHR137" s="131"/>
      <c r="OHS137" s="131"/>
      <c r="OHT137" s="131"/>
      <c r="OHU137" s="131"/>
      <c r="OHV137" s="131"/>
      <c r="OHW137" s="131"/>
      <c r="OHX137" s="131"/>
      <c r="OHY137" s="131"/>
      <c r="OHZ137" s="131"/>
      <c r="OIA137" s="131"/>
      <c r="OIB137" s="131"/>
      <c r="OIC137" s="131"/>
      <c r="OID137" s="131"/>
      <c r="OIE137" s="131"/>
      <c r="OIF137" s="131"/>
      <c r="OIG137" s="131"/>
      <c r="OIH137" s="131"/>
      <c r="OII137" s="131"/>
      <c r="OIJ137" s="131"/>
      <c r="OIK137" s="131"/>
      <c r="OIL137" s="131"/>
      <c r="OIM137" s="131"/>
      <c r="OIN137" s="131"/>
      <c r="OIO137" s="131"/>
      <c r="OIP137" s="131"/>
      <c r="OIQ137" s="131"/>
      <c r="OIR137" s="131"/>
      <c r="OIS137" s="131"/>
      <c r="OIT137" s="131"/>
      <c r="OIU137" s="131"/>
      <c r="OIV137" s="131"/>
      <c r="OIW137" s="131"/>
      <c r="OIX137" s="131"/>
      <c r="OIY137" s="131"/>
      <c r="OIZ137" s="131"/>
      <c r="OJA137" s="131"/>
      <c r="OJB137" s="131"/>
      <c r="OJC137" s="131"/>
      <c r="OJD137" s="131"/>
      <c r="OJE137" s="131"/>
      <c r="OJF137" s="131"/>
      <c r="OJG137" s="131"/>
      <c r="OJH137" s="131"/>
      <c r="OJI137" s="131"/>
      <c r="OJJ137" s="131"/>
      <c r="OJK137" s="131"/>
      <c r="OJL137" s="131"/>
      <c r="OJM137" s="131"/>
      <c r="OJN137" s="131"/>
      <c r="OJO137" s="131"/>
      <c r="OJP137" s="131"/>
      <c r="OJQ137" s="131"/>
      <c r="OJR137" s="131"/>
      <c r="OJS137" s="131"/>
      <c r="OJT137" s="131"/>
      <c r="OJU137" s="131"/>
      <c r="OJV137" s="131"/>
      <c r="OJW137" s="131"/>
      <c r="OJX137" s="131"/>
      <c r="OJY137" s="131"/>
      <c r="OJZ137" s="131"/>
      <c r="OKA137" s="131"/>
      <c r="OKB137" s="131"/>
      <c r="OKC137" s="131"/>
      <c r="OKD137" s="131"/>
      <c r="OKE137" s="131"/>
      <c r="OKF137" s="131"/>
      <c r="OKG137" s="131"/>
      <c r="OKH137" s="131"/>
      <c r="OKI137" s="131"/>
      <c r="OKJ137" s="131"/>
      <c r="OKK137" s="131"/>
      <c r="OKL137" s="131"/>
      <c r="OKM137" s="131"/>
      <c r="OKN137" s="131"/>
      <c r="OKO137" s="131"/>
      <c r="OKP137" s="131"/>
      <c r="OKQ137" s="131"/>
      <c r="OKR137" s="131"/>
      <c r="OKS137" s="131"/>
      <c r="OKT137" s="131"/>
      <c r="OKU137" s="131"/>
      <c r="OKV137" s="131"/>
      <c r="OKW137" s="131"/>
      <c r="OKX137" s="131"/>
      <c r="OKY137" s="131"/>
      <c r="OKZ137" s="131"/>
      <c r="OLA137" s="131"/>
      <c r="OLB137" s="131"/>
      <c r="OLC137" s="131"/>
      <c r="OLD137" s="131"/>
      <c r="OLE137" s="131"/>
      <c r="OLF137" s="131"/>
      <c r="OLG137" s="131"/>
      <c r="OLH137" s="131"/>
      <c r="OLI137" s="131"/>
      <c r="OLJ137" s="131"/>
      <c r="OLK137" s="131"/>
      <c r="OLL137" s="131"/>
      <c r="OLM137" s="131"/>
      <c r="OLN137" s="131"/>
      <c r="OLO137" s="131"/>
      <c r="OLP137" s="131"/>
      <c r="OLQ137" s="131"/>
      <c r="OLR137" s="131"/>
      <c r="OLS137" s="131"/>
      <c r="OLT137" s="131"/>
      <c r="OLU137" s="131"/>
      <c r="OLV137" s="131"/>
      <c r="OLW137" s="131"/>
      <c r="OLX137" s="131"/>
      <c r="OLY137" s="131"/>
      <c r="OLZ137" s="131"/>
      <c r="OMA137" s="131"/>
      <c r="OMB137" s="131"/>
      <c r="OMC137" s="131"/>
      <c r="OMD137" s="131"/>
      <c r="OME137" s="131"/>
      <c r="OMF137" s="131"/>
      <c r="OMG137" s="131"/>
      <c r="OMH137" s="131"/>
      <c r="OMI137" s="131"/>
      <c r="OMJ137" s="131"/>
      <c r="OMK137" s="131"/>
      <c r="OML137" s="131"/>
      <c r="OMM137" s="131"/>
      <c r="OMN137" s="131"/>
      <c r="OMO137" s="131"/>
      <c r="OMP137" s="131"/>
      <c r="OMQ137" s="131"/>
      <c r="OMR137" s="131"/>
      <c r="OMS137" s="131"/>
      <c r="OMT137" s="131"/>
      <c r="OMU137" s="131"/>
      <c r="OMV137" s="131"/>
      <c r="OMW137" s="131"/>
      <c r="OMX137" s="131"/>
      <c r="OMY137" s="131"/>
      <c r="OMZ137" s="131"/>
      <c r="ONA137" s="131"/>
      <c r="ONB137" s="131"/>
      <c r="ONC137" s="131"/>
      <c r="OND137" s="131"/>
      <c r="ONE137" s="131"/>
      <c r="ONF137" s="131"/>
      <c r="ONG137" s="131"/>
      <c r="ONH137" s="131"/>
      <c r="ONI137" s="131"/>
      <c r="ONJ137" s="131"/>
      <c r="ONK137" s="131"/>
      <c r="ONL137" s="131"/>
      <c r="ONM137" s="131"/>
      <c r="ONN137" s="131"/>
      <c r="ONO137" s="131"/>
      <c r="ONP137" s="131"/>
      <c r="ONQ137" s="131"/>
      <c r="ONR137" s="131"/>
      <c r="ONS137" s="131"/>
      <c r="ONT137" s="131"/>
      <c r="ONU137" s="131"/>
      <c r="ONV137" s="131"/>
      <c r="ONW137" s="131"/>
      <c r="ONX137" s="131"/>
      <c r="ONY137" s="131"/>
      <c r="ONZ137" s="131"/>
      <c r="OOA137" s="131"/>
      <c r="OOB137" s="131"/>
      <c r="OOC137" s="131"/>
      <c r="OOD137" s="131"/>
      <c r="OOE137" s="131"/>
      <c r="OOF137" s="131"/>
      <c r="OOG137" s="131"/>
      <c r="OOH137" s="131"/>
      <c r="OOI137" s="131"/>
      <c r="OOJ137" s="131"/>
      <c r="OOK137" s="131"/>
      <c r="OOL137" s="131"/>
      <c r="OOM137" s="131"/>
      <c r="OON137" s="131"/>
      <c r="OOO137" s="131"/>
      <c r="OOP137" s="131"/>
      <c r="OOQ137" s="131"/>
      <c r="OOR137" s="131"/>
      <c r="OOS137" s="131"/>
      <c r="OOT137" s="131"/>
      <c r="OOU137" s="131"/>
      <c r="OOV137" s="131"/>
      <c r="OOW137" s="131"/>
      <c r="OOX137" s="131"/>
      <c r="OOY137" s="131"/>
      <c r="OOZ137" s="131"/>
      <c r="OPA137" s="131"/>
      <c r="OPB137" s="131"/>
      <c r="OPC137" s="131"/>
      <c r="OPD137" s="131"/>
      <c r="OPE137" s="131"/>
      <c r="OPF137" s="131"/>
      <c r="OPG137" s="131"/>
      <c r="OPH137" s="131"/>
      <c r="OPI137" s="131"/>
      <c r="OPJ137" s="131"/>
      <c r="OPK137" s="131"/>
      <c r="OPL137" s="131"/>
      <c r="OPM137" s="131"/>
      <c r="OPN137" s="131"/>
      <c r="OPO137" s="131"/>
      <c r="OPP137" s="131"/>
      <c r="OPQ137" s="131"/>
      <c r="OPR137" s="131"/>
      <c r="OPS137" s="131"/>
      <c r="OPT137" s="131"/>
      <c r="OPU137" s="131"/>
      <c r="OPV137" s="131"/>
      <c r="OPW137" s="131"/>
      <c r="OPX137" s="131"/>
      <c r="OPY137" s="131"/>
      <c r="OPZ137" s="131"/>
      <c r="OQA137" s="131"/>
      <c r="OQB137" s="131"/>
      <c r="OQC137" s="131"/>
      <c r="OQD137" s="131"/>
      <c r="OQE137" s="131"/>
      <c r="OQF137" s="131"/>
      <c r="OQG137" s="131"/>
      <c r="OQH137" s="131"/>
      <c r="OQI137" s="131"/>
      <c r="OQJ137" s="131"/>
      <c r="OQK137" s="131"/>
      <c r="OQL137" s="131"/>
      <c r="OQM137" s="131"/>
      <c r="OQN137" s="131"/>
      <c r="OQO137" s="131"/>
      <c r="OQP137" s="131"/>
      <c r="OQQ137" s="131"/>
      <c r="OQR137" s="131"/>
      <c r="OQS137" s="131"/>
      <c r="OQT137" s="131"/>
      <c r="OQU137" s="131"/>
      <c r="OQV137" s="131"/>
      <c r="OQW137" s="131"/>
      <c r="OQX137" s="131"/>
      <c r="OQY137" s="131"/>
      <c r="OQZ137" s="131"/>
      <c r="ORA137" s="131"/>
      <c r="ORB137" s="131"/>
      <c r="ORC137" s="131"/>
      <c r="ORD137" s="131"/>
      <c r="ORE137" s="131"/>
      <c r="ORF137" s="131"/>
      <c r="ORG137" s="131"/>
      <c r="ORH137" s="131"/>
      <c r="ORI137" s="131"/>
      <c r="ORJ137" s="131"/>
      <c r="ORK137" s="131"/>
      <c r="ORL137" s="131"/>
      <c r="ORM137" s="131"/>
      <c r="ORN137" s="131"/>
      <c r="ORO137" s="131"/>
      <c r="ORP137" s="131"/>
      <c r="ORQ137" s="131"/>
      <c r="ORR137" s="131"/>
      <c r="ORS137" s="131"/>
      <c r="ORT137" s="131"/>
      <c r="ORU137" s="131"/>
      <c r="ORV137" s="131"/>
      <c r="ORW137" s="131"/>
      <c r="ORX137" s="131"/>
      <c r="ORY137" s="131"/>
      <c r="ORZ137" s="131"/>
      <c r="OSA137" s="131"/>
      <c r="OSB137" s="131"/>
      <c r="OSC137" s="131"/>
      <c r="OSD137" s="131"/>
      <c r="OSE137" s="131"/>
      <c r="OSF137" s="131"/>
      <c r="OSG137" s="131"/>
      <c r="OSH137" s="131"/>
      <c r="OSI137" s="131"/>
      <c r="OSJ137" s="131"/>
      <c r="OSK137" s="131"/>
      <c r="OSL137" s="131"/>
      <c r="OSM137" s="131"/>
      <c r="OSN137" s="131"/>
      <c r="OSO137" s="131"/>
      <c r="OSP137" s="131"/>
      <c r="OSQ137" s="131"/>
      <c r="OSR137" s="131"/>
      <c r="OSS137" s="131"/>
      <c r="OST137" s="131"/>
      <c r="OSU137" s="131"/>
      <c r="OSV137" s="131"/>
      <c r="OSW137" s="131"/>
      <c r="OSX137" s="131"/>
      <c r="OSY137" s="131"/>
      <c r="OSZ137" s="131"/>
      <c r="OTA137" s="131"/>
      <c r="OTB137" s="131"/>
      <c r="OTC137" s="131"/>
      <c r="OTD137" s="131"/>
      <c r="OTE137" s="131"/>
      <c r="OTF137" s="131"/>
      <c r="OTG137" s="131"/>
      <c r="OTH137" s="131"/>
      <c r="OTI137" s="131"/>
      <c r="OTJ137" s="131"/>
      <c r="OTK137" s="131"/>
      <c r="OTL137" s="131"/>
      <c r="OTM137" s="131"/>
      <c r="OTN137" s="131"/>
      <c r="OTO137" s="131"/>
      <c r="OTP137" s="131"/>
      <c r="OTQ137" s="131"/>
      <c r="OTR137" s="131"/>
      <c r="OTS137" s="131"/>
      <c r="OTT137" s="131"/>
      <c r="OTU137" s="131"/>
      <c r="OTV137" s="131"/>
      <c r="OTW137" s="131"/>
      <c r="OTX137" s="131"/>
      <c r="OTY137" s="131"/>
      <c r="OTZ137" s="131"/>
      <c r="OUA137" s="131"/>
      <c r="OUB137" s="131"/>
      <c r="OUC137" s="131"/>
      <c r="OUD137" s="131"/>
      <c r="OUE137" s="131"/>
      <c r="OUF137" s="131"/>
      <c r="OUG137" s="131"/>
      <c r="OUH137" s="131"/>
      <c r="OUI137" s="131"/>
      <c r="OUJ137" s="131"/>
      <c r="OUK137" s="131"/>
      <c r="OUL137" s="131"/>
      <c r="OUM137" s="131"/>
      <c r="OUN137" s="131"/>
      <c r="OUO137" s="131"/>
      <c r="OUP137" s="131"/>
      <c r="OUQ137" s="131"/>
      <c r="OUR137" s="131"/>
      <c r="OUS137" s="131"/>
      <c r="OUT137" s="131"/>
      <c r="OUU137" s="131"/>
      <c r="OUV137" s="131"/>
      <c r="OUW137" s="131"/>
      <c r="OUX137" s="131"/>
      <c r="OUY137" s="131"/>
      <c r="OUZ137" s="131"/>
      <c r="OVA137" s="131"/>
      <c r="OVB137" s="131"/>
      <c r="OVC137" s="131"/>
      <c r="OVD137" s="131"/>
      <c r="OVE137" s="131"/>
      <c r="OVF137" s="131"/>
      <c r="OVG137" s="131"/>
      <c r="OVH137" s="131"/>
      <c r="OVI137" s="131"/>
      <c r="OVJ137" s="131"/>
      <c r="OVK137" s="131"/>
      <c r="OVL137" s="131"/>
      <c r="OVM137" s="131"/>
      <c r="OVN137" s="131"/>
      <c r="OVO137" s="131"/>
      <c r="OVP137" s="131"/>
      <c r="OVQ137" s="131"/>
      <c r="OVR137" s="131"/>
      <c r="OVS137" s="131"/>
      <c r="OVT137" s="131"/>
      <c r="OVU137" s="131"/>
      <c r="OVV137" s="131"/>
      <c r="OVW137" s="131"/>
      <c r="OVX137" s="131"/>
      <c r="OVY137" s="131"/>
      <c r="OVZ137" s="131"/>
      <c r="OWA137" s="131"/>
      <c r="OWB137" s="131"/>
      <c r="OWC137" s="131"/>
      <c r="OWD137" s="131"/>
      <c r="OWE137" s="131"/>
      <c r="OWF137" s="131"/>
      <c r="OWG137" s="131"/>
      <c r="OWH137" s="131"/>
      <c r="OWI137" s="131"/>
      <c r="OWJ137" s="131"/>
      <c r="OWK137" s="131"/>
      <c r="OWL137" s="131"/>
      <c r="OWM137" s="131"/>
      <c r="OWN137" s="131"/>
      <c r="OWO137" s="131"/>
      <c r="OWP137" s="131"/>
      <c r="OWQ137" s="131"/>
      <c r="OWR137" s="131"/>
      <c r="OWS137" s="131"/>
      <c r="OWT137" s="131"/>
      <c r="OWU137" s="131"/>
      <c r="OWV137" s="131"/>
      <c r="OWW137" s="131"/>
      <c r="OWX137" s="131"/>
      <c r="OWY137" s="131"/>
      <c r="OWZ137" s="131"/>
      <c r="OXA137" s="131"/>
      <c r="OXB137" s="131"/>
      <c r="OXC137" s="131"/>
      <c r="OXD137" s="131"/>
      <c r="OXE137" s="131"/>
      <c r="OXF137" s="131"/>
      <c r="OXG137" s="131"/>
      <c r="OXH137" s="131"/>
      <c r="OXI137" s="131"/>
      <c r="OXJ137" s="131"/>
      <c r="OXK137" s="131"/>
      <c r="OXL137" s="131"/>
      <c r="OXM137" s="131"/>
      <c r="OXN137" s="131"/>
      <c r="OXO137" s="131"/>
      <c r="OXP137" s="131"/>
      <c r="OXQ137" s="131"/>
      <c r="OXR137" s="131"/>
      <c r="OXS137" s="131"/>
      <c r="OXT137" s="131"/>
      <c r="OXU137" s="131"/>
      <c r="OXV137" s="131"/>
      <c r="OXW137" s="131"/>
      <c r="OXX137" s="131"/>
      <c r="OXY137" s="131"/>
      <c r="OXZ137" s="131"/>
      <c r="OYA137" s="131"/>
      <c r="OYB137" s="131"/>
      <c r="OYC137" s="131"/>
      <c r="OYD137" s="131"/>
      <c r="OYE137" s="131"/>
      <c r="OYF137" s="131"/>
      <c r="OYG137" s="131"/>
      <c r="OYH137" s="131"/>
      <c r="OYI137" s="131"/>
      <c r="OYJ137" s="131"/>
      <c r="OYK137" s="131"/>
      <c r="OYL137" s="131"/>
      <c r="OYM137" s="131"/>
      <c r="OYN137" s="131"/>
      <c r="OYO137" s="131"/>
      <c r="OYP137" s="131"/>
      <c r="OYQ137" s="131"/>
      <c r="OYR137" s="131"/>
      <c r="OYS137" s="131"/>
      <c r="OYT137" s="131"/>
      <c r="OYU137" s="131"/>
      <c r="OYV137" s="131"/>
      <c r="OYW137" s="131"/>
      <c r="OYX137" s="131"/>
      <c r="OYY137" s="131"/>
      <c r="OYZ137" s="131"/>
      <c r="OZA137" s="131"/>
      <c r="OZB137" s="131"/>
      <c r="OZC137" s="131"/>
      <c r="OZD137" s="131"/>
      <c r="OZE137" s="131"/>
      <c r="OZF137" s="131"/>
      <c r="OZG137" s="131"/>
      <c r="OZH137" s="131"/>
      <c r="OZI137" s="131"/>
      <c r="OZJ137" s="131"/>
      <c r="OZK137" s="131"/>
      <c r="OZL137" s="131"/>
      <c r="OZM137" s="131"/>
      <c r="OZN137" s="131"/>
      <c r="OZO137" s="131"/>
      <c r="OZP137" s="131"/>
      <c r="OZQ137" s="131"/>
      <c r="OZR137" s="131"/>
      <c r="OZS137" s="131"/>
      <c r="OZT137" s="131"/>
      <c r="OZU137" s="131"/>
      <c r="OZV137" s="131"/>
      <c r="OZW137" s="131"/>
      <c r="OZX137" s="131"/>
      <c r="OZY137" s="131"/>
      <c r="OZZ137" s="131"/>
      <c r="PAA137" s="131"/>
      <c r="PAB137" s="131"/>
      <c r="PAC137" s="131"/>
      <c r="PAD137" s="131"/>
      <c r="PAE137" s="131"/>
      <c r="PAF137" s="131"/>
      <c r="PAG137" s="131"/>
      <c r="PAH137" s="131"/>
      <c r="PAI137" s="131"/>
      <c r="PAJ137" s="131"/>
      <c r="PAK137" s="131"/>
      <c r="PAL137" s="131"/>
      <c r="PAM137" s="131"/>
      <c r="PAN137" s="131"/>
      <c r="PAO137" s="131"/>
      <c r="PAP137" s="131"/>
      <c r="PAQ137" s="131"/>
      <c r="PAR137" s="131"/>
      <c r="PAS137" s="131"/>
      <c r="PAT137" s="131"/>
      <c r="PAU137" s="131"/>
      <c r="PAV137" s="131"/>
      <c r="PAW137" s="131"/>
      <c r="PAX137" s="131"/>
      <c r="PAY137" s="131"/>
      <c r="PAZ137" s="131"/>
      <c r="PBA137" s="131"/>
      <c r="PBB137" s="131"/>
      <c r="PBC137" s="131"/>
      <c r="PBD137" s="131"/>
      <c r="PBE137" s="131"/>
      <c r="PBF137" s="131"/>
      <c r="PBG137" s="131"/>
      <c r="PBH137" s="131"/>
      <c r="PBI137" s="131"/>
      <c r="PBJ137" s="131"/>
      <c r="PBK137" s="131"/>
      <c r="PBL137" s="131"/>
      <c r="PBM137" s="131"/>
      <c r="PBN137" s="131"/>
      <c r="PBO137" s="131"/>
      <c r="PBP137" s="131"/>
      <c r="PBQ137" s="131"/>
      <c r="PBR137" s="131"/>
      <c r="PBS137" s="131"/>
      <c r="PBT137" s="131"/>
      <c r="PBU137" s="131"/>
      <c r="PBV137" s="131"/>
      <c r="PBW137" s="131"/>
      <c r="PBX137" s="131"/>
      <c r="PBY137" s="131"/>
      <c r="PBZ137" s="131"/>
      <c r="PCA137" s="131"/>
      <c r="PCB137" s="131"/>
      <c r="PCC137" s="131"/>
      <c r="PCD137" s="131"/>
      <c r="PCE137" s="131"/>
      <c r="PCF137" s="131"/>
      <c r="PCG137" s="131"/>
      <c r="PCH137" s="131"/>
      <c r="PCI137" s="131"/>
      <c r="PCJ137" s="131"/>
      <c r="PCK137" s="131"/>
      <c r="PCL137" s="131"/>
      <c r="PCM137" s="131"/>
      <c r="PCN137" s="131"/>
      <c r="PCO137" s="131"/>
      <c r="PCP137" s="131"/>
      <c r="PCQ137" s="131"/>
      <c r="PCR137" s="131"/>
      <c r="PCS137" s="131"/>
      <c r="PCT137" s="131"/>
      <c r="PCU137" s="131"/>
      <c r="PCV137" s="131"/>
      <c r="PCW137" s="131"/>
      <c r="PCX137" s="131"/>
      <c r="PCY137" s="131"/>
      <c r="PCZ137" s="131"/>
      <c r="PDA137" s="131"/>
      <c r="PDB137" s="131"/>
      <c r="PDC137" s="131"/>
      <c r="PDD137" s="131"/>
      <c r="PDE137" s="131"/>
      <c r="PDF137" s="131"/>
      <c r="PDG137" s="131"/>
      <c r="PDH137" s="131"/>
      <c r="PDI137" s="131"/>
      <c r="PDJ137" s="131"/>
      <c r="PDK137" s="131"/>
      <c r="PDL137" s="131"/>
      <c r="PDM137" s="131"/>
      <c r="PDN137" s="131"/>
      <c r="PDO137" s="131"/>
      <c r="PDP137" s="131"/>
      <c r="PDQ137" s="131"/>
      <c r="PDR137" s="131"/>
      <c r="PDS137" s="131"/>
      <c r="PDT137" s="131"/>
      <c r="PDU137" s="131"/>
      <c r="PDV137" s="131"/>
      <c r="PDW137" s="131"/>
      <c r="PDX137" s="131"/>
      <c r="PDY137" s="131"/>
      <c r="PDZ137" s="131"/>
      <c r="PEA137" s="131"/>
      <c r="PEB137" s="131"/>
      <c r="PEC137" s="131"/>
      <c r="PED137" s="131"/>
      <c r="PEE137" s="131"/>
      <c r="PEF137" s="131"/>
      <c r="PEG137" s="131"/>
      <c r="PEH137" s="131"/>
      <c r="PEI137" s="131"/>
      <c r="PEJ137" s="131"/>
      <c r="PEK137" s="131"/>
      <c r="PEL137" s="131"/>
      <c r="PEM137" s="131"/>
      <c r="PEN137" s="131"/>
      <c r="PEO137" s="131"/>
      <c r="PEP137" s="131"/>
      <c r="PEQ137" s="131"/>
      <c r="PER137" s="131"/>
      <c r="PES137" s="131"/>
      <c r="PET137" s="131"/>
      <c r="PEU137" s="131"/>
      <c r="PEV137" s="131"/>
      <c r="PEW137" s="131"/>
      <c r="PEX137" s="131"/>
      <c r="PEY137" s="131"/>
      <c r="PEZ137" s="131"/>
      <c r="PFA137" s="131"/>
      <c r="PFB137" s="131"/>
      <c r="PFC137" s="131"/>
      <c r="PFD137" s="131"/>
      <c r="PFE137" s="131"/>
      <c r="PFF137" s="131"/>
      <c r="PFG137" s="131"/>
      <c r="PFH137" s="131"/>
      <c r="PFI137" s="131"/>
      <c r="PFJ137" s="131"/>
      <c r="PFK137" s="131"/>
      <c r="PFL137" s="131"/>
      <c r="PFM137" s="131"/>
      <c r="PFN137" s="131"/>
      <c r="PFO137" s="131"/>
      <c r="PFP137" s="131"/>
      <c r="PFQ137" s="131"/>
      <c r="PFR137" s="131"/>
      <c r="PFS137" s="131"/>
      <c r="PFT137" s="131"/>
      <c r="PFU137" s="131"/>
      <c r="PFV137" s="131"/>
      <c r="PFW137" s="131"/>
      <c r="PFX137" s="131"/>
      <c r="PFY137" s="131"/>
      <c r="PFZ137" s="131"/>
      <c r="PGA137" s="131"/>
      <c r="PGB137" s="131"/>
      <c r="PGC137" s="131"/>
      <c r="PGD137" s="131"/>
      <c r="PGE137" s="131"/>
      <c r="PGF137" s="131"/>
      <c r="PGG137" s="131"/>
      <c r="PGH137" s="131"/>
      <c r="PGI137" s="131"/>
      <c r="PGJ137" s="131"/>
      <c r="PGK137" s="131"/>
      <c r="PGL137" s="131"/>
      <c r="PGM137" s="131"/>
      <c r="PGN137" s="131"/>
      <c r="PGO137" s="131"/>
      <c r="PGP137" s="131"/>
      <c r="PGQ137" s="131"/>
      <c r="PGR137" s="131"/>
      <c r="PGS137" s="131"/>
      <c r="PGT137" s="131"/>
      <c r="PGU137" s="131"/>
      <c r="PGV137" s="131"/>
      <c r="PGW137" s="131"/>
      <c r="PGX137" s="131"/>
      <c r="PGY137" s="131"/>
      <c r="PGZ137" s="131"/>
      <c r="PHA137" s="131"/>
      <c r="PHB137" s="131"/>
      <c r="PHC137" s="131"/>
      <c r="PHD137" s="131"/>
      <c r="PHE137" s="131"/>
      <c r="PHF137" s="131"/>
      <c r="PHG137" s="131"/>
      <c r="PHH137" s="131"/>
      <c r="PHI137" s="131"/>
      <c r="PHJ137" s="131"/>
      <c r="PHK137" s="131"/>
      <c r="PHL137" s="131"/>
      <c r="PHM137" s="131"/>
      <c r="PHN137" s="131"/>
      <c r="PHO137" s="131"/>
      <c r="PHP137" s="131"/>
      <c r="PHQ137" s="131"/>
      <c r="PHR137" s="131"/>
      <c r="PHS137" s="131"/>
      <c r="PHT137" s="131"/>
      <c r="PHU137" s="131"/>
      <c r="PHV137" s="131"/>
      <c r="PHW137" s="131"/>
      <c r="PHX137" s="131"/>
      <c r="PHY137" s="131"/>
      <c r="PHZ137" s="131"/>
      <c r="PIA137" s="131"/>
      <c r="PIB137" s="131"/>
      <c r="PIC137" s="131"/>
      <c r="PID137" s="131"/>
      <c r="PIE137" s="131"/>
      <c r="PIF137" s="131"/>
      <c r="PIG137" s="131"/>
      <c r="PIH137" s="131"/>
      <c r="PII137" s="131"/>
      <c r="PIJ137" s="131"/>
      <c r="PIK137" s="131"/>
      <c r="PIL137" s="131"/>
      <c r="PIM137" s="131"/>
      <c r="PIN137" s="131"/>
      <c r="PIO137" s="131"/>
      <c r="PIP137" s="131"/>
      <c r="PIQ137" s="131"/>
      <c r="PIR137" s="131"/>
      <c r="PIS137" s="131"/>
      <c r="PIT137" s="131"/>
      <c r="PIU137" s="131"/>
      <c r="PIV137" s="131"/>
      <c r="PIW137" s="131"/>
      <c r="PIX137" s="131"/>
      <c r="PIY137" s="131"/>
      <c r="PIZ137" s="131"/>
      <c r="PJA137" s="131"/>
      <c r="PJB137" s="131"/>
      <c r="PJC137" s="131"/>
      <c r="PJD137" s="131"/>
      <c r="PJE137" s="131"/>
      <c r="PJF137" s="131"/>
      <c r="PJG137" s="131"/>
      <c r="PJH137" s="131"/>
      <c r="PJI137" s="131"/>
      <c r="PJJ137" s="131"/>
      <c r="PJK137" s="131"/>
      <c r="PJL137" s="131"/>
      <c r="PJM137" s="131"/>
      <c r="PJN137" s="131"/>
      <c r="PJO137" s="131"/>
      <c r="PJP137" s="131"/>
      <c r="PJQ137" s="131"/>
      <c r="PJR137" s="131"/>
      <c r="PJS137" s="131"/>
      <c r="PJT137" s="131"/>
      <c r="PJU137" s="131"/>
      <c r="PJV137" s="131"/>
      <c r="PJW137" s="131"/>
      <c r="PJX137" s="131"/>
      <c r="PJY137" s="131"/>
      <c r="PJZ137" s="131"/>
      <c r="PKA137" s="131"/>
      <c r="PKB137" s="131"/>
      <c r="PKC137" s="131"/>
      <c r="PKD137" s="131"/>
      <c r="PKE137" s="131"/>
      <c r="PKF137" s="131"/>
      <c r="PKG137" s="131"/>
      <c r="PKH137" s="131"/>
      <c r="PKI137" s="131"/>
      <c r="PKJ137" s="131"/>
      <c r="PKK137" s="131"/>
      <c r="PKL137" s="131"/>
      <c r="PKM137" s="131"/>
      <c r="PKN137" s="131"/>
      <c r="PKO137" s="131"/>
      <c r="PKP137" s="131"/>
      <c r="PKQ137" s="131"/>
      <c r="PKR137" s="131"/>
      <c r="PKS137" s="131"/>
      <c r="PKT137" s="131"/>
      <c r="PKU137" s="131"/>
      <c r="PKV137" s="131"/>
      <c r="PKW137" s="131"/>
      <c r="PKX137" s="131"/>
      <c r="PKY137" s="131"/>
      <c r="PKZ137" s="131"/>
      <c r="PLA137" s="131"/>
      <c r="PLB137" s="131"/>
      <c r="PLC137" s="131"/>
      <c r="PLD137" s="131"/>
      <c r="PLE137" s="131"/>
      <c r="PLF137" s="131"/>
      <c r="PLG137" s="131"/>
      <c r="PLH137" s="131"/>
      <c r="PLI137" s="131"/>
      <c r="PLJ137" s="131"/>
      <c r="PLK137" s="131"/>
      <c r="PLL137" s="131"/>
      <c r="PLM137" s="131"/>
      <c r="PLN137" s="131"/>
      <c r="PLO137" s="131"/>
      <c r="PLP137" s="131"/>
      <c r="PLQ137" s="131"/>
      <c r="PLR137" s="131"/>
      <c r="PLS137" s="131"/>
      <c r="PLT137" s="131"/>
      <c r="PLU137" s="131"/>
      <c r="PLV137" s="131"/>
      <c r="PLW137" s="131"/>
      <c r="PLX137" s="131"/>
      <c r="PLY137" s="131"/>
      <c r="PLZ137" s="131"/>
      <c r="PMA137" s="131"/>
      <c r="PMB137" s="131"/>
      <c r="PMC137" s="131"/>
      <c r="PMD137" s="131"/>
      <c r="PME137" s="131"/>
      <c r="PMF137" s="131"/>
      <c r="PMG137" s="131"/>
      <c r="PMH137" s="131"/>
      <c r="PMI137" s="131"/>
      <c r="PMJ137" s="131"/>
      <c r="PMK137" s="131"/>
      <c r="PML137" s="131"/>
      <c r="PMM137" s="131"/>
      <c r="PMN137" s="131"/>
      <c r="PMO137" s="131"/>
      <c r="PMP137" s="131"/>
      <c r="PMQ137" s="131"/>
      <c r="PMR137" s="131"/>
      <c r="PMS137" s="131"/>
      <c r="PMT137" s="131"/>
      <c r="PMU137" s="131"/>
      <c r="PMV137" s="131"/>
      <c r="PMW137" s="131"/>
      <c r="PMX137" s="131"/>
      <c r="PMY137" s="131"/>
      <c r="PMZ137" s="131"/>
      <c r="PNA137" s="131"/>
      <c r="PNB137" s="131"/>
      <c r="PNC137" s="131"/>
      <c r="PND137" s="131"/>
      <c r="PNE137" s="131"/>
      <c r="PNF137" s="131"/>
      <c r="PNG137" s="131"/>
      <c r="PNH137" s="131"/>
      <c r="PNI137" s="131"/>
      <c r="PNJ137" s="131"/>
      <c r="PNK137" s="131"/>
      <c r="PNL137" s="131"/>
      <c r="PNM137" s="131"/>
      <c r="PNN137" s="131"/>
      <c r="PNO137" s="131"/>
      <c r="PNP137" s="131"/>
      <c r="PNQ137" s="131"/>
      <c r="PNR137" s="131"/>
      <c r="PNS137" s="131"/>
      <c r="PNT137" s="131"/>
      <c r="PNU137" s="131"/>
      <c r="PNV137" s="131"/>
      <c r="PNW137" s="131"/>
      <c r="PNX137" s="131"/>
      <c r="PNY137" s="131"/>
      <c r="PNZ137" s="131"/>
      <c r="POA137" s="131"/>
      <c r="POB137" s="131"/>
      <c r="POC137" s="131"/>
      <c r="POD137" s="131"/>
      <c r="POE137" s="131"/>
      <c r="POF137" s="131"/>
      <c r="POG137" s="131"/>
      <c r="POH137" s="131"/>
      <c r="POI137" s="131"/>
      <c r="POJ137" s="131"/>
      <c r="POK137" s="131"/>
      <c r="POL137" s="131"/>
      <c r="POM137" s="131"/>
      <c r="PON137" s="131"/>
      <c r="POO137" s="131"/>
      <c r="POP137" s="131"/>
      <c r="POQ137" s="131"/>
      <c r="POR137" s="131"/>
      <c r="POS137" s="131"/>
      <c r="POT137" s="131"/>
      <c r="POU137" s="131"/>
      <c r="POV137" s="131"/>
      <c r="POW137" s="131"/>
      <c r="POX137" s="131"/>
      <c r="POY137" s="131"/>
      <c r="POZ137" s="131"/>
      <c r="PPA137" s="131"/>
      <c r="PPB137" s="131"/>
      <c r="PPC137" s="131"/>
      <c r="PPD137" s="131"/>
      <c r="PPE137" s="131"/>
      <c r="PPF137" s="131"/>
      <c r="PPG137" s="131"/>
      <c r="PPH137" s="131"/>
      <c r="PPI137" s="131"/>
      <c r="PPJ137" s="131"/>
      <c r="PPK137" s="131"/>
      <c r="PPL137" s="131"/>
      <c r="PPM137" s="131"/>
      <c r="PPN137" s="131"/>
      <c r="PPO137" s="131"/>
      <c r="PPP137" s="131"/>
      <c r="PPQ137" s="131"/>
      <c r="PPR137" s="131"/>
      <c r="PPS137" s="131"/>
      <c r="PPT137" s="131"/>
      <c r="PPU137" s="131"/>
      <c r="PPV137" s="131"/>
      <c r="PPW137" s="131"/>
      <c r="PPX137" s="131"/>
      <c r="PPY137" s="131"/>
      <c r="PPZ137" s="131"/>
      <c r="PQA137" s="131"/>
      <c r="PQB137" s="131"/>
      <c r="PQC137" s="131"/>
      <c r="PQD137" s="131"/>
      <c r="PQE137" s="131"/>
      <c r="PQF137" s="131"/>
      <c r="PQG137" s="131"/>
      <c r="PQH137" s="131"/>
      <c r="PQI137" s="131"/>
      <c r="PQJ137" s="131"/>
      <c r="PQK137" s="131"/>
      <c r="PQL137" s="131"/>
      <c r="PQM137" s="131"/>
      <c r="PQN137" s="131"/>
      <c r="PQO137" s="131"/>
      <c r="PQP137" s="131"/>
      <c r="PQQ137" s="131"/>
      <c r="PQR137" s="131"/>
      <c r="PQS137" s="131"/>
      <c r="PQT137" s="131"/>
      <c r="PQU137" s="131"/>
      <c r="PQV137" s="131"/>
      <c r="PQW137" s="131"/>
      <c r="PQX137" s="131"/>
      <c r="PQY137" s="131"/>
      <c r="PQZ137" s="131"/>
      <c r="PRA137" s="131"/>
      <c r="PRB137" s="131"/>
      <c r="PRC137" s="131"/>
      <c r="PRD137" s="131"/>
      <c r="PRE137" s="131"/>
      <c r="PRF137" s="131"/>
      <c r="PRG137" s="131"/>
      <c r="PRH137" s="131"/>
      <c r="PRI137" s="131"/>
      <c r="PRJ137" s="131"/>
      <c r="PRK137" s="131"/>
      <c r="PRL137" s="131"/>
      <c r="PRM137" s="131"/>
      <c r="PRN137" s="131"/>
      <c r="PRO137" s="131"/>
      <c r="PRP137" s="131"/>
      <c r="PRQ137" s="131"/>
      <c r="PRR137" s="131"/>
      <c r="PRS137" s="131"/>
      <c r="PRT137" s="131"/>
      <c r="PRU137" s="131"/>
      <c r="PRV137" s="131"/>
      <c r="PRW137" s="131"/>
      <c r="PRX137" s="131"/>
      <c r="PRY137" s="131"/>
      <c r="PRZ137" s="131"/>
      <c r="PSA137" s="131"/>
      <c r="PSB137" s="131"/>
      <c r="PSC137" s="131"/>
      <c r="PSD137" s="131"/>
      <c r="PSE137" s="131"/>
      <c r="PSF137" s="131"/>
      <c r="PSG137" s="131"/>
      <c r="PSH137" s="131"/>
      <c r="PSI137" s="131"/>
      <c r="PSJ137" s="131"/>
      <c r="PSK137" s="131"/>
      <c r="PSL137" s="131"/>
      <c r="PSM137" s="131"/>
      <c r="PSN137" s="131"/>
      <c r="PSO137" s="131"/>
      <c r="PSP137" s="131"/>
      <c r="PSQ137" s="131"/>
      <c r="PSR137" s="131"/>
      <c r="PSS137" s="131"/>
      <c r="PST137" s="131"/>
      <c r="PSU137" s="131"/>
      <c r="PSV137" s="131"/>
      <c r="PSW137" s="131"/>
      <c r="PSX137" s="131"/>
      <c r="PSY137" s="131"/>
      <c r="PSZ137" s="131"/>
      <c r="PTA137" s="131"/>
      <c r="PTB137" s="131"/>
      <c r="PTC137" s="131"/>
      <c r="PTD137" s="131"/>
      <c r="PTE137" s="131"/>
      <c r="PTF137" s="131"/>
      <c r="PTG137" s="131"/>
      <c r="PTH137" s="131"/>
      <c r="PTI137" s="131"/>
      <c r="PTJ137" s="131"/>
      <c r="PTK137" s="131"/>
      <c r="PTL137" s="131"/>
      <c r="PTM137" s="131"/>
      <c r="PTN137" s="131"/>
      <c r="PTO137" s="131"/>
      <c r="PTP137" s="131"/>
      <c r="PTQ137" s="131"/>
      <c r="PTR137" s="131"/>
      <c r="PTS137" s="131"/>
      <c r="PTT137" s="131"/>
      <c r="PTU137" s="131"/>
      <c r="PTV137" s="131"/>
      <c r="PTW137" s="131"/>
      <c r="PTX137" s="131"/>
      <c r="PTY137" s="131"/>
      <c r="PTZ137" s="131"/>
      <c r="PUA137" s="131"/>
      <c r="PUB137" s="131"/>
      <c r="PUC137" s="131"/>
      <c r="PUD137" s="131"/>
      <c r="PUE137" s="131"/>
      <c r="PUF137" s="131"/>
      <c r="PUG137" s="131"/>
      <c r="PUH137" s="131"/>
      <c r="PUI137" s="131"/>
      <c r="PUJ137" s="131"/>
      <c r="PUK137" s="131"/>
      <c r="PUL137" s="131"/>
      <c r="PUM137" s="131"/>
      <c r="PUN137" s="131"/>
      <c r="PUO137" s="131"/>
      <c r="PUP137" s="131"/>
      <c r="PUQ137" s="131"/>
      <c r="PUR137" s="131"/>
      <c r="PUS137" s="131"/>
      <c r="PUT137" s="131"/>
      <c r="PUU137" s="131"/>
      <c r="PUV137" s="131"/>
      <c r="PUW137" s="131"/>
      <c r="PUX137" s="131"/>
      <c r="PUY137" s="131"/>
      <c r="PUZ137" s="131"/>
      <c r="PVA137" s="131"/>
      <c r="PVB137" s="131"/>
      <c r="PVC137" s="131"/>
      <c r="PVD137" s="131"/>
      <c r="PVE137" s="131"/>
      <c r="PVF137" s="131"/>
      <c r="PVG137" s="131"/>
      <c r="PVH137" s="131"/>
      <c r="PVI137" s="131"/>
      <c r="PVJ137" s="131"/>
      <c r="PVK137" s="131"/>
      <c r="PVL137" s="131"/>
      <c r="PVM137" s="131"/>
      <c r="PVN137" s="131"/>
      <c r="PVO137" s="131"/>
      <c r="PVP137" s="131"/>
      <c r="PVQ137" s="131"/>
      <c r="PVR137" s="131"/>
      <c r="PVS137" s="131"/>
      <c r="PVT137" s="131"/>
      <c r="PVU137" s="131"/>
      <c r="PVV137" s="131"/>
      <c r="PVW137" s="131"/>
      <c r="PVX137" s="131"/>
      <c r="PVY137" s="131"/>
      <c r="PVZ137" s="131"/>
      <c r="PWA137" s="131"/>
      <c r="PWB137" s="131"/>
      <c r="PWC137" s="131"/>
      <c r="PWD137" s="131"/>
      <c r="PWE137" s="131"/>
      <c r="PWF137" s="131"/>
      <c r="PWG137" s="131"/>
      <c r="PWH137" s="131"/>
      <c r="PWI137" s="131"/>
      <c r="PWJ137" s="131"/>
      <c r="PWK137" s="131"/>
      <c r="PWL137" s="131"/>
      <c r="PWM137" s="131"/>
      <c r="PWN137" s="131"/>
      <c r="PWO137" s="131"/>
      <c r="PWP137" s="131"/>
      <c r="PWQ137" s="131"/>
      <c r="PWR137" s="131"/>
      <c r="PWS137" s="131"/>
      <c r="PWT137" s="131"/>
      <c r="PWU137" s="131"/>
      <c r="PWV137" s="131"/>
      <c r="PWW137" s="131"/>
      <c r="PWX137" s="131"/>
      <c r="PWY137" s="131"/>
      <c r="PWZ137" s="131"/>
      <c r="PXA137" s="131"/>
      <c r="PXB137" s="131"/>
      <c r="PXC137" s="131"/>
      <c r="PXD137" s="131"/>
      <c r="PXE137" s="131"/>
      <c r="PXF137" s="131"/>
      <c r="PXG137" s="131"/>
      <c r="PXH137" s="131"/>
      <c r="PXI137" s="131"/>
      <c r="PXJ137" s="131"/>
      <c r="PXK137" s="131"/>
      <c r="PXL137" s="131"/>
      <c r="PXM137" s="131"/>
      <c r="PXN137" s="131"/>
      <c r="PXO137" s="131"/>
      <c r="PXP137" s="131"/>
      <c r="PXQ137" s="131"/>
      <c r="PXR137" s="131"/>
      <c r="PXS137" s="131"/>
      <c r="PXT137" s="131"/>
      <c r="PXU137" s="131"/>
      <c r="PXV137" s="131"/>
      <c r="PXW137" s="131"/>
      <c r="PXX137" s="131"/>
      <c r="PXY137" s="131"/>
      <c r="PXZ137" s="131"/>
      <c r="PYA137" s="131"/>
      <c r="PYB137" s="131"/>
      <c r="PYC137" s="131"/>
      <c r="PYD137" s="131"/>
      <c r="PYE137" s="131"/>
      <c r="PYF137" s="131"/>
      <c r="PYG137" s="131"/>
      <c r="PYH137" s="131"/>
      <c r="PYI137" s="131"/>
      <c r="PYJ137" s="131"/>
      <c r="PYK137" s="131"/>
      <c r="PYL137" s="131"/>
      <c r="PYM137" s="131"/>
      <c r="PYN137" s="131"/>
      <c r="PYO137" s="131"/>
      <c r="PYP137" s="131"/>
      <c r="PYQ137" s="131"/>
      <c r="PYR137" s="131"/>
      <c r="PYS137" s="131"/>
      <c r="PYT137" s="131"/>
      <c r="PYU137" s="131"/>
      <c r="PYV137" s="131"/>
      <c r="PYW137" s="131"/>
      <c r="PYX137" s="131"/>
      <c r="PYY137" s="131"/>
      <c r="PYZ137" s="131"/>
      <c r="PZA137" s="131"/>
      <c r="PZB137" s="131"/>
      <c r="PZC137" s="131"/>
      <c r="PZD137" s="131"/>
      <c r="PZE137" s="131"/>
      <c r="PZF137" s="131"/>
      <c r="PZG137" s="131"/>
      <c r="PZH137" s="131"/>
      <c r="PZI137" s="131"/>
      <c r="PZJ137" s="131"/>
      <c r="PZK137" s="131"/>
      <c r="PZL137" s="131"/>
      <c r="PZM137" s="131"/>
      <c r="PZN137" s="131"/>
      <c r="PZO137" s="131"/>
      <c r="PZP137" s="131"/>
      <c r="PZQ137" s="131"/>
      <c r="PZR137" s="131"/>
      <c r="PZS137" s="131"/>
      <c r="PZT137" s="131"/>
      <c r="PZU137" s="131"/>
      <c r="PZV137" s="131"/>
      <c r="PZW137" s="131"/>
      <c r="PZX137" s="131"/>
      <c r="PZY137" s="131"/>
      <c r="PZZ137" s="131"/>
      <c r="QAA137" s="131"/>
      <c r="QAB137" s="131"/>
      <c r="QAC137" s="131"/>
      <c r="QAD137" s="131"/>
      <c r="QAE137" s="131"/>
      <c r="QAF137" s="131"/>
      <c r="QAG137" s="131"/>
      <c r="QAH137" s="131"/>
      <c r="QAI137" s="131"/>
      <c r="QAJ137" s="131"/>
      <c r="QAK137" s="131"/>
      <c r="QAL137" s="131"/>
      <c r="QAM137" s="131"/>
      <c r="QAN137" s="131"/>
      <c r="QAO137" s="131"/>
      <c r="QAP137" s="131"/>
      <c r="QAQ137" s="131"/>
      <c r="QAR137" s="131"/>
      <c r="QAS137" s="131"/>
      <c r="QAT137" s="131"/>
      <c r="QAU137" s="131"/>
      <c r="QAV137" s="131"/>
      <c r="QAW137" s="131"/>
      <c r="QAX137" s="131"/>
      <c r="QAY137" s="131"/>
      <c r="QAZ137" s="131"/>
      <c r="QBA137" s="131"/>
      <c r="QBB137" s="131"/>
      <c r="QBC137" s="131"/>
      <c r="QBD137" s="131"/>
      <c r="QBE137" s="131"/>
      <c r="QBF137" s="131"/>
      <c r="QBG137" s="131"/>
      <c r="QBH137" s="131"/>
      <c r="QBI137" s="131"/>
      <c r="QBJ137" s="131"/>
      <c r="QBK137" s="131"/>
      <c r="QBL137" s="131"/>
      <c r="QBM137" s="131"/>
      <c r="QBN137" s="131"/>
      <c r="QBO137" s="131"/>
      <c r="QBP137" s="131"/>
      <c r="QBQ137" s="131"/>
      <c r="QBR137" s="131"/>
      <c r="QBS137" s="131"/>
      <c r="QBT137" s="131"/>
      <c r="QBU137" s="131"/>
      <c r="QBV137" s="131"/>
      <c r="QBW137" s="131"/>
      <c r="QBX137" s="131"/>
      <c r="QBY137" s="131"/>
      <c r="QBZ137" s="131"/>
      <c r="QCA137" s="131"/>
      <c r="QCB137" s="131"/>
      <c r="QCC137" s="131"/>
      <c r="QCD137" s="131"/>
      <c r="QCE137" s="131"/>
      <c r="QCF137" s="131"/>
      <c r="QCG137" s="131"/>
      <c r="QCH137" s="131"/>
      <c r="QCI137" s="131"/>
      <c r="QCJ137" s="131"/>
      <c r="QCK137" s="131"/>
      <c r="QCL137" s="131"/>
      <c r="QCM137" s="131"/>
      <c r="QCN137" s="131"/>
      <c r="QCO137" s="131"/>
      <c r="QCP137" s="131"/>
      <c r="QCQ137" s="131"/>
      <c r="QCR137" s="131"/>
      <c r="QCS137" s="131"/>
      <c r="QCT137" s="131"/>
      <c r="QCU137" s="131"/>
      <c r="QCV137" s="131"/>
      <c r="QCW137" s="131"/>
      <c r="QCX137" s="131"/>
      <c r="QCY137" s="131"/>
      <c r="QCZ137" s="131"/>
      <c r="QDA137" s="131"/>
      <c r="QDB137" s="131"/>
      <c r="QDC137" s="131"/>
      <c r="QDD137" s="131"/>
      <c r="QDE137" s="131"/>
      <c r="QDF137" s="131"/>
      <c r="QDG137" s="131"/>
      <c r="QDH137" s="131"/>
      <c r="QDI137" s="131"/>
      <c r="QDJ137" s="131"/>
      <c r="QDK137" s="131"/>
      <c r="QDL137" s="131"/>
      <c r="QDM137" s="131"/>
      <c r="QDN137" s="131"/>
      <c r="QDO137" s="131"/>
      <c r="QDP137" s="131"/>
      <c r="QDQ137" s="131"/>
      <c r="QDR137" s="131"/>
      <c r="QDS137" s="131"/>
      <c r="QDT137" s="131"/>
      <c r="QDU137" s="131"/>
      <c r="QDV137" s="131"/>
      <c r="QDW137" s="131"/>
      <c r="QDX137" s="131"/>
      <c r="QDY137" s="131"/>
      <c r="QDZ137" s="131"/>
      <c r="QEA137" s="131"/>
      <c r="QEB137" s="131"/>
      <c r="QEC137" s="131"/>
      <c r="QED137" s="131"/>
      <c r="QEE137" s="131"/>
      <c r="QEF137" s="131"/>
      <c r="QEG137" s="131"/>
      <c r="QEH137" s="131"/>
      <c r="QEI137" s="131"/>
      <c r="QEJ137" s="131"/>
      <c r="QEK137" s="131"/>
      <c r="QEL137" s="131"/>
      <c r="QEM137" s="131"/>
      <c r="QEN137" s="131"/>
      <c r="QEO137" s="131"/>
      <c r="QEP137" s="131"/>
      <c r="QEQ137" s="131"/>
      <c r="QER137" s="131"/>
      <c r="QES137" s="131"/>
      <c r="QET137" s="131"/>
      <c r="QEU137" s="131"/>
      <c r="QEV137" s="131"/>
      <c r="QEW137" s="131"/>
      <c r="QEX137" s="131"/>
      <c r="QEY137" s="131"/>
      <c r="QEZ137" s="131"/>
      <c r="QFA137" s="131"/>
      <c r="QFB137" s="131"/>
      <c r="QFC137" s="131"/>
      <c r="QFD137" s="131"/>
      <c r="QFE137" s="131"/>
      <c r="QFF137" s="131"/>
      <c r="QFG137" s="131"/>
      <c r="QFH137" s="131"/>
      <c r="QFI137" s="131"/>
      <c r="QFJ137" s="131"/>
      <c r="QFK137" s="131"/>
      <c r="QFL137" s="131"/>
      <c r="QFM137" s="131"/>
      <c r="QFN137" s="131"/>
      <c r="QFO137" s="131"/>
      <c r="QFP137" s="131"/>
      <c r="QFQ137" s="131"/>
      <c r="QFR137" s="131"/>
      <c r="QFS137" s="131"/>
      <c r="QFT137" s="131"/>
      <c r="QFU137" s="131"/>
      <c r="QFV137" s="131"/>
      <c r="QFW137" s="131"/>
      <c r="QFX137" s="131"/>
      <c r="QFY137" s="131"/>
      <c r="QFZ137" s="131"/>
      <c r="QGA137" s="131"/>
      <c r="QGB137" s="131"/>
      <c r="QGC137" s="131"/>
      <c r="QGD137" s="131"/>
      <c r="QGE137" s="131"/>
      <c r="QGF137" s="131"/>
      <c r="QGG137" s="131"/>
      <c r="QGH137" s="131"/>
      <c r="QGI137" s="131"/>
      <c r="QGJ137" s="131"/>
      <c r="QGK137" s="131"/>
      <c r="QGL137" s="131"/>
      <c r="QGM137" s="131"/>
      <c r="QGN137" s="131"/>
      <c r="QGO137" s="131"/>
      <c r="QGP137" s="131"/>
      <c r="QGQ137" s="131"/>
      <c r="QGR137" s="131"/>
      <c r="QGS137" s="131"/>
      <c r="QGT137" s="131"/>
      <c r="QGU137" s="131"/>
      <c r="QGV137" s="131"/>
      <c r="QGW137" s="131"/>
      <c r="QGX137" s="131"/>
      <c r="QGY137" s="131"/>
      <c r="QGZ137" s="131"/>
      <c r="QHA137" s="131"/>
      <c r="QHB137" s="131"/>
      <c r="QHC137" s="131"/>
      <c r="QHD137" s="131"/>
      <c r="QHE137" s="131"/>
      <c r="QHF137" s="131"/>
      <c r="QHG137" s="131"/>
      <c r="QHH137" s="131"/>
      <c r="QHI137" s="131"/>
      <c r="QHJ137" s="131"/>
      <c r="QHK137" s="131"/>
      <c r="QHL137" s="131"/>
      <c r="QHM137" s="131"/>
      <c r="QHN137" s="131"/>
      <c r="QHO137" s="131"/>
      <c r="QHP137" s="131"/>
      <c r="QHQ137" s="131"/>
      <c r="QHR137" s="131"/>
      <c r="QHS137" s="131"/>
      <c r="QHT137" s="131"/>
      <c r="QHU137" s="131"/>
      <c r="QHV137" s="131"/>
      <c r="QHW137" s="131"/>
      <c r="QHX137" s="131"/>
      <c r="QHY137" s="131"/>
      <c r="QHZ137" s="131"/>
      <c r="QIA137" s="131"/>
      <c r="QIB137" s="131"/>
      <c r="QIC137" s="131"/>
      <c r="QID137" s="131"/>
      <c r="QIE137" s="131"/>
      <c r="QIF137" s="131"/>
      <c r="QIG137" s="131"/>
      <c r="QIH137" s="131"/>
      <c r="QII137" s="131"/>
      <c r="QIJ137" s="131"/>
      <c r="QIK137" s="131"/>
      <c r="QIL137" s="131"/>
      <c r="QIM137" s="131"/>
      <c r="QIN137" s="131"/>
      <c r="QIO137" s="131"/>
      <c r="QIP137" s="131"/>
      <c r="QIQ137" s="131"/>
      <c r="QIR137" s="131"/>
      <c r="QIS137" s="131"/>
      <c r="QIT137" s="131"/>
      <c r="QIU137" s="131"/>
      <c r="QIV137" s="131"/>
      <c r="QIW137" s="131"/>
      <c r="QIX137" s="131"/>
      <c r="QIY137" s="131"/>
      <c r="QIZ137" s="131"/>
      <c r="QJA137" s="131"/>
      <c r="QJB137" s="131"/>
      <c r="QJC137" s="131"/>
      <c r="QJD137" s="131"/>
      <c r="QJE137" s="131"/>
      <c r="QJF137" s="131"/>
      <c r="QJG137" s="131"/>
      <c r="QJH137" s="131"/>
      <c r="QJI137" s="131"/>
      <c r="QJJ137" s="131"/>
      <c r="QJK137" s="131"/>
      <c r="QJL137" s="131"/>
      <c r="QJM137" s="131"/>
      <c r="QJN137" s="131"/>
      <c r="QJO137" s="131"/>
      <c r="QJP137" s="131"/>
      <c r="QJQ137" s="131"/>
      <c r="QJR137" s="131"/>
      <c r="QJS137" s="131"/>
      <c r="QJT137" s="131"/>
      <c r="QJU137" s="131"/>
      <c r="QJV137" s="131"/>
      <c r="QJW137" s="131"/>
      <c r="QJX137" s="131"/>
      <c r="QJY137" s="131"/>
      <c r="QJZ137" s="131"/>
      <c r="QKA137" s="131"/>
      <c r="QKB137" s="131"/>
      <c r="QKC137" s="131"/>
      <c r="QKD137" s="131"/>
      <c r="QKE137" s="131"/>
      <c r="QKF137" s="131"/>
      <c r="QKG137" s="131"/>
      <c r="QKH137" s="131"/>
      <c r="QKI137" s="131"/>
      <c r="QKJ137" s="131"/>
      <c r="QKK137" s="131"/>
      <c r="QKL137" s="131"/>
      <c r="QKM137" s="131"/>
      <c r="QKN137" s="131"/>
      <c r="QKO137" s="131"/>
      <c r="QKP137" s="131"/>
      <c r="QKQ137" s="131"/>
      <c r="QKR137" s="131"/>
      <c r="QKS137" s="131"/>
      <c r="QKT137" s="131"/>
      <c r="QKU137" s="131"/>
      <c r="QKV137" s="131"/>
      <c r="QKW137" s="131"/>
      <c r="QKX137" s="131"/>
      <c r="QKY137" s="131"/>
      <c r="QKZ137" s="131"/>
      <c r="QLA137" s="131"/>
      <c r="QLB137" s="131"/>
      <c r="QLC137" s="131"/>
      <c r="QLD137" s="131"/>
      <c r="QLE137" s="131"/>
      <c r="QLF137" s="131"/>
      <c r="QLG137" s="131"/>
      <c r="QLH137" s="131"/>
      <c r="QLI137" s="131"/>
      <c r="QLJ137" s="131"/>
      <c r="QLK137" s="131"/>
      <c r="QLL137" s="131"/>
      <c r="QLM137" s="131"/>
      <c r="QLN137" s="131"/>
      <c r="QLO137" s="131"/>
      <c r="QLP137" s="131"/>
      <c r="QLQ137" s="131"/>
      <c r="QLR137" s="131"/>
      <c r="QLS137" s="131"/>
      <c r="QLT137" s="131"/>
      <c r="QLU137" s="131"/>
      <c r="QLV137" s="131"/>
      <c r="QLW137" s="131"/>
      <c r="QLX137" s="131"/>
      <c r="QLY137" s="131"/>
      <c r="QLZ137" s="131"/>
      <c r="QMA137" s="131"/>
      <c r="QMB137" s="131"/>
      <c r="QMC137" s="131"/>
      <c r="QMD137" s="131"/>
      <c r="QME137" s="131"/>
      <c r="QMF137" s="131"/>
      <c r="QMG137" s="131"/>
      <c r="QMH137" s="131"/>
      <c r="QMI137" s="131"/>
      <c r="QMJ137" s="131"/>
      <c r="QMK137" s="131"/>
      <c r="QML137" s="131"/>
      <c r="QMM137" s="131"/>
      <c r="QMN137" s="131"/>
      <c r="QMO137" s="131"/>
      <c r="QMP137" s="131"/>
      <c r="QMQ137" s="131"/>
      <c r="QMR137" s="131"/>
      <c r="QMS137" s="131"/>
      <c r="QMT137" s="131"/>
      <c r="QMU137" s="131"/>
      <c r="QMV137" s="131"/>
      <c r="QMW137" s="131"/>
      <c r="QMX137" s="131"/>
      <c r="QMY137" s="131"/>
      <c r="QMZ137" s="131"/>
      <c r="QNA137" s="131"/>
      <c r="QNB137" s="131"/>
      <c r="QNC137" s="131"/>
      <c r="QND137" s="131"/>
      <c r="QNE137" s="131"/>
      <c r="QNF137" s="131"/>
      <c r="QNG137" s="131"/>
      <c r="QNH137" s="131"/>
      <c r="QNI137" s="131"/>
      <c r="QNJ137" s="131"/>
      <c r="QNK137" s="131"/>
      <c r="QNL137" s="131"/>
      <c r="QNM137" s="131"/>
      <c r="QNN137" s="131"/>
      <c r="QNO137" s="131"/>
      <c r="QNP137" s="131"/>
      <c r="QNQ137" s="131"/>
      <c r="QNR137" s="131"/>
      <c r="QNS137" s="131"/>
      <c r="QNT137" s="131"/>
      <c r="QNU137" s="131"/>
      <c r="QNV137" s="131"/>
      <c r="QNW137" s="131"/>
      <c r="QNX137" s="131"/>
      <c r="QNY137" s="131"/>
      <c r="QNZ137" s="131"/>
      <c r="QOA137" s="131"/>
      <c r="QOB137" s="131"/>
      <c r="QOC137" s="131"/>
      <c r="QOD137" s="131"/>
      <c r="QOE137" s="131"/>
      <c r="QOF137" s="131"/>
      <c r="QOG137" s="131"/>
      <c r="QOH137" s="131"/>
      <c r="QOI137" s="131"/>
      <c r="QOJ137" s="131"/>
      <c r="QOK137" s="131"/>
      <c r="QOL137" s="131"/>
      <c r="QOM137" s="131"/>
      <c r="QON137" s="131"/>
      <c r="QOO137" s="131"/>
      <c r="QOP137" s="131"/>
      <c r="QOQ137" s="131"/>
      <c r="QOR137" s="131"/>
      <c r="QOS137" s="131"/>
      <c r="QOT137" s="131"/>
      <c r="QOU137" s="131"/>
      <c r="QOV137" s="131"/>
      <c r="QOW137" s="131"/>
      <c r="QOX137" s="131"/>
      <c r="QOY137" s="131"/>
      <c r="QOZ137" s="131"/>
      <c r="QPA137" s="131"/>
      <c r="QPB137" s="131"/>
      <c r="QPC137" s="131"/>
      <c r="QPD137" s="131"/>
      <c r="QPE137" s="131"/>
      <c r="QPF137" s="131"/>
      <c r="QPG137" s="131"/>
      <c r="QPH137" s="131"/>
      <c r="QPI137" s="131"/>
      <c r="QPJ137" s="131"/>
      <c r="QPK137" s="131"/>
      <c r="QPL137" s="131"/>
      <c r="QPM137" s="131"/>
      <c r="QPN137" s="131"/>
      <c r="QPO137" s="131"/>
      <c r="QPP137" s="131"/>
      <c r="QPQ137" s="131"/>
      <c r="QPR137" s="131"/>
      <c r="QPS137" s="131"/>
      <c r="QPT137" s="131"/>
      <c r="QPU137" s="131"/>
      <c r="QPV137" s="131"/>
      <c r="QPW137" s="131"/>
      <c r="QPX137" s="131"/>
      <c r="QPY137" s="131"/>
      <c r="QPZ137" s="131"/>
      <c r="QQA137" s="131"/>
      <c r="QQB137" s="131"/>
      <c r="QQC137" s="131"/>
      <c r="QQD137" s="131"/>
      <c r="QQE137" s="131"/>
      <c r="QQF137" s="131"/>
      <c r="QQG137" s="131"/>
      <c r="QQH137" s="131"/>
      <c r="QQI137" s="131"/>
      <c r="QQJ137" s="131"/>
      <c r="QQK137" s="131"/>
      <c r="QQL137" s="131"/>
      <c r="QQM137" s="131"/>
      <c r="QQN137" s="131"/>
      <c r="QQO137" s="131"/>
      <c r="QQP137" s="131"/>
      <c r="QQQ137" s="131"/>
      <c r="QQR137" s="131"/>
      <c r="QQS137" s="131"/>
      <c r="QQT137" s="131"/>
      <c r="QQU137" s="131"/>
      <c r="QQV137" s="131"/>
      <c r="QQW137" s="131"/>
      <c r="QQX137" s="131"/>
      <c r="QQY137" s="131"/>
      <c r="QQZ137" s="131"/>
      <c r="QRA137" s="131"/>
      <c r="QRB137" s="131"/>
      <c r="QRC137" s="131"/>
      <c r="QRD137" s="131"/>
      <c r="QRE137" s="131"/>
      <c r="QRF137" s="131"/>
      <c r="QRG137" s="131"/>
      <c r="QRH137" s="131"/>
      <c r="QRI137" s="131"/>
      <c r="QRJ137" s="131"/>
      <c r="QRK137" s="131"/>
      <c r="QRL137" s="131"/>
      <c r="QRM137" s="131"/>
      <c r="QRN137" s="131"/>
      <c r="QRO137" s="131"/>
      <c r="QRP137" s="131"/>
      <c r="QRQ137" s="131"/>
      <c r="QRR137" s="131"/>
      <c r="QRS137" s="131"/>
      <c r="QRT137" s="131"/>
      <c r="QRU137" s="131"/>
      <c r="QRV137" s="131"/>
      <c r="QRW137" s="131"/>
      <c r="QRX137" s="131"/>
      <c r="QRY137" s="131"/>
      <c r="QRZ137" s="131"/>
      <c r="QSA137" s="131"/>
      <c r="QSB137" s="131"/>
      <c r="QSC137" s="131"/>
      <c r="QSD137" s="131"/>
      <c r="QSE137" s="131"/>
      <c r="QSF137" s="131"/>
      <c r="QSG137" s="131"/>
      <c r="QSH137" s="131"/>
      <c r="QSI137" s="131"/>
      <c r="QSJ137" s="131"/>
      <c r="QSK137" s="131"/>
      <c r="QSL137" s="131"/>
      <c r="QSM137" s="131"/>
      <c r="QSN137" s="131"/>
      <c r="QSO137" s="131"/>
      <c r="QSP137" s="131"/>
      <c r="QSQ137" s="131"/>
      <c r="QSR137" s="131"/>
      <c r="QSS137" s="131"/>
      <c r="QST137" s="131"/>
      <c r="QSU137" s="131"/>
      <c r="QSV137" s="131"/>
      <c r="QSW137" s="131"/>
      <c r="QSX137" s="131"/>
      <c r="QSY137" s="131"/>
      <c r="QSZ137" s="131"/>
      <c r="QTA137" s="131"/>
      <c r="QTB137" s="131"/>
      <c r="QTC137" s="131"/>
      <c r="QTD137" s="131"/>
      <c r="QTE137" s="131"/>
      <c r="QTF137" s="131"/>
      <c r="QTG137" s="131"/>
      <c r="QTH137" s="131"/>
      <c r="QTI137" s="131"/>
      <c r="QTJ137" s="131"/>
      <c r="QTK137" s="131"/>
      <c r="QTL137" s="131"/>
      <c r="QTM137" s="131"/>
      <c r="QTN137" s="131"/>
      <c r="QTO137" s="131"/>
      <c r="QTP137" s="131"/>
      <c r="QTQ137" s="131"/>
      <c r="QTR137" s="131"/>
      <c r="QTS137" s="131"/>
      <c r="QTT137" s="131"/>
      <c r="QTU137" s="131"/>
      <c r="QTV137" s="131"/>
      <c r="QTW137" s="131"/>
      <c r="QTX137" s="131"/>
      <c r="QTY137" s="131"/>
      <c r="QTZ137" s="131"/>
      <c r="QUA137" s="131"/>
      <c r="QUB137" s="131"/>
      <c r="QUC137" s="131"/>
      <c r="QUD137" s="131"/>
      <c r="QUE137" s="131"/>
      <c r="QUF137" s="131"/>
      <c r="QUG137" s="131"/>
      <c r="QUH137" s="131"/>
      <c r="QUI137" s="131"/>
      <c r="QUJ137" s="131"/>
      <c r="QUK137" s="131"/>
      <c r="QUL137" s="131"/>
      <c r="QUM137" s="131"/>
      <c r="QUN137" s="131"/>
      <c r="QUO137" s="131"/>
      <c r="QUP137" s="131"/>
      <c r="QUQ137" s="131"/>
      <c r="QUR137" s="131"/>
      <c r="QUS137" s="131"/>
      <c r="QUT137" s="131"/>
      <c r="QUU137" s="131"/>
      <c r="QUV137" s="131"/>
      <c r="QUW137" s="131"/>
      <c r="QUX137" s="131"/>
      <c r="QUY137" s="131"/>
      <c r="QUZ137" s="131"/>
      <c r="QVA137" s="131"/>
      <c r="QVB137" s="131"/>
      <c r="QVC137" s="131"/>
      <c r="QVD137" s="131"/>
      <c r="QVE137" s="131"/>
      <c r="QVF137" s="131"/>
      <c r="QVG137" s="131"/>
      <c r="QVH137" s="131"/>
      <c r="QVI137" s="131"/>
      <c r="QVJ137" s="131"/>
      <c r="QVK137" s="131"/>
      <c r="QVL137" s="131"/>
      <c r="QVM137" s="131"/>
      <c r="QVN137" s="131"/>
      <c r="QVO137" s="131"/>
      <c r="QVP137" s="131"/>
      <c r="QVQ137" s="131"/>
      <c r="QVR137" s="131"/>
      <c r="QVS137" s="131"/>
      <c r="QVT137" s="131"/>
      <c r="QVU137" s="131"/>
      <c r="QVV137" s="131"/>
      <c r="QVW137" s="131"/>
      <c r="QVX137" s="131"/>
      <c r="QVY137" s="131"/>
      <c r="QVZ137" s="131"/>
      <c r="QWA137" s="131"/>
      <c r="QWB137" s="131"/>
      <c r="QWC137" s="131"/>
      <c r="QWD137" s="131"/>
      <c r="QWE137" s="131"/>
      <c r="QWF137" s="131"/>
      <c r="QWG137" s="131"/>
      <c r="QWH137" s="131"/>
      <c r="QWI137" s="131"/>
      <c r="QWJ137" s="131"/>
      <c r="QWK137" s="131"/>
      <c r="QWL137" s="131"/>
      <c r="QWM137" s="131"/>
      <c r="QWN137" s="131"/>
      <c r="QWO137" s="131"/>
      <c r="QWP137" s="131"/>
      <c r="QWQ137" s="131"/>
      <c r="QWR137" s="131"/>
      <c r="QWS137" s="131"/>
      <c r="QWT137" s="131"/>
      <c r="QWU137" s="131"/>
      <c r="QWV137" s="131"/>
      <c r="QWW137" s="131"/>
      <c r="QWX137" s="131"/>
      <c r="QWY137" s="131"/>
      <c r="QWZ137" s="131"/>
      <c r="QXA137" s="131"/>
      <c r="QXB137" s="131"/>
      <c r="QXC137" s="131"/>
      <c r="QXD137" s="131"/>
      <c r="QXE137" s="131"/>
      <c r="QXF137" s="131"/>
      <c r="QXG137" s="131"/>
      <c r="QXH137" s="131"/>
      <c r="QXI137" s="131"/>
      <c r="QXJ137" s="131"/>
      <c r="QXK137" s="131"/>
      <c r="QXL137" s="131"/>
      <c r="QXM137" s="131"/>
      <c r="QXN137" s="131"/>
      <c r="QXO137" s="131"/>
      <c r="QXP137" s="131"/>
      <c r="QXQ137" s="131"/>
      <c r="QXR137" s="131"/>
      <c r="QXS137" s="131"/>
      <c r="QXT137" s="131"/>
      <c r="QXU137" s="131"/>
      <c r="QXV137" s="131"/>
      <c r="QXW137" s="131"/>
      <c r="QXX137" s="131"/>
      <c r="QXY137" s="131"/>
      <c r="QXZ137" s="131"/>
      <c r="QYA137" s="131"/>
      <c r="QYB137" s="131"/>
      <c r="QYC137" s="131"/>
      <c r="QYD137" s="131"/>
      <c r="QYE137" s="131"/>
      <c r="QYF137" s="131"/>
      <c r="QYG137" s="131"/>
      <c r="QYH137" s="131"/>
      <c r="QYI137" s="131"/>
      <c r="QYJ137" s="131"/>
      <c r="QYK137" s="131"/>
      <c r="QYL137" s="131"/>
      <c r="QYM137" s="131"/>
      <c r="QYN137" s="131"/>
      <c r="QYO137" s="131"/>
      <c r="QYP137" s="131"/>
      <c r="QYQ137" s="131"/>
      <c r="QYR137" s="131"/>
      <c r="QYS137" s="131"/>
      <c r="QYT137" s="131"/>
      <c r="QYU137" s="131"/>
      <c r="QYV137" s="131"/>
      <c r="QYW137" s="131"/>
      <c r="QYX137" s="131"/>
      <c r="QYY137" s="131"/>
      <c r="QYZ137" s="131"/>
      <c r="QZA137" s="131"/>
      <c r="QZB137" s="131"/>
      <c r="QZC137" s="131"/>
      <c r="QZD137" s="131"/>
      <c r="QZE137" s="131"/>
      <c r="QZF137" s="131"/>
      <c r="QZG137" s="131"/>
      <c r="QZH137" s="131"/>
      <c r="QZI137" s="131"/>
      <c r="QZJ137" s="131"/>
      <c r="QZK137" s="131"/>
      <c r="QZL137" s="131"/>
      <c r="QZM137" s="131"/>
      <c r="QZN137" s="131"/>
      <c r="QZO137" s="131"/>
      <c r="QZP137" s="131"/>
      <c r="QZQ137" s="131"/>
      <c r="QZR137" s="131"/>
      <c r="QZS137" s="131"/>
      <c r="QZT137" s="131"/>
      <c r="QZU137" s="131"/>
      <c r="QZV137" s="131"/>
      <c r="QZW137" s="131"/>
      <c r="QZX137" s="131"/>
      <c r="QZY137" s="131"/>
      <c r="QZZ137" s="131"/>
      <c r="RAA137" s="131"/>
      <c r="RAB137" s="131"/>
      <c r="RAC137" s="131"/>
      <c r="RAD137" s="131"/>
      <c r="RAE137" s="131"/>
      <c r="RAF137" s="131"/>
      <c r="RAG137" s="131"/>
      <c r="RAH137" s="131"/>
      <c r="RAI137" s="131"/>
      <c r="RAJ137" s="131"/>
      <c r="RAK137" s="131"/>
      <c r="RAL137" s="131"/>
      <c r="RAM137" s="131"/>
      <c r="RAN137" s="131"/>
      <c r="RAO137" s="131"/>
      <c r="RAP137" s="131"/>
      <c r="RAQ137" s="131"/>
      <c r="RAR137" s="131"/>
      <c r="RAS137" s="131"/>
      <c r="RAT137" s="131"/>
      <c r="RAU137" s="131"/>
      <c r="RAV137" s="131"/>
      <c r="RAW137" s="131"/>
      <c r="RAX137" s="131"/>
      <c r="RAY137" s="131"/>
      <c r="RAZ137" s="131"/>
      <c r="RBA137" s="131"/>
      <c r="RBB137" s="131"/>
      <c r="RBC137" s="131"/>
      <c r="RBD137" s="131"/>
      <c r="RBE137" s="131"/>
      <c r="RBF137" s="131"/>
      <c r="RBG137" s="131"/>
      <c r="RBH137" s="131"/>
      <c r="RBI137" s="131"/>
      <c r="RBJ137" s="131"/>
      <c r="RBK137" s="131"/>
      <c r="RBL137" s="131"/>
      <c r="RBM137" s="131"/>
      <c r="RBN137" s="131"/>
      <c r="RBO137" s="131"/>
      <c r="RBP137" s="131"/>
      <c r="RBQ137" s="131"/>
      <c r="RBR137" s="131"/>
      <c r="RBS137" s="131"/>
      <c r="RBT137" s="131"/>
      <c r="RBU137" s="131"/>
      <c r="RBV137" s="131"/>
      <c r="RBW137" s="131"/>
      <c r="RBX137" s="131"/>
      <c r="RBY137" s="131"/>
      <c r="RBZ137" s="131"/>
      <c r="RCA137" s="131"/>
      <c r="RCB137" s="131"/>
      <c r="RCC137" s="131"/>
      <c r="RCD137" s="131"/>
      <c r="RCE137" s="131"/>
      <c r="RCF137" s="131"/>
      <c r="RCG137" s="131"/>
      <c r="RCH137" s="131"/>
      <c r="RCI137" s="131"/>
      <c r="RCJ137" s="131"/>
      <c r="RCK137" s="131"/>
      <c r="RCL137" s="131"/>
      <c r="RCM137" s="131"/>
      <c r="RCN137" s="131"/>
      <c r="RCO137" s="131"/>
      <c r="RCP137" s="131"/>
      <c r="RCQ137" s="131"/>
      <c r="RCR137" s="131"/>
      <c r="RCS137" s="131"/>
      <c r="RCT137" s="131"/>
      <c r="RCU137" s="131"/>
      <c r="RCV137" s="131"/>
      <c r="RCW137" s="131"/>
      <c r="RCX137" s="131"/>
      <c r="RCY137" s="131"/>
      <c r="RCZ137" s="131"/>
      <c r="RDA137" s="131"/>
      <c r="RDB137" s="131"/>
      <c r="RDC137" s="131"/>
      <c r="RDD137" s="131"/>
      <c r="RDE137" s="131"/>
      <c r="RDF137" s="131"/>
      <c r="RDG137" s="131"/>
      <c r="RDH137" s="131"/>
      <c r="RDI137" s="131"/>
      <c r="RDJ137" s="131"/>
      <c r="RDK137" s="131"/>
      <c r="RDL137" s="131"/>
      <c r="RDM137" s="131"/>
      <c r="RDN137" s="131"/>
      <c r="RDO137" s="131"/>
      <c r="RDP137" s="131"/>
      <c r="RDQ137" s="131"/>
      <c r="RDR137" s="131"/>
      <c r="RDS137" s="131"/>
      <c r="RDT137" s="131"/>
      <c r="RDU137" s="131"/>
      <c r="RDV137" s="131"/>
      <c r="RDW137" s="131"/>
      <c r="RDX137" s="131"/>
      <c r="RDY137" s="131"/>
      <c r="RDZ137" s="131"/>
      <c r="REA137" s="131"/>
      <c r="REB137" s="131"/>
      <c r="REC137" s="131"/>
      <c r="RED137" s="131"/>
      <c r="REE137" s="131"/>
      <c r="REF137" s="131"/>
      <c r="REG137" s="131"/>
      <c r="REH137" s="131"/>
      <c r="REI137" s="131"/>
      <c r="REJ137" s="131"/>
      <c r="REK137" s="131"/>
      <c r="REL137" s="131"/>
      <c r="REM137" s="131"/>
      <c r="REN137" s="131"/>
      <c r="REO137" s="131"/>
      <c r="REP137" s="131"/>
      <c r="REQ137" s="131"/>
      <c r="RER137" s="131"/>
      <c r="RES137" s="131"/>
      <c r="RET137" s="131"/>
      <c r="REU137" s="131"/>
      <c r="REV137" s="131"/>
      <c r="REW137" s="131"/>
      <c r="REX137" s="131"/>
      <c r="REY137" s="131"/>
      <c r="REZ137" s="131"/>
      <c r="RFA137" s="131"/>
      <c r="RFB137" s="131"/>
      <c r="RFC137" s="131"/>
      <c r="RFD137" s="131"/>
      <c r="RFE137" s="131"/>
      <c r="RFF137" s="131"/>
      <c r="RFG137" s="131"/>
      <c r="RFH137" s="131"/>
      <c r="RFI137" s="131"/>
      <c r="RFJ137" s="131"/>
      <c r="RFK137" s="131"/>
      <c r="RFL137" s="131"/>
      <c r="RFM137" s="131"/>
      <c r="RFN137" s="131"/>
      <c r="RFO137" s="131"/>
      <c r="RFP137" s="131"/>
      <c r="RFQ137" s="131"/>
      <c r="RFR137" s="131"/>
      <c r="RFS137" s="131"/>
      <c r="RFT137" s="131"/>
      <c r="RFU137" s="131"/>
      <c r="RFV137" s="131"/>
      <c r="RFW137" s="131"/>
      <c r="RFX137" s="131"/>
      <c r="RFY137" s="131"/>
      <c r="RFZ137" s="131"/>
      <c r="RGA137" s="131"/>
      <c r="RGB137" s="131"/>
      <c r="RGC137" s="131"/>
      <c r="RGD137" s="131"/>
      <c r="RGE137" s="131"/>
      <c r="RGF137" s="131"/>
      <c r="RGG137" s="131"/>
      <c r="RGH137" s="131"/>
      <c r="RGI137" s="131"/>
      <c r="RGJ137" s="131"/>
      <c r="RGK137" s="131"/>
      <c r="RGL137" s="131"/>
      <c r="RGM137" s="131"/>
      <c r="RGN137" s="131"/>
      <c r="RGO137" s="131"/>
      <c r="RGP137" s="131"/>
      <c r="RGQ137" s="131"/>
      <c r="RGR137" s="131"/>
      <c r="RGS137" s="131"/>
      <c r="RGT137" s="131"/>
      <c r="RGU137" s="131"/>
      <c r="RGV137" s="131"/>
      <c r="RGW137" s="131"/>
      <c r="RGX137" s="131"/>
      <c r="RGY137" s="131"/>
      <c r="RGZ137" s="131"/>
      <c r="RHA137" s="131"/>
      <c r="RHB137" s="131"/>
      <c r="RHC137" s="131"/>
      <c r="RHD137" s="131"/>
      <c r="RHE137" s="131"/>
      <c r="RHF137" s="131"/>
      <c r="RHG137" s="131"/>
      <c r="RHH137" s="131"/>
      <c r="RHI137" s="131"/>
      <c r="RHJ137" s="131"/>
      <c r="RHK137" s="131"/>
      <c r="RHL137" s="131"/>
      <c r="RHM137" s="131"/>
      <c r="RHN137" s="131"/>
      <c r="RHO137" s="131"/>
      <c r="RHP137" s="131"/>
      <c r="RHQ137" s="131"/>
      <c r="RHR137" s="131"/>
      <c r="RHS137" s="131"/>
      <c r="RHT137" s="131"/>
      <c r="RHU137" s="131"/>
      <c r="RHV137" s="131"/>
      <c r="RHW137" s="131"/>
      <c r="RHX137" s="131"/>
      <c r="RHY137" s="131"/>
      <c r="RHZ137" s="131"/>
      <c r="RIA137" s="131"/>
      <c r="RIB137" s="131"/>
      <c r="RIC137" s="131"/>
      <c r="RID137" s="131"/>
      <c r="RIE137" s="131"/>
      <c r="RIF137" s="131"/>
      <c r="RIG137" s="131"/>
      <c r="RIH137" s="131"/>
      <c r="RII137" s="131"/>
      <c r="RIJ137" s="131"/>
      <c r="RIK137" s="131"/>
      <c r="RIL137" s="131"/>
      <c r="RIM137" s="131"/>
      <c r="RIN137" s="131"/>
      <c r="RIO137" s="131"/>
      <c r="RIP137" s="131"/>
      <c r="RIQ137" s="131"/>
      <c r="RIR137" s="131"/>
      <c r="RIS137" s="131"/>
      <c r="RIT137" s="131"/>
      <c r="RIU137" s="131"/>
      <c r="RIV137" s="131"/>
      <c r="RIW137" s="131"/>
      <c r="RIX137" s="131"/>
      <c r="RIY137" s="131"/>
      <c r="RIZ137" s="131"/>
      <c r="RJA137" s="131"/>
      <c r="RJB137" s="131"/>
      <c r="RJC137" s="131"/>
      <c r="RJD137" s="131"/>
      <c r="RJE137" s="131"/>
      <c r="RJF137" s="131"/>
      <c r="RJG137" s="131"/>
      <c r="RJH137" s="131"/>
      <c r="RJI137" s="131"/>
      <c r="RJJ137" s="131"/>
      <c r="RJK137" s="131"/>
      <c r="RJL137" s="131"/>
      <c r="RJM137" s="131"/>
      <c r="RJN137" s="131"/>
      <c r="RJO137" s="131"/>
      <c r="RJP137" s="131"/>
      <c r="RJQ137" s="131"/>
      <c r="RJR137" s="131"/>
      <c r="RJS137" s="131"/>
      <c r="RJT137" s="131"/>
      <c r="RJU137" s="131"/>
      <c r="RJV137" s="131"/>
      <c r="RJW137" s="131"/>
      <c r="RJX137" s="131"/>
      <c r="RJY137" s="131"/>
      <c r="RJZ137" s="131"/>
      <c r="RKA137" s="131"/>
      <c r="RKB137" s="131"/>
      <c r="RKC137" s="131"/>
      <c r="RKD137" s="131"/>
      <c r="RKE137" s="131"/>
      <c r="RKF137" s="131"/>
      <c r="RKG137" s="131"/>
      <c r="RKH137" s="131"/>
      <c r="RKI137" s="131"/>
      <c r="RKJ137" s="131"/>
      <c r="RKK137" s="131"/>
      <c r="RKL137" s="131"/>
      <c r="RKM137" s="131"/>
      <c r="RKN137" s="131"/>
      <c r="RKO137" s="131"/>
      <c r="RKP137" s="131"/>
      <c r="RKQ137" s="131"/>
      <c r="RKR137" s="131"/>
      <c r="RKS137" s="131"/>
      <c r="RKT137" s="131"/>
      <c r="RKU137" s="131"/>
      <c r="RKV137" s="131"/>
      <c r="RKW137" s="131"/>
      <c r="RKX137" s="131"/>
      <c r="RKY137" s="131"/>
      <c r="RKZ137" s="131"/>
      <c r="RLA137" s="131"/>
      <c r="RLB137" s="131"/>
      <c r="RLC137" s="131"/>
      <c r="RLD137" s="131"/>
      <c r="RLE137" s="131"/>
      <c r="RLF137" s="131"/>
      <c r="RLG137" s="131"/>
      <c r="RLH137" s="131"/>
      <c r="RLI137" s="131"/>
      <c r="RLJ137" s="131"/>
      <c r="RLK137" s="131"/>
      <c r="RLL137" s="131"/>
      <c r="RLM137" s="131"/>
      <c r="RLN137" s="131"/>
      <c r="RLO137" s="131"/>
      <c r="RLP137" s="131"/>
      <c r="RLQ137" s="131"/>
      <c r="RLR137" s="131"/>
      <c r="RLS137" s="131"/>
      <c r="RLT137" s="131"/>
      <c r="RLU137" s="131"/>
      <c r="RLV137" s="131"/>
      <c r="RLW137" s="131"/>
      <c r="RLX137" s="131"/>
      <c r="RLY137" s="131"/>
      <c r="RLZ137" s="131"/>
      <c r="RMA137" s="131"/>
      <c r="RMB137" s="131"/>
      <c r="RMC137" s="131"/>
      <c r="RMD137" s="131"/>
      <c r="RME137" s="131"/>
      <c r="RMF137" s="131"/>
      <c r="RMG137" s="131"/>
      <c r="RMH137" s="131"/>
      <c r="RMI137" s="131"/>
      <c r="RMJ137" s="131"/>
      <c r="RMK137" s="131"/>
      <c r="RML137" s="131"/>
      <c r="RMM137" s="131"/>
      <c r="RMN137" s="131"/>
      <c r="RMO137" s="131"/>
      <c r="RMP137" s="131"/>
      <c r="RMQ137" s="131"/>
      <c r="RMR137" s="131"/>
      <c r="RMS137" s="131"/>
      <c r="RMT137" s="131"/>
      <c r="RMU137" s="131"/>
      <c r="RMV137" s="131"/>
      <c r="RMW137" s="131"/>
      <c r="RMX137" s="131"/>
      <c r="RMY137" s="131"/>
      <c r="RMZ137" s="131"/>
      <c r="RNA137" s="131"/>
      <c r="RNB137" s="131"/>
      <c r="RNC137" s="131"/>
      <c r="RND137" s="131"/>
      <c r="RNE137" s="131"/>
      <c r="RNF137" s="131"/>
      <c r="RNG137" s="131"/>
      <c r="RNH137" s="131"/>
      <c r="RNI137" s="131"/>
      <c r="RNJ137" s="131"/>
      <c r="RNK137" s="131"/>
      <c r="RNL137" s="131"/>
      <c r="RNM137" s="131"/>
      <c r="RNN137" s="131"/>
      <c r="RNO137" s="131"/>
      <c r="RNP137" s="131"/>
      <c r="RNQ137" s="131"/>
      <c r="RNR137" s="131"/>
      <c r="RNS137" s="131"/>
      <c r="RNT137" s="131"/>
      <c r="RNU137" s="131"/>
      <c r="RNV137" s="131"/>
      <c r="RNW137" s="131"/>
      <c r="RNX137" s="131"/>
      <c r="RNY137" s="131"/>
      <c r="RNZ137" s="131"/>
      <c r="ROA137" s="131"/>
      <c r="ROB137" s="131"/>
      <c r="ROC137" s="131"/>
      <c r="ROD137" s="131"/>
      <c r="ROE137" s="131"/>
      <c r="ROF137" s="131"/>
      <c r="ROG137" s="131"/>
      <c r="ROH137" s="131"/>
      <c r="ROI137" s="131"/>
      <c r="ROJ137" s="131"/>
      <c r="ROK137" s="131"/>
      <c r="ROL137" s="131"/>
      <c r="ROM137" s="131"/>
      <c r="RON137" s="131"/>
      <c r="ROO137" s="131"/>
      <c r="ROP137" s="131"/>
      <c r="ROQ137" s="131"/>
      <c r="ROR137" s="131"/>
      <c r="ROS137" s="131"/>
      <c r="ROT137" s="131"/>
      <c r="ROU137" s="131"/>
      <c r="ROV137" s="131"/>
      <c r="ROW137" s="131"/>
      <c r="ROX137" s="131"/>
      <c r="ROY137" s="131"/>
      <c r="ROZ137" s="131"/>
      <c r="RPA137" s="131"/>
      <c r="RPB137" s="131"/>
      <c r="RPC137" s="131"/>
      <c r="RPD137" s="131"/>
      <c r="RPE137" s="131"/>
      <c r="RPF137" s="131"/>
      <c r="RPG137" s="131"/>
      <c r="RPH137" s="131"/>
      <c r="RPI137" s="131"/>
      <c r="RPJ137" s="131"/>
      <c r="RPK137" s="131"/>
      <c r="RPL137" s="131"/>
      <c r="RPM137" s="131"/>
      <c r="RPN137" s="131"/>
      <c r="RPO137" s="131"/>
      <c r="RPP137" s="131"/>
      <c r="RPQ137" s="131"/>
      <c r="RPR137" s="131"/>
      <c r="RPS137" s="131"/>
      <c r="RPT137" s="131"/>
      <c r="RPU137" s="131"/>
      <c r="RPV137" s="131"/>
      <c r="RPW137" s="131"/>
      <c r="RPX137" s="131"/>
      <c r="RPY137" s="131"/>
      <c r="RPZ137" s="131"/>
      <c r="RQA137" s="131"/>
      <c r="RQB137" s="131"/>
      <c r="RQC137" s="131"/>
      <c r="RQD137" s="131"/>
      <c r="RQE137" s="131"/>
      <c r="RQF137" s="131"/>
      <c r="RQG137" s="131"/>
      <c r="RQH137" s="131"/>
      <c r="RQI137" s="131"/>
      <c r="RQJ137" s="131"/>
      <c r="RQK137" s="131"/>
      <c r="RQL137" s="131"/>
      <c r="RQM137" s="131"/>
      <c r="RQN137" s="131"/>
      <c r="RQO137" s="131"/>
      <c r="RQP137" s="131"/>
      <c r="RQQ137" s="131"/>
      <c r="RQR137" s="131"/>
      <c r="RQS137" s="131"/>
      <c r="RQT137" s="131"/>
      <c r="RQU137" s="131"/>
      <c r="RQV137" s="131"/>
      <c r="RQW137" s="131"/>
      <c r="RQX137" s="131"/>
      <c r="RQY137" s="131"/>
      <c r="RQZ137" s="131"/>
      <c r="RRA137" s="131"/>
      <c r="RRB137" s="131"/>
      <c r="RRC137" s="131"/>
      <c r="RRD137" s="131"/>
      <c r="RRE137" s="131"/>
      <c r="RRF137" s="131"/>
      <c r="RRG137" s="131"/>
      <c r="RRH137" s="131"/>
      <c r="RRI137" s="131"/>
      <c r="RRJ137" s="131"/>
      <c r="RRK137" s="131"/>
      <c r="RRL137" s="131"/>
      <c r="RRM137" s="131"/>
      <c r="RRN137" s="131"/>
      <c r="RRO137" s="131"/>
      <c r="RRP137" s="131"/>
      <c r="RRQ137" s="131"/>
      <c r="RRR137" s="131"/>
      <c r="RRS137" s="131"/>
      <c r="RRT137" s="131"/>
      <c r="RRU137" s="131"/>
      <c r="RRV137" s="131"/>
      <c r="RRW137" s="131"/>
      <c r="RRX137" s="131"/>
      <c r="RRY137" s="131"/>
      <c r="RRZ137" s="131"/>
      <c r="RSA137" s="131"/>
      <c r="RSB137" s="131"/>
      <c r="RSC137" s="131"/>
      <c r="RSD137" s="131"/>
      <c r="RSE137" s="131"/>
      <c r="RSF137" s="131"/>
      <c r="RSG137" s="131"/>
      <c r="RSH137" s="131"/>
      <c r="RSI137" s="131"/>
      <c r="RSJ137" s="131"/>
      <c r="RSK137" s="131"/>
      <c r="RSL137" s="131"/>
      <c r="RSM137" s="131"/>
      <c r="RSN137" s="131"/>
      <c r="RSO137" s="131"/>
      <c r="RSP137" s="131"/>
      <c r="RSQ137" s="131"/>
      <c r="RSR137" s="131"/>
      <c r="RSS137" s="131"/>
      <c r="RST137" s="131"/>
      <c r="RSU137" s="131"/>
      <c r="RSV137" s="131"/>
      <c r="RSW137" s="131"/>
      <c r="RSX137" s="131"/>
      <c r="RSY137" s="131"/>
      <c r="RSZ137" s="131"/>
      <c r="RTA137" s="131"/>
      <c r="RTB137" s="131"/>
      <c r="RTC137" s="131"/>
      <c r="RTD137" s="131"/>
      <c r="RTE137" s="131"/>
      <c r="RTF137" s="131"/>
      <c r="RTG137" s="131"/>
      <c r="RTH137" s="131"/>
      <c r="RTI137" s="131"/>
      <c r="RTJ137" s="131"/>
      <c r="RTK137" s="131"/>
      <c r="RTL137" s="131"/>
      <c r="RTM137" s="131"/>
      <c r="RTN137" s="131"/>
      <c r="RTO137" s="131"/>
      <c r="RTP137" s="131"/>
      <c r="RTQ137" s="131"/>
      <c r="RTR137" s="131"/>
      <c r="RTS137" s="131"/>
      <c r="RTT137" s="131"/>
      <c r="RTU137" s="131"/>
      <c r="RTV137" s="131"/>
      <c r="RTW137" s="131"/>
      <c r="RTX137" s="131"/>
      <c r="RTY137" s="131"/>
      <c r="RTZ137" s="131"/>
      <c r="RUA137" s="131"/>
      <c r="RUB137" s="131"/>
      <c r="RUC137" s="131"/>
      <c r="RUD137" s="131"/>
      <c r="RUE137" s="131"/>
      <c r="RUF137" s="131"/>
      <c r="RUG137" s="131"/>
      <c r="RUH137" s="131"/>
      <c r="RUI137" s="131"/>
      <c r="RUJ137" s="131"/>
      <c r="RUK137" s="131"/>
      <c r="RUL137" s="131"/>
      <c r="RUM137" s="131"/>
      <c r="RUN137" s="131"/>
      <c r="RUO137" s="131"/>
      <c r="RUP137" s="131"/>
      <c r="RUQ137" s="131"/>
      <c r="RUR137" s="131"/>
      <c r="RUS137" s="131"/>
      <c r="RUT137" s="131"/>
      <c r="RUU137" s="131"/>
      <c r="RUV137" s="131"/>
      <c r="RUW137" s="131"/>
      <c r="RUX137" s="131"/>
      <c r="RUY137" s="131"/>
      <c r="RUZ137" s="131"/>
      <c r="RVA137" s="131"/>
      <c r="RVB137" s="131"/>
      <c r="RVC137" s="131"/>
      <c r="RVD137" s="131"/>
      <c r="RVE137" s="131"/>
      <c r="RVF137" s="131"/>
      <c r="RVG137" s="131"/>
      <c r="RVH137" s="131"/>
      <c r="RVI137" s="131"/>
      <c r="RVJ137" s="131"/>
      <c r="RVK137" s="131"/>
      <c r="RVL137" s="131"/>
      <c r="RVM137" s="131"/>
      <c r="RVN137" s="131"/>
      <c r="RVO137" s="131"/>
      <c r="RVP137" s="131"/>
      <c r="RVQ137" s="131"/>
      <c r="RVR137" s="131"/>
      <c r="RVS137" s="131"/>
      <c r="RVT137" s="131"/>
      <c r="RVU137" s="131"/>
      <c r="RVV137" s="131"/>
      <c r="RVW137" s="131"/>
      <c r="RVX137" s="131"/>
      <c r="RVY137" s="131"/>
      <c r="RVZ137" s="131"/>
      <c r="RWA137" s="131"/>
      <c r="RWB137" s="131"/>
      <c r="RWC137" s="131"/>
      <c r="RWD137" s="131"/>
      <c r="RWE137" s="131"/>
      <c r="RWF137" s="131"/>
      <c r="RWG137" s="131"/>
      <c r="RWH137" s="131"/>
      <c r="RWI137" s="131"/>
      <c r="RWJ137" s="131"/>
      <c r="RWK137" s="131"/>
      <c r="RWL137" s="131"/>
      <c r="RWM137" s="131"/>
      <c r="RWN137" s="131"/>
      <c r="RWO137" s="131"/>
      <c r="RWP137" s="131"/>
      <c r="RWQ137" s="131"/>
      <c r="RWR137" s="131"/>
      <c r="RWS137" s="131"/>
      <c r="RWT137" s="131"/>
      <c r="RWU137" s="131"/>
      <c r="RWV137" s="131"/>
      <c r="RWW137" s="131"/>
      <c r="RWX137" s="131"/>
      <c r="RWY137" s="131"/>
      <c r="RWZ137" s="131"/>
      <c r="RXA137" s="131"/>
      <c r="RXB137" s="131"/>
      <c r="RXC137" s="131"/>
      <c r="RXD137" s="131"/>
      <c r="RXE137" s="131"/>
      <c r="RXF137" s="131"/>
      <c r="RXG137" s="131"/>
      <c r="RXH137" s="131"/>
      <c r="RXI137" s="131"/>
      <c r="RXJ137" s="131"/>
      <c r="RXK137" s="131"/>
      <c r="RXL137" s="131"/>
      <c r="RXM137" s="131"/>
      <c r="RXN137" s="131"/>
      <c r="RXO137" s="131"/>
      <c r="RXP137" s="131"/>
      <c r="RXQ137" s="131"/>
      <c r="RXR137" s="131"/>
      <c r="RXS137" s="131"/>
      <c r="RXT137" s="131"/>
      <c r="RXU137" s="131"/>
      <c r="RXV137" s="131"/>
      <c r="RXW137" s="131"/>
      <c r="RXX137" s="131"/>
      <c r="RXY137" s="131"/>
      <c r="RXZ137" s="131"/>
      <c r="RYA137" s="131"/>
      <c r="RYB137" s="131"/>
      <c r="RYC137" s="131"/>
      <c r="RYD137" s="131"/>
      <c r="RYE137" s="131"/>
      <c r="RYF137" s="131"/>
      <c r="RYG137" s="131"/>
      <c r="RYH137" s="131"/>
      <c r="RYI137" s="131"/>
      <c r="RYJ137" s="131"/>
      <c r="RYK137" s="131"/>
      <c r="RYL137" s="131"/>
      <c r="RYM137" s="131"/>
      <c r="RYN137" s="131"/>
      <c r="RYO137" s="131"/>
      <c r="RYP137" s="131"/>
      <c r="RYQ137" s="131"/>
      <c r="RYR137" s="131"/>
      <c r="RYS137" s="131"/>
      <c r="RYT137" s="131"/>
      <c r="RYU137" s="131"/>
      <c r="RYV137" s="131"/>
      <c r="RYW137" s="131"/>
      <c r="RYX137" s="131"/>
      <c r="RYY137" s="131"/>
      <c r="RYZ137" s="131"/>
      <c r="RZA137" s="131"/>
      <c r="RZB137" s="131"/>
      <c r="RZC137" s="131"/>
      <c r="RZD137" s="131"/>
      <c r="RZE137" s="131"/>
      <c r="RZF137" s="131"/>
      <c r="RZG137" s="131"/>
      <c r="RZH137" s="131"/>
      <c r="RZI137" s="131"/>
      <c r="RZJ137" s="131"/>
      <c r="RZK137" s="131"/>
      <c r="RZL137" s="131"/>
      <c r="RZM137" s="131"/>
      <c r="RZN137" s="131"/>
      <c r="RZO137" s="131"/>
      <c r="RZP137" s="131"/>
      <c r="RZQ137" s="131"/>
      <c r="RZR137" s="131"/>
      <c r="RZS137" s="131"/>
      <c r="RZT137" s="131"/>
      <c r="RZU137" s="131"/>
      <c r="RZV137" s="131"/>
      <c r="RZW137" s="131"/>
      <c r="RZX137" s="131"/>
      <c r="RZY137" s="131"/>
      <c r="RZZ137" s="131"/>
      <c r="SAA137" s="131"/>
      <c r="SAB137" s="131"/>
      <c r="SAC137" s="131"/>
      <c r="SAD137" s="131"/>
      <c r="SAE137" s="131"/>
      <c r="SAF137" s="131"/>
      <c r="SAG137" s="131"/>
      <c r="SAH137" s="131"/>
      <c r="SAI137" s="131"/>
      <c r="SAJ137" s="131"/>
      <c r="SAK137" s="131"/>
      <c r="SAL137" s="131"/>
      <c r="SAM137" s="131"/>
      <c r="SAN137" s="131"/>
      <c r="SAO137" s="131"/>
      <c r="SAP137" s="131"/>
      <c r="SAQ137" s="131"/>
      <c r="SAR137" s="131"/>
      <c r="SAS137" s="131"/>
      <c r="SAT137" s="131"/>
      <c r="SAU137" s="131"/>
      <c r="SAV137" s="131"/>
      <c r="SAW137" s="131"/>
      <c r="SAX137" s="131"/>
      <c r="SAY137" s="131"/>
      <c r="SAZ137" s="131"/>
      <c r="SBA137" s="131"/>
      <c r="SBB137" s="131"/>
      <c r="SBC137" s="131"/>
      <c r="SBD137" s="131"/>
      <c r="SBE137" s="131"/>
      <c r="SBF137" s="131"/>
      <c r="SBG137" s="131"/>
      <c r="SBH137" s="131"/>
      <c r="SBI137" s="131"/>
      <c r="SBJ137" s="131"/>
      <c r="SBK137" s="131"/>
      <c r="SBL137" s="131"/>
      <c r="SBM137" s="131"/>
      <c r="SBN137" s="131"/>
      <c r="SBO137" s="131"/>
      <c r="SBP137" s="131"/>
      <c r="SBQ137" s="131"/>
      <c r="SBR137" s="131"/>
      <c r="SBS137" s="131"/>
      <c r="SBT137" s="131"/>
      <c r="SBU137" s="131"/>
      <c r="SBV137" s="131"/>
      <c r="SBW137" s="131"/>
      <c r="SBX137" s="131"/>
      <c r="SBY137" s="131"/>
      <c r="SBZ137" s="131"/>
      <c r="SCA137" s="131"/>
      <c r="SCB137" s="131"/>
      <c r="SCC137" s="131"/>
      <c r="SCD137" s="131"/>
      <c r="SCE137" s="131"/>
      <c r="SCF137" s="131"/>
      <c r="SCG137" s="131"/>
      <c r="SCH137" s="131"/>
      <c r="SCI137" s="131"/>
      <c r="SCJ137" s="131"/>
      <c r="SCK137" s="131"/>
      <c r="SCL137" s="131"/>
      <c r="SCM137" s="131"/>
      <c r="SCN137" s="131"/>
      <c r="SCO137" s="131"/>
      <c r="SCP137" s="131"/>
      <c r="SCQ137" s="131"/>
      <c r="SCR137" s="131"/>
      <c r="SCS137" s="131"/>
      <c r="SCT137" s="131"/>
      <c r="SCU137" s="131"/>
      <c r="SCV137" s="131"/>
      <c r="SCW137" s="131"/>
      <c r="SCX137" s="131"/>
      <c r="SCY137" s="131"/>
      <c r="SCZ137" s="131"/>
      <c r="SDA137" s="131"/>
      <c r="SDB137" s="131"/>
      <c r="SDC137" s="131"/>
      <c r="SDD137" s="131"/>
      <c r="SDE137" s="131"/>
      <c r="SDF137" s="131"/>
      <c r="SDG137" s="131"/>
      <c r="SDH137" s="131"/>
      <c r="SDI137" s="131"/>
      <c r="SDJ137" s="131"/>
      <c r="SDK137" s="131"/>
      <c r="SDL137" s="131"/>
      <c r="SDM137" s="131"/>
      <c r="SDN137" s="131"/>
      <c r="SDO137" s="131"/>
      <c r="SDP137" s="131"/>
      <c r="SDQ137" s="131"/>
      <c r="SDR137" s="131"/>
      <c r="SDS137" s="131"/>
      <c r="SDT137" s="131"/>
      <c r="SDU137" s="131"/>
      <c r="SDV137" s="131"/>
      <c r="SDW137" s="131"/>
      <c r="SDX137" s="131"/>
      <c r="SDY137" s="131"/>
      <c r="SDZ137" s="131"/>
      <c r="SEA137" s="131"/>
      <c r="SEB137" s="131"/>
      <c r="SEC137" s="131"/>
      <c r="SED137" s="131"/>
      <c r="SEE137" s="131"/>
      <c r="SEF137" s="131"/>
      <c r="SEG137" s="131"/>
      <c r="SEH137" s="131"/>
      <c r="SEI137" s="131"/>
      <c r="SEJ137" s="131"/>
      <c r="SEK137" s="131"/>
      <c r="SEL137" s="131"/>
      <c r="SEM137" s="131"/>
      <c r="SEN137" s="131"/>
      <c r="SEO137" s="131"/>
      <c r="SEP137" s="131"/>
      <c r="SEQ137" s="131"/>
      <c r="SER137" s="131"/>
      <c r="SES137" s="131"/>
      <c r="SET137" s="131"/>
      <c r="SEU137" s="131"/>
      <c r="SEV137" s="131"/>
      <c r="SEW137" s="131"/>
      <c r="SEX137" s="131"/>
      <c r="SEY137" s="131"/>
      <c r="SEZ137" s="131"/>
      <c r="SFA137" s="131"/>
      <c r="SFB137" s="131"/>
      <c r="SFC137" s="131"/>
      <c r="SFD137" s="131"/>
      <c r="SFE137" s="131"/>
      <c r="SFF137" s="131"/>
      <c r="SFG137" s="131"/>
      <c r="SFH137" s="131"/>
      <c r="SFI137" s="131"/>
      <c r="SFJ137" s="131"/>
      <c r="SFK137" s="131"/>
      <c r="SFL137" s="131"/>
      <c r="SFM137" s="131"/>
      <c r="SFN137" s="131"/>
      <c r="SFO137" s="131"/>
      <c r="SFP137" s="131"/>
      <c r="SFQ137" s="131"/>
      <c r="SFR137" s="131"/>
      <c r="SFS137" s="131"/>
      <c r="SFT137" s="131"/>
      <c r="SFU137" s="131"/>
      <c r="SFV137" s="131"/>
      <c r="SFW137" s="131"/>
      <c r="SFX137" s="131"/>
      <c r="SFY137" s="131"/>
      <c r="SFZ137" s="131"/>
      <c r="SGA137" s="131"/>
      <c r="SGB137" s="131"/>
      <c r="SGC137" s="131"/>
      <c r="SGD137" s="131"/>
      <c r="SGE137" s="131"/>
      <c r="SGF137" s="131"/>
      <c r="SGG137" s="131"/>
      <c r="SGH137" s="131"/>
      <c r="SGI137" s="131"/>
      <c r="SGJ137" s="131"/>
      <c r="SGK137" s="131"/>
      <c r="SGL137" s="131"/>
      <c r="SGM137" s="131"/>
      <c r="SGN137" s="131"/>
      <c r="SGO137" s="131"/>
      <c r="SGP137" s="131"/>
      <c r="SGQ137" s="131"/>
      <c r="SGR137" s="131"/>
      <c r="SGS137" s="131"/>
      <c r="SGT137" s="131"/>
      <c r="SGU137" s="131"/>
      <c r="SGV137" s="131"/>
      <c r="SGW137" s="131"/>
      <c r="SGX137" s="131"/>
      <c r="SGY137" s="131"/>
      <c r="SGZ137" s="131"/>
      <c r="SHA137" s="131"/>
      <c r="SHB137" s="131"/>
      <c r="SHC137" s="131"/>
      <c r="SHD137" s="131"/>
      <c r="SHE137" s="131"/>
      <c r="SHF137" s="131"/>
      <c r="SHG137" s="131"/>
      <c r="SHH137" s="131"/>
      <c r="SHI137" s="131"/>
      <c r="SHJ137" s="131"/>
      <c r="SHK137" s="131"/>
      <c r="SHL137" s="131"/>
      <c r="SHM137" s="131"/>
      <c r="SHN137" s="131"/>
      <c r="SHO137" s="131"/>
      <c r="SHP137" s="131"/>
      <c r="SHQ137" s="131"/>
      <c r="SHR137" s="131"/>
      <c r="SHS137" s="131"/>
      <c r="SHT137" s="131"/>
      <c r="SHU137" s="131"/>
      <c r="SHV137" s="131"/>
      <c r="SHW137" s="131"/>
      <c r="SHX137" s="131"/>
      <c r="SHY137" s="131"/>
      <c r="SHZ137" s="131"/>
      <c r="SIA137" s="131"/>
      <c r="SIB137" s="131"/>
      <c r="SIC137" s="131"/>
      <c r="SID137" s="131"/>
      <c r="SIE137" s="131"/>
      <c r="SIF137" s="131"/>
      <c r="SIG137" s="131"/>
      <c r="SIH137" s="131"/>
      <c r="SII137" s="131"/>
      <c r="SIJ137" s="131"/>
      <c r="SIK137" s="131"/>
      <c r="SIL137" s="131"/>
      <c r="SIM137" s="131"/>
      <c r="SIN137" s="131"/>
      <c r="SIO137" s="131"/>
      <c r="SIP137" s="131"/>
      <c r="SIQ137" s="131"/>
      <c r="SIR137" s="131"/>
      <c r="SIS137" s="131"/>
      <c r="SIT137" s="131"/>
      <c r="SIU137" s="131"/>
      <c r="SIV137" s="131"/>
      <c r="SIW137" s="131"/>
      <c r="SIX137" s="131"/>
      <c r="SIY137" s="131"/>
      <c r="SIZ137" s="131"/>
      <c r="SJA137" s="131"/>
      <c r="SJB137" s="131"/>
      <c r="SJC137" s="131"/>
      <c r="SJD137" s="131"/>
      <c r="SJE137" s="131"/>
      <c r="SJF137" s="131"/>
      <c r="SJG137" s="131"/>
      <c r="SJH137" s="131"/>
      <c r="SJI137" s="131"/>
      <c r="SJJ137" s="131"/>
      <c r="SJK137" s="131"/>
      <c r="SJL137" s="131"/>
      <c r="SJM137" s="131"/>
      <c r="SJN137" s="131"/>
      <c r="SJO137" s="131"/>
      <c r="SJP137" s="131"/>
      <c r="SJQ137" s="131"/>
      <c r="SJR137" s="131"/>
      <c r="SJS137" s="131"/>
      <c r="SJT137" s="131"/>
      <c r="SJU137" s="131"/>
      <c r="SJV137" s="131"/>
      <c r="SJW137" s="131"/>
      <c r="SJX137" s="131"/>
      <c r="SJY137" s="131"/>
      <c r="SJZ137" s="131"/>
      <c r="SKA137" s="131"/>
      <c r="SKB137" s="131"/>
      <c r="SKC137" s="131"/>
      <c r="SKD137" s="131"/>
      <c r="SKE137" s="131"/>
      <c r="SKF137" s="131"/>
      <c r="SKG137" s="131"/>
      <c r="SKH137" s="131"/>
      <c r="SKI137" s="131"/>
      <c r="SKJ137" s="131"/>
      <c r="SKK137" s="131"/>
      <c r="SKL137" s="131"/>
      <c r="SKM137" s="131"/>
      <c r="SKN137" s="131"/>
      <c r="SKO137" s="131"/>
      <c r="SKP137" s="131"/>
      <c r="SKQ137" s="131"/>
      <c r="SKR137" s="131"/>
      <c r="SKS137" s="131"/>
      <c r="SKT137" s="131"/>
      <c r="SKU137" s="131"/>
      <c r="SKV137" s="131"/>
      <c r="SKW137" s="131"/>
      <c r="SKX137" s="131"/>
      <c r="SKY137" s="131"/>
      <c r="SKZ137" s="131"/>
      <c r="SLA137" s="131"/>
      <c r="SLB137" s="131"/>
      <c r="SLC137" s="131"/>
      <c r="SLD137" s="131"/>
      <c r="SLE137" s="131"/>
      <c r="SLF137" s="131"/>
      <c r="SLG137" s="131"/>
      <c r="SLH137" s="131"/>
      <c r="SLI137" s="131"/>
      <c r="SLJ137" s="131"/>
      <c r="SLK137" s="131"/>
      <c r="SLL137" s="131"/>
      <c r="SLM137" s="131"/>
      <c r="SLN137" s="131"/>
      <c r="SLO137" s="131"/>
      <c r="SLP137" s="131"/>
      <c r="SLQ137" s="131"/>
      <c r="SLR137" s="131"/>
      <c r="SLS137" s="131"/>
      <c r="SLT137" s="131"/>
      <c r="SLU137" s="131"/>
      <c r="SLV137" s="131"/>
      <c r="SLW137" s="131"/>
      <c r="SLX137" s="131"/>
      <c r="SLY137" s="131"/>
      <c r="SLZ137" s="131"/>
      <c r="SMA137" s="131"/>
      <c r="SMB137" s="131"/>
      <c r="SMC137" s="131"/>
      <c r="SMD137" s="131"/>
      <c r="SME137" s="131"/>
      <c r="SMF137" s="131"/>
      <c r="SMG137" s="131"/>
      <c r="SMH137" s="131"/>
      <c r="SMI137" s="131"/>
      <c r="SMJ137" s="131"/>
      <c r="SMK137" s="131"/>
      <c r="SML137" s="131"/>
      <c r="SMM137" s="131"/>
      <c r="SMN137" s="131"/>
      <c r="SMO137" s="131"/>
      <c r="SMP137" s="131"/>
      <c r="SMQ137" s="131"/>
      <c r="SMR137" s="131"/>
      <c r="SMS137" s="131"/>
      <c r="SMT137" s="131"/>
      <c r="SMU137" s="131"/>
      <c r="SMV137" s="131"/>
      <c r="SMW137" s="131"/>
      <c r="SMX137" s="131"/>
      <c r="SMY137" s="131"/>
      <c r="SMZ137" s="131"/>
      <c r="SNA137" s="131"/>
      <c r="SNB137" s="131"/>
      <c r="SNC137" s="131"/>
      <c r="SND137" s="131"/>
      <c r="SNE137" s="131"/>
      <c r="SNF137" s="131"/>
      <c r="SNG137" s="131"/>
      <c r="SNH137" s="131"/>
      <c r="SNI137" s="131"/>
      <c r="SNJ137" s="131"/>
      <c r="SNK137" s="131"/>
      <c r="SNL137" s="131"/>
      <c r="SNM137" s="131"/>
      <c r="SNN137" s="131"/>
      <c r="SNO137" s="131"/>
      <c r="SNP137" s="131"/>
      <c r="SNQ137" s="131"/>
      <c r="SNR137" s="131"/>
      <c r="SNS137" s="131"/>
      <c r="SNT137" s="131"/>
      <c r="SNU137" s="131"/>
      <c r="SNV137" s="131"/>
      <c r="SNW137" s="131"/>
      <c r="SNX137" s="131"/>
      <c r="SNY137" s="131"/>
      <c r="SNZ137" s="131"/>
      <c r="SOA137" s="131"/>
      <c r="SOB137" s="131"/>
      <c r="SOC137" s="131"/>
      <c r="SOD137" s="131"/>
      <c r="SOE137" s="131"/>
      <c r="SOF137" s="131"/>
      <c r="SOG137" s="131"/>
      <c r="SOH137" s="131"/>
      <c r="SOI137" s="131"/>
      <c r="SOJ137" s="131"/>
      <c r="SOK137" s="131"/>
      <c r="SOL137" s="131"/>
      <c r="SOM137" s="131"/>
      <c r="SON137" s="131"/>
      <c r="SOO137" s="131"/>
      <c r="SOP137" s="131"/>
      <c r="SOQ137" s="131"/>
      <c r="SOR137" s="131"/>
      <c r="SOS137" s="131"/>
      <c r="SOT137" s="131"/>
      <c r="SOU137" s="131"/>
      <c r="SOV137" s="131"/>
      <c r="SOW137" s="131"/>
      <c r="SOX137" s="131"/>
      <c r="SOY137" s="131"/>
      <c r="SOZ137" s="131"/>
      <c r="SPA137" s="131"/>
      <c r="SPB137" s="131"/>
      <c r="SPC137" s="131"/>
      <c r="SPD137" s="131"/>
      <c r="SPE137" s="131"/>
      <c r="SPF137" s="131"/>
      <c r="SPG137" s="131"/>
      <c r="SPH137" s="131"/>
      <c r="SPI137" s="131"/>
      <c r="SPJ137" s="131"/>
      <c r="SPK137" s="131"/>
      <c r="SPL137" s="131"/>
      <c r="SPM137" s="131"/>
      <c r="SPN137" s="131"/>
      <c r="SPO137" s="131"/>
      <c r="SPP137" s="131"/>
      <c r="SPQ137" s="131"/>
      <c r="SPR137" s="131"/>
      <c r="SPS137" s="131"/>
      <c r="SPT137" s="131"/>
      <c r="SPU137" s="131"/>
      <c r="SPV137" s="131"/>
      <c r="SPW137" s="131"/>
      <c r="SPX137" s="131"/>
      <c r="SPY137" s="131"/>
      <c r="SPZ137" s="131"/>
      <c r="SQA137" s="131"/>
      <c r="SQB137" s="131"/>
      <c r="SQC137" s="131"/>
      <c r="SQD137" s="131"/>
      <c r="SQE137" s="131"/>
      <c r="SQF137" s="131"/>
      <c r="SQG137" s="131"/>
      <c r="SQH137" s="131"/>
      <c r="SQI137" s="131"/>
      <c r="SQJ137" s="131"/>
      <c r="SQK137" s="131"/>
      <c r="SQL137" s="131"/>
      <c r="SQM137" s="131"/>
      <c r="SQN137" s="131"/>
      <c r="SQO137" s="131"/>
      <c r="SQP137" s="131"/>
      <c r="SQQ137" s="131"/>
      <c r="SQR137" s="131"/>
      <c r="SQS137" s="131"/>
      <c r="SQT137" s="131"/>
      <c r="SQU137" s="131"/>
      <c r="SQV137" s="131"/>
      <c r="SQW137" s="131"/>
      <c r="SQX137" s="131"/>
      <c r="SQY137" s="131"/>
      <c r="SQZ137" s="131"/>
      <c r="SRA137" s="131"/>
      <c r="SRB137" s="131"/>
      <c r="SRC137" s="131"/>
      <c r="SRD137" s="131"/>
      <c r="SRE137" s="131"/>
      <c r="SRF137" s="131"/>
      <c r="SRG137" s="131"/>
      <c r="SRH137" s="131"/>
      <c r="SRI137" s="131"/>
      <c r="SRJ137" s="131"/>
      <c r="SRK137" s="131"/>
      <c r="SRL137" s="131"/>
      <c r="SRM137" s="131"/>
      <c r="SRN137" s="131"/>
      <c r="SRO137" s="131"/>
      <c r="SRP137" s="131"/>
      <c r="SRQ137" s="131"/>
      <c r="SRR137" s="131"/>
      <c r="SRS137" s="131"/>
      <c r="SRT137" s="131"/>
      <c r="SRU137" s="131"/>
      <c r="SRV137" s="131"/>
      <c r="SRW137" s="131"/>
      <c r="SRX137" s="131"/>
      <c r="SRY137" s="131"/>
      <c r="SRZ137" s="131"/>
      <c r="SSA137" s="131"/>
      <c r="SSB137" s="131"/>
      <c r="SSC137" s="131"/>
      <c r="SSD137" s="131"/>
      <c r="SSE137" s="131"/>
      <c r="SSF137" s="131"/>
      <c r="SSG137" s="131"/>
      <c r="SSH137" s="131"/>
      <c r="SSI137" s="131"/>
      <c r="SSJ137" s="131"/>
      <c r="SSK137" s="131"/>
      <c r="SSL137" s="131"/>
      <c r="SSM137" s="131"/>
      <c r="SSN137" s="131"/>
      <c r="SSO137" s="131"/>
      <c r="SSP137" s="131"/>
      <c r="SSQ137" s="131"/>
      <c r="SSR137" s="131"/>
      <c r="SSS137" s="131"/>
      <c r="SST137" s="131"/>
      <c r="SSU137" s="131"/>
      <c r="SSV137" s="131"/>
      <c r="SSW137" s="131"/>
      <c r="SSX137" s="131"/>
      <c r="SSY137" s="131"/>
      <c r="SSZ137" s="131"/>
      <c r="STA137" s="131"/>
      <c r="STB137" s="131"/>
      <c r="STC137" s="131"/>
      <c r="STD137" s="131"/>
      <c r="STE137" s="131"/>
      <c r="STF137" s="131"/>
      <c r="STG137" s="131"/>
      <c r="STH137" s="131"/>
      <c r="STI137" s="131"/>
      <c r="STJ137" s="131"/>
      <c r="STK137" s="131"/>
      <c r="STL137" s="131"/>
      <c r="STM137" s="131"/>
      <c r="STN137" s="131"/>
      <c r="STO137" s="131"/>
      <c r="STP137" s="131"/>
      <c r="STQ137" s="131"/>
      <c r="STR137" s="131"/>
      <c r="STS137" s="131"/>
      <c r="STT137" s="131"/>
      <c r="STU137" s="131"/>
      <c r="STV137" s="131"/>
      <c r="STW137" s="131"/>
      <c r="STX137" s="131"/>
      <c r="STY137" s="131"/>
      <c r="STZ137" s="131"/>
      <c r="SUA137" s="131"/>
      <c r="SUB137" s="131"/>
      <c r="SUC137" s="131"/>
      <c r="SUD137" s="131"/>
      <c r="SUE137" s="131"/>
      <c r="SUF137" s="131"/>
      <c r="SUG137" s="131"/>
      <c r="SUH137" s="131"/>
      <c r="SUI137" s="131"/>
      <c r="SUJ137" s="131"/>
      <c r="SUK137" s="131"/>
      <c r="SUL137" s="131"/>
      <c r="SUM137" s="131"/>
      <c r="SUN137" s="131"/>
      <c r="SUO137" s="131"/>
      <c r="SUP137" s="131"/>
      <c r="SUQ137" s="131"/>
      <c r="SUR137" s="131"/>
      <c r="SUS137" s="131"/>
      <c r="SUT137" s="131"/>
      <c r="SUU137" s="131"/>
      <c r="SUV137" s="131"/>
      <c r="SUW137" s="131"/>
      <c r="SUX137" s="131"/>
      <c r="SUY137" s="131"/>
      <c r="SUZ137" s="131"/>
      <c r="SVA137" s="131"/>
      <c r="SVB137" s="131"/>
      <c r="SVC137" s="131"/>
      <c r="SVD137" s="131"/>
      <c r="SVE137" s="131"/>
      <c r="SVF137" s="131"/>
      <c r="SVG137" s="131"/>
      <c r="SVH137" s="131"/>
      <c r="SVI137" s="131"/>
      <c r="SVJ137" s="131"/>
      <c r="SVK137" s="131"/>
      <c r="SVL137" s="131"/>
      <c r="SVM137" s="131"/>
      <c r="SVN137" s="131"/>
      <c r="SVO137" s="131"/>
      <c r="SVP137" s="131"/>
      <c r="SVQ137" s="131"/>
      <c r="SVR137" s="131"/>
      <c r="SVS137" s="131"/>
      <c r="SVT137" s="131"/>
      <c r="SVU137" s="131"/>
      <c r="SVV137" s="131"/>
      <c r="SVW137" s="131"/>
      <c r="SVX137" s="131"/>
      <c r="SVY137" s="131"/>
      <c r="SVZ137" s="131"/>
      <c r="SWA137" s="131"/>
      <c r="SWB137" s="131"/>
      <c r="SWC137" s="131"/>
      <c r="SWD137" s="131"/>
      <c r="SWE137" s="131"/>
      <c r="SWF137" s="131"/>
      <c r="SWG137" s="131"/>
      <c r="SWH137" s="131"/>
      <c r="SWI137" s="131"/>
      <c r="SWJ137" s="131"/>
      <c r="SWK137" s="131"/>
      <c r="SWL137" s="131"/>
      <c r="SWM137" s="131"/>
      <c r="SWN137" s="131"/>
      <c r="SWO137" s="131"/>
      <c r="SWP137" s="131"/>
      <c r="SWQ137" s="131"/>
      <c r="SWR137" s="131"/>
      <c r="SWS137" s="131"/>
      <c r="SWT137" s="131"/>
      <c r="SWU137" s="131"/>
      <c r="SWV137" s="131"/>
      <c r="SWW137" s="131"/>
      <c r="SWX137" s="131"/>
      <c r="SWY137" s="131"/>
      <c r="SWZ137" s="131"/>
      <c r="SXA137" s="131"/>
      <c r="SXB137" s="131"/>
      <c r="SXC137" s="131"/>
      <c r="SXD137" s="131"/>
      <c r="SXE137" s="131"/>
      <c r="SXF137" s="131"/>
      <c r="SXG137" s="131"/>
      <c r="SXH137" s="131"/>
      <c r="SXI137" s="131"/>
      <c r="SXJ137" s="131"/>
      <c r="SXK137" s="131"/>
      <c r="SXL137" s="131"/>
      <c r="SXM137" s="131"/>
      <c r="SXN137" s="131"/>
      <c r="SXO137" s="131"/>
      <c r="SXP137" s="131"/>
      <c r="SXQ137" s="131"/>
      <c r="SXR137" s="131"/>
      <c r="SXS137" s="131"/>
      <c r="SXT137" s="131"/>
      <c r="SXU137" s="131"/>
      <c r="SXV137" s="131"/>
      <c r="SXW137" s="131"/>
      <c r="SXX137" s="131"/>
      <c r="SXY137" s="131"/>
      <c r="SXZ137" s="131"/>
      <c r="SYA137" s="131"/>
      <c r="SYB137" s="131"/>
      <c r="SYC137" s="131"/>
      <c r="SYD137" s="131"/>
      <c r="SYE137" s="131"/>
      <c r="SYF137" s="131"/>
      <c r="SYG137" s="131"/>
      <c r="SYH137" s="131"/>
      <c r="SYI137" s="131"/>
      <c r="SYJ137" s="131"/>
      <c r="SYK137" s="131"/>
      <c r="SYL137" s="131"/>
      <c r="SYM137" s="131"/>
      <c r="SYN137" s="131"/>
      <c r="SYO137" s="131"/>
      <c r="SYP137" s="131"/>
      <c r="SYQ137" s="131"/>
      <c r="SYR137" s="131"/>
      <c r="SYS137" s="131"/>
      <c r="SYT137" s="131"/>
      <c r="SYU137" s="131"/>
      <c r="SYV137" s="131"/>
      <c r="SYW137" s="131"/>
      <c r="SYX137" s="131"/>
      <c r="SYY137" s="131"/>
      <c r="SYZ137" s="131"/>
      <c r="SZA137" s="131"/>
      <c r="SZB137" s="131"/>
      <c r="SZC137" s="131"/>
      <c r="SZD137" s="131"/>
      <c r="SZE137" s="131"/>
      <c r="SZF137" s="131"/>
      <c r="SZG137" s="131"/>
      <c r="SZH137" s="131"/>
      <c r="SZI137" s="131"/>
      <c r="SZJ137" s="131"/>
      <c r="SZK137" s="131"/>
      <c r="SZL137" s="131"/>
      <c r="SZM137" s="131"/>
      <c r="SZN137" s="131"/>
      <c r="SZO137" s="131"/>
      <c r="SZP137" s="131"/>
      <c r="SZQ137" s="131"/>
      <c r="SZR137" s="131"/>
      <c r="SZS137" s="131"/>
      <c r="SZT137" s="131"/>
      <c r="SZU137" s="131"/>
      <c r="SZV137" s="131"/>
      <c r="SZW137" s="131"/>
      <c r="SZX137" s="131"/>
      <c r="SZY137" s="131"/>
      <c r="SZZ137" s="131"/>
      <c r="TAA137" s="131"/>
      <c r="TAB137" s="131"/>
      <c r="TAC137" s="131"/>
      <c r="TAD137" s="131"/>
      <c r="TAE137" s="131"/>
      <c r="TAF137" s="131"/>
      <c r="TAG137" s="131"/>
      <c r="TAH137" s="131"/>
      <c r="TAI137" s="131"/>
      <c r="TAJ137" s="131"/>
      <c r="TAK137" s="131"/>
      <c r="TAL137" s="131"/>
      <c r="TAM137" s="131"/>
      <c r="TAN137" s="131"/>
      <c r="TAO137" s="131"/>
      <c r="TAP137" s="131"/>
      <c r="TAQ137" s="131"/>
      <c r="TAR137" s="131"/>
      <c r="TAS137" s="131"/>
      <c r="TAT137" s="131"/>
      <c r="TAU137" s="131"/>
      <c r="TAV137" s="131"/>
      <c r="TAW137" s="131"/>
      <c r="TAX137" s="131"/>
      <c r="TAY137" s="131"/>
      <c r="TAZ137" s="131"/>
      <c r="TBA137" s="131"/>
      <c r="TBB137" s="131"/>
      <c r="TBC137" s="131"/>
      <c r="TBD137" s="131"/>
      <c r="TBE137" s="131"/>
      <c r="TBF137" s="131"/>
      <c r="TBG137" s="131"/>
      <c r="TBH137" s="131"/>
      <c r="TBI137" s="131"/>
      <c r="TBJ137" s="131"/>
      <c r="TBK137" s="131"/>
      <c r="TBL137" s="131"/>
      <c r="TBM137" s="131"/>
      <c r="TBN137" s="131"/>
      <c r="TBO137" s="131"/>
      <c r="TBP137" s="131"/>
      <c r="TBQ137" s="131"/>
      <c r="TBR137" s="131"/>
      <c r="TBS137" s="131"/>
      <c r="TBT137" s="131"/>
      <c r="TBU137" s="131"/>
      <c r="TBV137" s="131"/>
      <c r="TBW137" s="131"/>
      <c r="TBX137" s="131"/>
      <c r="TBY137" s="131"/>
      <c r="TBZ137" s="131"/>
      <c r="TCA137" s="131"/>
      <c r="TCB137" s="131"/>
      <c r="TCC137" s="131"/>
      <c r="TCD137" s="131"/>
      <c r="TCE137" s="131"/>
      <c r="TCF137" s="131"/>
      <c r="TCG137" s="131"/>
      <c r="TCH137" s="131"/>
      <c r="TCI137" s="131"/>
      <c r="TCJ137" s="131"/>
      <c r="TCK137" s="131"/>
      <c r="TCL137" s="131"/>
      <c r="TCM137" s="131"/>
      <c r="TCN137" s="131"/>
      <c r="TCO137" s="131"/>
      <c r="TCP137" s="131"/>
      <c r="TCQ137" s="131"/>
      <c r="TCR137" s="131"/>
      <c r="TCS137" s="131"/>
      <c r="TCT137" s="131"/>
      <c r="TCU137" s="131"/>
      <c r="TCV137" s="131"/>
      <c r="TCW137" s="131"/>
      <c r="TCX137" s="131"/>
      <c r="TCY137" s="131"/>
      <c r="TCZ137" s="131"/>
      <c r="TDA137" s="131"/>
      <c r="TDB137" s="131"/>
      <c r="TDC137" s="131"/>
      <c r="TDD137" s="131"/>
      <c r="TDE137" s="131"/>
      <c r="TDF137" s="131"/>
      <c r="TDG137" s="131"/>
      <c r="TDH137" s="131"/>
      <c r="TDI137" s="131"/>
      <c r="TDJ137" s="131"/>
      <c r="TDK137" s="131"/>
      <c r="TDL137" s="131"/>
      <c r="TDM137" s="131"/>
      <c r="TDN137" s="131"/>
      <c r="TDO137" s="131"/>
      <c r="TDP137" s="131"/>
      <c r="TDQ137" s="131"/>
      <c r="TDR137" s="131"/>
      <c r="TDS137" s="131"/>
      <c r="TDT137" s="131"/>
      <c r="TDU137" s="131"/>
      <c r="TDV137" s="131"/>
      <c r="TDW137" s="131"/>
      <c r="TDX137" s="131"/>
      <c r="TDY137" s="131"/>
      <c r="TDZ137" s="131"/>
      <c r="TEA137" s="131"/>
      <c r="TEB137" s="131"/>
      <c r="TEC137" s="131"/>
      <c r="TED137" s="131"/>
      <c r="TEE137" s="131"/>
      <c r="TEF137" s="131"/>
      <c r="TEG137" s="131"/>
      <c r="TEH137" s="131"/>
      <c r="TEI137" s="131"/>
      <c r="TEJ137" s="131"/>
      <c r="TEK137" s="131"/>
      <c r="TEL137" s="131"/>
      <c r="TEM137" s="131"/>
      <c r="TEN137" s="131"/>
      <c r="TEO137" s="131"/>
      <c r="TEP137" s="131"/>
      <c r="TEQ137" s="131"/>
      <c r="TER137" s="131"/>
      <c r="TES137" s="131"/>
      <c r="TET137" s="131"/>
      <c r="TEU137" s="131"/>
      <c r="TEV137" s="131"/>
      <c r="TEW137" s="131"/>
      <c r="TEX137" s="131"/>
      <c r="TEY137" s="131"/>
      <c r="TEZ137" s="131"/>
      <c r="TFA137" s="131"/>
      <c r="TFB137" s="131"/>
      <c r="TFC137" s="131"/>
      <c r="TFD137" s="131"/>
      <c r="TFE137" s="131"/>
      <c r="TFF137" s="131"/>
      <c r="TFG137" s="131"/>
      <c r="TFH137" s="131"/>
      <c r="TFI137" s="131"/>
      <c r="TFJ137" s="131"/>
      <c r="TFK137" s="131"/>
      <c r="TFL137" s="131"/>
      <c r="TFM137" s="131"/>
      <c r="TFN137" s="131"/>
      <c r="TFO137" s="131"/>
      <c r="TFP137" s="131"/>
      <c r="TFQ137" s="131"/>
      <c r="TFR137" s="131"/>
      <c r="TFS137" s="131"/>
      <c r="TFT137" s="131"/>
      <c r="TFU137" s="131"/>
      <c r="TFV137" s="131"/>
      <c r="TFW137" s="131"/>
      <c r="TFX137" s="131"/>
      <c r="TFY137" s="131"/>
      <c r="TFZ137" s="131"/>
      <c r="TGA137" s="131"/>
      <c r="TGB137" s="131"/>
      <c r="TGC137" s="131"/>
      <c r="TGD137" s="131"/>
      <c r="TGE137" s="131"/>
      <c r="TGF137" s="131"/>
      <c r="TGG137" s="131"/>
      <c r="TGH137" s="131"/>
      <c r="TGI137" s="131"/>
      <c r="TGJ137" s="131"/>
      <c r="TGK137" s="131"/>
      <c r="TGL137" s="131"/>
      <c r="TGM137" s="131"/>
      <c r="TGN137" s="131"/>
      <c r="TGO137" s="131"/>
      <c r="TGP137" s="131"/>
      <c r="TGQ137" s="131"/>
      <c r="TGR137" s="131"/>
      <c r="TGS137" s="131"/>
      <c r="TGT137" s="131"/>
      <c r="TGU137" s="131"/>
      <c r="TGV137" s="131"/>
      <c r="TGW137" s="131"/>
      <c r="TGX137" s="131"/>
      <c r="TGY137" s="131"/>
      <c r="TGZ137" s="131"/>
      <c r="THA137" s="131"/>
      <c r="THB137" s="131"/>
      <c r="THC137" s="131"/>
      <c r="THD137" s="131"/>
      <c r="THE137" s="131"/>
      <c r="THF137" s="131"/>
      <c r="THG137" s="131"/>
      <c r="THH137" s="131"/>
      <c r="THI137" s="131"/>
      <c r="THJ137" s="131"/>
      <c r="THK137" s="131"/>
      <c r="THL137" s="131"/>
      <c r="THM137" s="131"/>
      <c r="THN137" s="131"/>
      <c r="THO137" s="131"/>
      <c r="THP137" s="131"/>
      <c r="THQ137" s="131"/>
      <c r="THR137" s="131"/>
      <c r="THS137" s="131"/>
      <c r="THT137" s="131"/>
      <c r="THU137" s="131"/>
      <c r="THV137" s="131"/>
      <c r="THW137" s="131"/>
      <c r="THX137" s="131"/>
      <c r="THY137" s="131"/>
      <c r="THZ137" s="131"/>
      <c r="TIA137" s="131"/>
      <c r="TIB137" s="131"/>
      <c r="TIC137" s="131"/>
      <c r="TID137" s="131"/>
      <c r="TIE137" s="131"/>
      <c r="TIF137" s="131"/>
      <c r="TIG137" s="131"/>
      <c r="TIH137" s="131"/>
      <c r="TII137" s="131"/>
      <c r="TIJ137" s="131"/>
      <c r="TIK137" s="131"/>
      <c r="TIL137" s="131"/>
      <c r="TIM137" s="131"/>
      <c r="TIN137" s="131"/>
      <c r="TIO137" s="131"/>
      <c r="TIP137" s="131"/>
      <c r="TIQ137" s="131"/>
      <c r="TIR137" s="131"/>
      <c r="TIS137" s="131"/>
      <c r="TIT137" s="131"/>
      <c r="TIU137" s="131"/>
      <c r="TIV137" s="131"/>
      <c r="TIW137" s="131"/>
      <c r="TIX137" s="131"/>
      <c r="TIY137" s="131"/>
      <c r="TIZ137" s="131"/>
      <c r="TJA137" s="131"/>
      <c r="TJB137" s="131"/>
      <c r="TJC137" s="131"/>
      <c r="TJD137" s="131"/>
      <c r="TJE137" s="131"/>
      <c r="TJF137" s="131"/>
      <c r="TJG137" s="131"/>
      <c r="TJH137" s="131"/>
      <c r="TJI137" s="131"/>
      <c r="TJJ137" s="131"/>
      <c r="TJK137" s="131"/>
      <c r="TJL137" s="131"/>
      <c r="TJM137" s="131"/>
      <c r="TJN137" s="131"/>
      <c r="TJO137" s="131"/>
      <c r="TJP137" s="131"/>
      <c r="TJQ137" s="131"/>
      <c r="TJR137" s="131"/>
      <c r="TJS137" s="131"/>
      <c r="TJT137" s="131"/>
      <c r="TJU137" s="131"/>
      <c r="TJV137" s="131"/>
      <c r="TJW137" s="131"/>
      <c r="TJX137" s="131"/>
      <c r="TJY137" s="131"/>
      <c r="TJZ137" s="131"/>
      <c r="TKA137" s="131"/>
      <c r="TKB137" s="131"/>
      <c r="TKC137" s="131"/>
      <c r="TKD137" s="131"/>
      <c r="TKE137" s="131"/>
      <c r="TKF137" s="131"/>
      <c r="TKG137" s="131"/>
      <c r="TKH137" s="131"/>
      <c r="TKI137" s="131"/>
      <c r="TKJ137" s="131"/>
      <c r="TKK137" s="131"/>
      <c r="TKL137" s="131"/>
      <c r="TKM137" s="131"/>
      <c r="TKN137" s="131"/>
      <c r="TKO137" s="131"/>
      <c r="TKP137" s="131"/>
      <c r="TKQ137" s="131"/>
      <c r="TKR137" s="131"/>
      <c r="TKS137" s="131"/>
      <c r="TKT137" s="131"/>
      <c r="TKU137" s="131"/>
      <c r="TKV137" s="131"/>
      <c r="TKW137" s="131"/>
      <c r="TKX137" s="131"/>
      <c r="TKY137" s="131"/>
      <c r="TKZ137" s="131"/>
      <c r="TLA137" s="131"/>
      <c r="TLB137" s="131"/>
      <c r="TLC137" s="131"/>
      <c r="TLD137" s="131"/>
      <c r="TLE137" s="131"/>
      <c r="TLF137" s="131"/>
      <c r="TLG137" s="131"/>
      <c r="TLH137" s="131"/>
      <c r="TLI137" s="131"/>
      <c r="TLJ137" s="131"/>
      <c r="TLK137" s="131"/>
      <c r="TLL137" s="131"/>
      <c r="TLM137" s="131"/>
      <c r="TLN137" s="131"/>
      <c r="TLO137" s="131"/>
      <c r="TLP137" s="131"/>
      <c r="TLQ137" s="131"/>
      <c r="TLR137" s="131"/>
      <c r="TLS137" s="131"/>
      <c r="TLT137" s="131"/>
      <c r="TLU137" s="131"/>
      <c r="TLV137" s="131"/>
      <c r="TLW137" s="131"/>
      <c r="TLX137" s="131"/>
      <c r="TLY137" s="131"/>
      <c r="TLZ137" s="131"/>
      <c r="TMA137" s="131"/>
      <c r="TMB137" s="131"/>
      <c r="TMC137" s="131"/>
      <c r="TMD137" s="131"/>
      <c r="TME137" s="131"/>
      <c r="TMF137" s="131"/>
      <c r="TMG137" s="131"/>
      <c r="TMH137" s="131"/>
      <c r="TMI137" s="131"/>
      <c r="TMJ137" s="131"/>
      <c r="TMK137" s="131"/>
      <c r="TML137" s="131"/>
      <c r="TMM137" s="131"/>
      <c r="TMN137" s="131"/>
      <c r="TMO137" s="131"/>
      <c r="TMP137" s="131"/>
      <c r="TMQ137" s="131"/>
      <c r="TMR137" s="131"/>
      <c r="TMS137" s="131"/>
      <c r="TMT137" s="131"/>
      <c r="TMU137" s="131"/>
      <c r="TMV137" s="131"/>
      <c r="TMW137" s="131"/>
      <c r="TMX137" s="131"/>
      <c r="TMY137" s="131"/>
      <c r="TMZ137" s="131"/>
      <c r="TNA137" s="131"/>
      <c r="TNB137" s="131"/>
      <c r="TNC137" s="131"/>
      <c r="TND137" s="131"/>
      <c r="TNE137" s="131"/>
      <c r="TNF137" s="131"/>
      <c r="TNG137" s="131"/>
      <c r="TNH137" s="131"/>
      <c r="TNI137" s="131"/>
      <c r="TNJ137" s="131"/>
      <c r="TNK137" s="131"/>
      <c r="TNL137" s="131"/>
      <c r="TNM137" s="131"/>
      <c r="TNN137" s="131"/>
      <c r="TNO137" s="131"/>
      <c r="TNP137" s="131"/>
      <c r="TNQ137" s="131"/>
      <c r="TNR137" s="131"/>
      <c r="TNS137" s="131"/>
      <c r="TNT137" s="131"/>
      <c r="TNU137" s="131"/>
      <c r="TNV137" s="131"/>
      <c r="TNW137" s="131"/>
      <c r="TNX137" s="131"/>
      <c r="TNY137" s="131"/>
      <c r="TNZ137" s="131"/>
      <c r="TOA137" s="131"/>
      <c r="TOB137" s="131"/>
      <c r="TOC137" s="131"/>
      <c r="TOD137" s="131"/>
      <c r="TOE137" s="131"/>
      <c r="TOF137" s="131"/>
      <c r="TOG137" s="131"/>
      <c r="TOH137" s="131"/>
      <c r="TOI137" s="131"/>
      <c r="TOJ137" s="131"/>
      <c r="TOK137" s="131"/>
      <c r="TOL137" s="131"/>
      <c r="TOM137" s="131"/>
      <c r="TON137" s="131"/>
      <c r="TOO137" s="131"/>
      <c r="TOP137" s="131"/>
      <c r="TOQ137" s="131"/>
      <c r="TOR137" s="131"/>
      <c r="TOS137" s="131"/>
      <c r="TOT137" s="131"/>
      <c r="TOU137" s="131"/>
      <c r="TOV137" s="131"/>
      <c r="TOW137" s="131"/>
      <c r="TOX137" s="131"/>
      <c r="TOY137" s="131"/>
      <c r="TOZ137" s="131"/>
      <c r="TPA137" s="131"/>
      <c r="TPB137" s="131"/>
      <c r="TPC137" s="131"/>
      <c r="TPD137" s="131"/>
      <c r="TPE137" s="131"/>
      <c r="TPF137" s="131"/>
      <c r="TPG137" s="131"/>
      <c r="TPH137" s="131"/>
      <c r="TPI137" s="131"/>
      <c r="TPJ137" s="131"/>
      <c r="TPK137" s="131"/>
      <c r="TPL137" s="131"/>
      <c r="TPM137" s="131"/>
      <c r="TPN137" s="131"/>
      <c r="TPO137" s="131"/>
      <c r="TPP137" s="131"/>
      <c r="TPQ137" s="131"/>
      <c r="TPR137" s="131"/>
      <c r="TPS137" s="131"/>
      <c r="TPT137" s="131"/>
      <c r="TPU137" s="131"/>
      <c r="TPV137" s="131"/>
      <c r="TPW137" s="131"/>
      <c r="TPX137" s="131"/>
      <c r="TPY137" s="131"/>
      <c r="TPZ137" s="131"/>
      <c r="TQA137" s="131"/>
      <c r="TQB137" s="131"/>
      <c r="TQC137" s="131"/>
      <c r="TQD137" s="131"/>
      <c r="TQE137" s="131"/>
      <c r="TQF137" s="131"/>
      <c r="TQG137" s="131"/>
      <c r="TQH137" s="131"/>
      <c r="TQI137" s="131"/>
      <c r="TQJ137" s="131"/>
      <c r="TQK137" s="131"/>
      <c r="TQL137" s="131"/>
      <c r="TQM137" s="131"/>
      <c r="TQN137" s="131"/>
      <c r="TQO137" s="131"/>
      <c r="TQP137" s="131"/>
      <c r="TQQ137" s="131"/>
      <c r="TQR137" s="131"/>
      <c r="TQS137" s="131"/>
      <c r="TQT137" s="131"/>
      <c r="TQU137" s="131"/>
      <c r="TQV137" s="131"/>
      <c r="TQW137" s="131"/>
      <c r="TQX137" s="131"/>
      <c r="TQY137" s="131"/>
      <c r="TQZ137" s="131"/>
      <c r="TRA137" s="131"/>
      <c r="TRB137" s="131"/>
      <c r="TRC137" s="131"/>
      <c r="TRD137" s="131"/>
      <c r="TRE137" s="131"/>
      <c r="TRF137" s="131"/>
      <c r="TRG137" s="131"/>
      <c r="TRH137" s="131"/>
      <c r="TRI137" s="131"/>
      <c r="TRJ137" s="131"/>
      <c r="TRK137" s="131"/>
      <c r="TRL137" s="131"/>
      <c r="TRM137" s="131"/>
      <c r="TRN137" s="131"/>
      <c r="TRO137" s="131"/>
      <c r="TRP137" s="131"/>
      <c r="TRQ137" s="131"/>
      <c r="TRR137" s="131"/>
      <c r="TRS137" s="131"/>
      <c r="TRT137" s="131"/>
      <c r="TRU137" s="131"/>
      <c r="TRV137" s="131"/>
      <c r="TRW137" s="131"/>
      <c r="TRX137" s="131"/>
      <c r="TRY137" s="131"/>
      <c r="TRZ137" s="131"/>
      <c r="TSA137" s="131"/>
      <c r="TSB137" s="131"/>
      <c r="TSC137" s="131"/>
      <c r="TSD137" s="131"/>
      <c r="TSE137" s="131"/>
      <c r="TSF137" s="131"/>
      <c r="TSG137" s="131"/>
      <c r="TSH137" s="131"/>
      <c r="TSI137" s="131"/>
      <c r="TSJ137" s="131"/>
      <c r="TSK137" s="131"/>
      <c r="TSL137" s="131"/>
      <c r="TSM137" s="131"/>
      <c r="TSN137" s="131"/>
      <c r="TSO137" s="131"/>
      <c r="TSP137" s="131"/>
      <c r="TSQ137" s="131"/>
      <c r="TSR137" s="131"/>
      <c r="TSS137" s="131"/>
      <c r="TST137" s="131"/>
      <c r="TSU137" s="131"/>
      <c r="TSV137" s="131"/>
      <c r="TSW137" s="131"/>
      <c r="TSX137" s="131"/>
      <c r="TSY137" s="131"/>
      <c r="TSZ137" s="131"/>
      <c r="TTA137" s="131"/>
      <c r="TTB137" s="131"/>
      <c r="TTC137" s="131"/>
      <c r="TTD137" s="131"/>
      <c r="TTE137" s="131"/>
      <c r="TTF137" s="131"/>
      <c r="TTG137" s="131"/>
      <c r="TTH137" s="131"/>
      <c r="TTI137" s="131"/>
      <c r="TTJ137" s="131"/>
      <c r="TTK137" s="131"/>
      <c r="TTL137" s="131"/>
      <c r="TTM137" s="131"/>
      <c r="TTN137" s="131"/>
      <c r="TTO137" s="131"/>
      <c r="TTP137" s="131"/>
      <c r="TTQ137" s="131"/>
      <c r="TTR137" s="131"/>
      <c r="TTS137" s="131"/>
      <c r="TTT137" s="131"/>
      <c r="TTU137" s="131"/>
      <c r="TTV137" s="131"/>
      <c r="TTW137" s="131"/>
      <c r="TTX137" s="131"/>
      <c r="TTY137" s="131"/>
      <c r="TTZ137" s="131"/>
      <c r="TUA137" s="131"/>
      <c r="TUB137" s="131"/>
      <c r="TUC137" s="131"/>
      <c r="TUD137" s="131"/>
      <c r="TUE137" s="131"/>
      <c r="TUF137" s="131"/>
      <c r="TUG137" s="131"/>
      <c r="TUH137" s="131"/>
      <c r="TUI137" s="131"/>
      <c r="TUJ137" s="131"/>
      <c r="TUK137" s="131"/>
      <c r="TUL137" s="131"/>
      <c r="TUM137" s="131"/>
      <c r="TUN137" s="131"/>
      <c r="TUO137" s="131"/>
      <c r="TUP137" s="131"/>
      <c r="TUQ137" s="131"/>
      <c r="TUR137" s="131"/>
      <c r="TUS137" s="131"/>
      <c r="TUT137" s="131"/>
      <c r="TUU137" s="131"/>
      <c r="TUV137" s="131"/>
      <c r="TUW137" s="131"/>
      <c r="TUX137" s="131"/>
      <c r="TUY137" s="131"/>
      <c r="TUZ137" s="131"/>
      <c r="TVA137" s="131"/>
      <c r="TVB137" s="131"/>
      <c r="TVC137" s="131"/>
      <c r="TVD137" s="131"/>
      <c r="TVE137" s="131"/>
      <c r="TVF137" s="131"/>
      <c r="TVG137" s="131"/>
      <c r="TVH137" s="131"/>
      <c r="TVI137" s="131"/>
      <c r="TVJ137" s="131"/>
      <c r="TVK137" s="131"/>
      <c r="TVL137" s="131"/>
      <c r="TVM137" s="131"/>
      <c r="TVN137" s="131"/>
      <c r="TVO137" s="131"/>
      <c r="TVP137" s="131"/>
      <c r="TVQ137" s="131"/>
      <c r="TVR137" s="131"/>
      <c r="TVS137" s="131"/>
      <c r="TVT137" s="131"/>
      <c r="TVU137" s="131"/>
      <c r="TVV137" s="131"/>
      <c r="TVW137" s="131"/>
      <c r="TVX137" s="131"/>
      <c r="TVY137" s="131"/>
      <c r="TVZ137" s="131"/>
      <c r="TWA137" s="131"/>
      <c r="TWB137" s="131"/>
      <c r="TWC137" s="131"/>
      <c r="TWD137" s="131"/>
      <c r="TWE137" s="131"/>
      <c r="TWF137" s="131"/>
      <c r="TWG137" s="131"/>
      <c r="TWH137" s="131"/>
      <c r="TWI137" s="131"/>
      <c r="TWJ137" s="131"/>
      <c r="TWK137" s="131"/>
      <c r="TWL137" s="131"/>
      <c r="TWM137" s="131"/>
      <c r="TWN137" s="131"/>
      <c r="TWO137" s="131"/>
      <c r="TWP137" s="131"/>
      <c r="TWQ137" s="131"/>
      <c r="TWR137" s="131"/>
      <c r="TWS137" s="131"/>
      <c r="TWT137" s="131"/>
      <c r="TWU137" s="131"/>
      <c r="TWV137" s="131"/>
      <c r="TWW137" s="131"/>
      <c r="TWX137" s="131"/>
      <c r="TWY137" s="131"/>
      <c r="TWZ137" s="131"/>
      <c r="TXA137" s="131"/>
      <c r="TXB137" s="131"/>
      <c r="TXC137" s="131"/>
      <c r="TXD137" s="131"/>
      <c r="TXE137" s="131"/>
      <c r="TXF137" s="131"/>
      <c r="TXG137" s="131"/>
      <c r="TXH137" s="131"/>
      <c r="TXI137" s="131"/>
      <c r="TXJ137" s="131"/>
      <c r="TXK137" s="131"/>
      <c r="TXL137" s="131"/>
      <c r="TXM137" s="131"/>
      <c r="TXN137" s="131"/>
      <c r="TXO137" s="131"/>
      <c r="TXP137" s="131"/>
      <c r="TXQ137" s="131"/>
      <c r="TXR137" s="131"/>
      <c r="TXS137" s="131"/>
      <c r="TXT137" s="131"/>
      <c r="TXU137" s="131"/>
      <c r="TXV137" s="131"/>
      <c r="TXW137" s="131"/>
      <c r="TXX137" s="131"/>
      <c r="TXY137" s="131"/>
      <c r="TXZ137" s="131"/>
      <c r="TYA137" s="131"/>
      <c r="TYB137" s="131"/>
      <c r="TYC137" s="131"/>
      <c r="TYD137" s="131"/>
      <c r="TYE137" s="131"/>
      <c r="TYF137" s="131"/>
      <c r="TYG137" s="131"/>
      <c r="TYH137" s="131"/>
      <c r="TYI137" s="131"/>
      <c r="TYJ137" s="131"/>
      <c r="TYK137" s="131"/>
      <c r="TYL137" s="131"/>
      <c r="TYM137" s="131"/>
      <c r="TYN137" s="131"/>
      <c r="TYO137" s="131"/>
      <c r="TYP137" s="131"/>
      <c r="TYQ137" s="131"/>
      <c r="TYR137" s="131"/>
      <c r="TYS137" s="131"/>
      <c r="TYT137" s="131"/>
      <c r="TYU137" s="131"/>
      <c r="TYV137" s="131"/>
      <c r="TYW137" s="131"/>
      <c r="TYX137" s="131"/>
      <c r="TYY137" s="131"/>
      <c r="TYZ137" s="131"/>
      <c r="TZA137" s="131"/>
      <c r="TZB137" s="131"/>
      <c r="TZC137" s="131"/>
      <c r="TZD137" s="131"/>
      <c r="TZE137" s="131"/>
      <c r="TZF137" s="131"/>
      <c r="TZG137" s="131"/>
      <c r="TZH137" s="131"/>
      <c r="TZI137" s="131"/>
      <c r="TZJ137" s="131"/>
      <c r="TZK137" s="131"/>
      <c r="TZL137" s="131"/>
      <c r="TZM137" s="131"/>
      <c r="TZN137" s="131"/>
      <c r="TZO137" s="131"/>
      <c r="TZP137" s="131"/>
      <c r="TZQ137" s="131"/>
      <c r="TZR137" s="131"/>
      <c r="TZS137" s="131"/>
      <c r="TZT137" s="131"/>
      <c r="TZU137" s="131"/>
      <c r="TZV137" s="131"/>
      <c r="TZW137" s="131"/>
      <c r="TZX137" s="131"/>
      <c r="TZY137" s="131"/>
      <c r="TZZ137" s="131"/>
      <c r="UAA137" s="131"/>
      <c r="UAB137" s="131"/>
      <c r="UAC137" s="131"/>
      <c r="UAD137" s="131"/>
      <c r="UAE137" s="131"/>
      <c r="UAF137" s="131"/>
      <c r="UAG137" s="131"/>
      <c r="UAH137" s="131"/>
      <c r="UAI137" s="131"/>
      <c r="UAJ137" s="131"/>
      <c r="UAK137" s="131"/>
      <c r="UAL137" s="131"/>
      <c r="UAM137" s="131"/>
      <c r="UAN137" s="131"/>
      <c r="UAO137" s="131"/>
      <c r="UAP137" s="131"/>
      <c r="UAQ137" s="131"/>
      <c r="UAR137" s="131"/>
      <c r="UAS137" s="131"/>
      <c r="UAT137" s="131"/>
      <c r="UAU137" s="131"/>
      <c r="UAV137" s="131"/>
      <c r="UAW137" s="131"/>
      <c r="UAX137" s="131"/>
      <c r="UAY137" s="131"/>
      <c r="UAZ137" s="131"/>
      <c r="UBA137" s="131"/>
      <c r="UBB137" s="131"/>
      <c r="UBC137" s="131"/>
      <c r="UBD137" s="131"/>
      <c r="UBE137" s="131"/>
      <c r="UBF137" s="131"/>
      <c r="UBG137" s="131"/>
      <c r="UBH137" s="131"/>
      <c r="UBI137" s="131"/>
      <c r="UBJ137" s="131"/>
      <c r="UBK137" s="131"/>
      <c r="UBL137" s="131"/>
      <c r="UBM137" s="131"/>
      <c r="UBN137" s="131"/>
      <c r="UBO137" s="131"/>
      <c r="UBP137" s="131"/>
      <c r="UBQ137" s="131"/>
      <c r="UBR137" s="131"/>
      <c r="UBS137" s="131"/>
      <c r="UBT137" s="131"/>
      <c r="UBU137" s="131"/>
      <c r="UBV137" s="131"/>
      <c r="UBW137" s="131"/>
      <c r="UBX137" s="131"/>
      <c r="UBY137" s="131"/>
      <c r="UBZ137" s="131"/>
      <c r="UCA137" s="131"/>
      <c r="UCB137" s="131"/>
      <c r="UCC137" s="131"/>
      <c r="UCD137" s="131"/>
      <c r="UCE137" s="131"/>
      <c r="UCF137" s="131"/>
      <c r="UCG137" s="131"/>
      <c r="UCH137" s="131"/>
      <c r="UCI137" s="131"/>
      <c r="UCJ137" s="131"/>
      <c r="UCK137" s="131"/>
      <c r="UCL137" s="131"/>
      <c r="UCM137" s="131"/>
      <c r="UCN137" s="131"/>
      <c r="UCO137" s="131"/>
      <c r="UCP137" s="131"/>
      <c r="UCQ137" s="131"/>
      <c r="UCR137" s="131"/>
      <c r="UCS137" s="131"/>
      <c r="UCT137" s="131"/>
      <c r="UCU137" s="131"/>
      <c r="UCV137" s="131"/>
      <c r="UCW137" s="131"/>
      <c r="UCX137" s="131"/>
      <c r="UCY137" s="131"/>
      <c r="UCZ137" s="131"/>
      <c r="UDA137" s="131"/>
      <c r="UDB137" s="131"/>
      <c r="UDC137" s="131"/>
      <c r="UDD137" s="131"/>
      <c r="UDE137" s="131"/>
      <c r="UDF137" s="131"/>
      <c r="UDG137" s="131"/>
      <c r="UDH137" s="131"/>
      <c r="UDI137" s="131"/>
      <c r="UDJ137" s="131"/>
      <c r="UDK137" s="131"/>
      <c r="UDL137" s="131"/>
      <c r="UDM137" s="131"/>
      <c r="UDN137" s="131"/>
      <c r="UDO137" s="131"/>
      <c r="UDP137" s="131"/>
      <c r="UDQ137" s="131"/>
      <c r="UDR137" s="131"/>
      <c r="UDS137" s="131"/>
      <c r="UDT137" s="131"/>
      <c r="UDU137" s="131"/>
      <c r="UDV137" s="131"/>
      <c r="UDW137" s="131"/>
      <c r="UDX137" s="131"/>
      <c r="UDY137" s="131"/>
      <c r="UDZ137" s="131"/>
      <c r="UEA137" s="131"/>
      <c r="UEB137" s="131"/>
      <c r="UEC137" s="131"/>
      <c r="UED137" s="131"/>
      <c r="UEE137" s="131"/>
      <c r="UEF137" s="131"/>
      <c r="UEG137" s="131"/>
      <c r="UEH137" s="131"/>
      <c r="UEI137" s="131"/>
      <c r="UEJ137" s="131"/>
      <c r="UEK137" s="131"/>
      <c r="UEL137" s="131"/>
      <c r="UEM137" s="131"/>
      <c r="UEN137" s="131"/>
      <c r="UEO137" s="131"/>
      <c r="UEP137" s="131"/>
      <c r="UEQ137" s="131"/>
      <c r="UER137" s="131"/>
      <c r="UES137" s="131"/>
      <c r="UET137" s="131"/>
      <c r="UEU137" s="131"/>
      <c r="UEV137" s="131"/>
      <c r="UEW137" s="131"/>
      <c r="UEX137" s="131"/>
      <c r="UEY137" s="131"/>
      <c r="UEZ137" s="131"/>
      <c r="UFA137" s="131"/>
      <c r="UFB137" s="131"/>
      <c r="UFC137" s="131"/>
      <c r="UFD137" s="131"/>
      <c r="UFE137" s="131"/>
      <c r="UFF137" s="131"/>
      <c r="UFG137" s="131"/>
      <c r="UFH137" s="131"/>
      <c r="UFI137" s="131"/>
      <c r="UFJ137" s="131"/>
      <c r="UFK137" s="131"/>
      <c r="UFL137" s="131"/>
      <c r="UFM137" s="131"/>
      <c r="UFN137" s="131"/>
      <c r="UFO137" s="131"/>
      <c r="UFP137" s="131"/>
      <c r="UFQ137" s="131"/>
      <c r="UFR137" s="131"/>
      <c r="UFS137" s="131"/>
      <c r="UFT137" s="131"/>
      <c r="UFU137" s="131"/>
      <c r="UFV137" s="131"/>
      <c r="UFW137" s="131"/>
      <c r="UFX137" s="131"/>
      <c r="UFY137" s="131"/>
      <c r="UFZ137" s="131"/>
      <c r="UGA137" s="131"/>
      <c r="UGB137" s="131"/>
      <c r="UGC137" s="131"/>
      <c r="UGD137" s="131"/>
      <c r="UGE137" s="131"/>
      <c r="UGF137" s="131"/>
      <c r="UGG137" s="131"/>
      <c r="UGH137" s="131"/>
      <c r="UGI137" s="131"/>
      <c r="UGJ137" s="131"/>
      <c r="UGK137" s="131"/>
      <c r="UGL137" s="131"/>
      <c r="UGM137" s="131"/>
      <c r="UGN137" s="131"/>
      <c r="UGO137" s="131"/>
      <c r="UGP137" s="131"/>
      <c r="UGQ137" s="131"/>
      <c r="UGR137" s="131"/>
      <c r="UGS137" s="131"/>
      <c r="UGT137" s="131"/>
      <c r="UGU137" s="131"/>
      <c r="UGV137" s="131"/>
      <c r="UGW137" s="131"/>
      <c r="UGX137" s="131"/>
      <c r="UGY137" s="131"/>
      <c r="UGZ137" s="131"/>
      <c r="UHA137" s="131"/>
      <c r="UHB137" s="131"/>
      <c r="UHC137" s="131"/>
      <c r="UHD137" s="131"/>
      <c r="UHE137" s="131"/>
      <c r="UHF137" s="131"/>
      <c r="UHG137" s="131"/>
      <c r="UHH137" s="131"/>
      <c r="UHI137" s="131"/>
      <c r="UHJ137" s="131"/>
      <c r="UHK137" s="131"/>
      <c r="UHL137" s="131"/>
      <c r="UHM137" s="131"/>
      <c r="UHN137" s="131"/>
      <c r="UHO137" s="131"/>
      <c r="UHP137" s="131"/>
      <c r="UHQ137" s="131"/>
      <c r="UHR137" s="131"/>
      <c r="UHS137" s="131"/>
      <c r="UHT137" s="131"/>
      <c r="UHU137" s="131"/>
      <c r="UHV137" s="131"/>
      <c r="UHW137" s="131"/>
      <c r="UHX137" s="131"/>
      <c r="UHY137" s="131"/>
      <c r="UHZ137" s="131"/>
      <c r="UIA137" s="131"/>
      <c r="UIB137" s="131"/>
      <c r="UIC137" s="131"/>
      <c r="UID137" s="131"/>
      <c r="UIE137" s="131"/>
      <c r="UIF137" s="131"/>
      <c r="UIG137" s="131"/>
      <c r="UIH137" s="131"/>
      <c r="UII137" s="131"/>
      <c r="UIJ137" s="131"/>
      <c r="UIK137" s="131"/>
      <c r="UIL137" s="131"/>
      <c r="UIM137" s="131"/>
      <c r="UIN137" s="131"/>
      <c r="UIO137" s="131"/>
      <c r="UIP137" s="131"/>
      <c r="UIQ137" s="131"/>
      <c r="UIR137" s="131"/>
      <c r="UIS137" s="131"/>
      <c r="UIT137" s="131"/>
      <c r="UIU137" s="131"/>
      <c r="UIV137" s="131"/>
      <c r="UIW137" s="131"/>
      <c r="UIX137" s="131"/>
      <c r="UIY137" s="131"/>
      <c r="UIZ137" s="131"/>
      <c r="UJA137" s="131"/>
      <c r="UJB137" s="131"/>
      <c r="UJC137" s="131"/>
      <c r="UJD137" s="131"/>
      <c r="UJE137" s="131"/>
      <c r="UJF137" s="131"/>
      <c r="UJG137" s="131"/>
      <c r="UJH137" s="131"/>
      <c r="UJI137" s="131"/>
      <c r="UJJ137" s="131"/>
      <c r="UJK137" s="131"/>
      <c r="UJL137" s="131"/>
      <c r="UJM137" s="131"/>
      <c r="UJN137" s="131"/>
      <c r="UJO137" s="131"/>
      <c r="UJP137" s="131"/>
      <c r="UJQ137" s="131"/>
      <c r="UJR137" s="131"/>
      <c r="UJS137" s="131"/>
      <c r="UJT137" s="131"/>
      <c r="UJU137" s="131"/>
      <c r="UJV137" s="131"/>
      <c r="UJW137" s="131"/>
      <c r="UJX137" s="131"/>
      <c r="UJY137" s="131"/>
      <c r="UJZ137" s="131"/>
      <c r="UKA137" s="131"/>
      <c r="UKB137" s="131"/>
      <c r="UKC137" s="131"/>
      <c r="UKD137" s="131"/>
      <c r="UKE137" s="131"/>
      <c r="UKF137" s="131"/>
      <c r="UKG137" s="131"/>
      <c r="UKH137" s="131"/>
      <c r="UKI137" s="131"/>
      <c r="UKJ137" s="131"/>
      <c r="UKK137" s="131"/>
      <c r="UKL137" s="131"/>
      <c r="UKM137" s="131"/>
      <c r="UKN137" s="131"/>
      <c r="UKO137" s="131"/>
      <c r="UKP137" s="131"/>
      <c r="UKQ137" s="131"/>
      <c r="UKR137" s="131"/>
      <c r="UKS137" s="131"/>
      <c r="UKT137" s="131"/>
      <c r="UKU137" s="131"/>
      <c r="UKV137" s="131"/>
      <c r="UKW137" s="131"/>
      <c r="UKX137" s="131"/>
      <c r="UKY137" s="131"/>
      <c r="UKZ137" s="131"/>
      <c r="ULA137" s="131"/>
      <c r="ULB137" s="131"/>
      <c r="ULC137" s="131"/>
      <c r="ULD137" s="131"/>
      <c r="ULE137" s="131"/>
      <c r="ULF137" s="131"/>
      <c r="ULG137" s="131"/>
      <c r="ULH137" s="131"/>
      <c r="ULI137" s="131"/>
      <c r="ULJ137" s="131"/>
      <c r="ULK137" s="131"/>
      <c r="ULL137" s="131"/>
      <c r="ULM137" s="131"/>
      <c r="ULN137" s="131"/>
      <c r="ULO137" s="131"/>
      <c r="ULP137" s="131"/>
      <c r="ULQ137" s="131"/>
      <c r="ULR137" s="131"/>
      <c r="ULS137" s="131"/>
      <c r="ULT137" s="131"/>
      <c r="ULU137" s="131"/>
      <c r="ULV137" s="131"/>
      <c r="ULW137" s="131"/>
      <c r="ULX137" s="131"/>
      <c r="ULY137" s="131"/>
      <c r="ULZ137" s="131"/>
      <c r="UMA137" s="131"/>
      <c r="UMB137" s="131"/>
      <c r="UMC137" s="131"/>
      <c r="UMD137" s="131"/>
      <c r="UME137" s="131"/>
      <c r="UMF137" s="131"/>
      <c r="UMG137" s="131"/>
      <c r="UMH137" s="131"/>
      <c r="UMI137" s="131"/>
      <c r="UMJ137" s="131"/>
      <c r="UMK137" s="131"/>
      <c r="UML137" s="131"/>
      <c r="UMM137" s="131"/>
      <c r="UMN137" s="131"/>
      <c r="UMO137" s="131"/>
      <c r="UMP137" s="131"/>
      <c r="UMQ137" s="131"/>
      <c r="UMR137" s="131"/>
      <c r="UMS137" s="131"/>
      <c r="UMT137" s="131"/>
      <c r="UMU137" s="131"/>
      <c r="UMV137" s="131"/>
      <c r="UMW137" s="131"/>
      <c r="UMX137" s="131"/>
      <c r="UMY137" s="131"/>
      <c r="UMZ137" s="131"/>
      <c r="UNA137" s="131"/>
      <c r="UNB137" s="131"/>
      <c r="UNC137" s="131"/>
      <c r="UND137" s="131"/>
      <c r="UNE137" s="131"/>
      <c r="UNF137" s="131"/>
      <c r="UNG137" s="131"/>
      <c r="UNH137" s="131"/>
      <c r="UNI137" s="131"/>
      <c r="UNJ137" s="131"/>
      <c r="UNK137" s="131"/>
      <c r="UNL137" s="131"/>
      <c r="UNM137" s="131"/>
      <c r="UNN137" s="131"/>
      <c r="UNO137" s="131"/>
      <c r="UNP137" s="131"/>
      <c r="UNQ137" s="131"/>
      <c r="UNR137" s="131"/>
      <c r="UNS137" s="131"/>
      <c r="UNT137" s="131"/>
      <c r="UNU137" s="131"/>
      <c r="UNV137" s="131"/>
      <c r="UNW137" s="131"/>
      <c r="UNX137" s="131"/>
      <c r="UNY137" s="131"/>
      <c r="UNZ137" s="131"/>
      <c r="UOA137" s="131"/>
      <c r="UOB137" s="131"/>
      <c r="UOC137" s="131"/>
      <c r="UOD137" s="131"/>
      <c r="UOE137" s="131"/>
      <c r="UOF137" s="131"/>
      <c r="UOG137" s="131"/>
      <c r="UOH137" s="131"/>
      <c r="UOI137" s="131"/>
      <c r="UOJ137" s="131"/>
      <c r="UOK137" s="131"/>
      <c r="UOL137" s="131"/>
      <c r="UOM137" s="131"/>
      <c r="UON137" s="131"/>
      <c r="UOO137" s="131"/>
      <c r="UOP137" s="131"/>
      <c r="UOQ137" s="131"/>
      <c r="UOR137" s="131"/>
      <c r="UOS137" s="131"/>
      <c r="UOT137" s="131"/>
      <c r="UOU137" s="131"/>
      <c r="UOV137" s="131"/>
      <c r="UOW137" s="131"/>
      <c r="UOX137" s="131"/>
      <c r="UOY137" s="131"/>
      <c r="UOZ137" s="131"/>
      <c r="UPA137" s="131"/>
      <c r="UPB137" s="131"/>
      <c r="UPC137" s="131"/>
      <c r="UPD137" s="131"/>
      <c r="UPE137" s="131"/>
      <c r="UPF137" s="131"/>
      <c r="UPG137" s="131"/>
      <c r="UPH137" s="131"/>
      <c r="UPI137" s="131"/>
      <c r="UPJ137" s="131"/>
      <c r="UPK137" s="131"/>
      <c r="UPL137" s="131"/>
      <c r="UPM137" s="131"/>
      <c r="UPN137" s="131"/>
      <c r="UPO137" s="131"/>
      <c r="UPP137" s="131"/>
      <c r="UPQ137" s="131"/>
      <c r="UPR137" s="131"/>
      <c r="UPS137" s="131"/>
      <c r="UPT137" s="131"/>
      <c r="UPU137" s="131"/>
      <c r="UPV137" s="131"/>
      <c r="UPW137" s="131"/>
      <c r="UPX137" s="131"/>
      <c r="UPY137" s="131"/>
      <c r="UPZ137" s="131"/>
      <c r="UQA137" s="131"/>
      <c r="UQB137" s="131"/>
      <c r="UQC137" s="131"/>
      <c r="UQD137" s="131"/>
      <c r="UQE137" s="131"/>
      <c r="UQF137" s="131"/>
      <c r="UQG137" s="131"/>
      <c r="UQH137" s="131"/>
      <c r="UQI137" s="131"/>
      <c r="UQJ137" s="131"/>
      <c r="UQK137" s="131"/>
      <c r="UQL137" s="131"/>
      <c r="UQM137" s="131"/>
      <c r="UQN137" s="131"/>
      <c r="UQO137" s="131"/>
      <c r="UQP137" s="131"/>
      <c r="UQQ137" s="131"/>
      <c r="UQR137" s="131"/>
      <c r="UQS137" s="131"/>
      <c r="UQT137" s="131"/>
      <c r="UQU137" s="131"/>
      <c r="UQV137" s="131"/>
      <c r="UQW137" s="131"/>
      <c r="UQX137" s="131"/>
      <c r="UQY137" s="131"/>
      <c r="UQZ137" s="131"/>
      <c r="URA137" s="131"/>
      <c r="URB137" s="131"/>
      <c r="URC137" s="131"/>
      <c r="URD137" s="131"/>
      <c r="URE137" s="131"/>
      <c r="URF137" s="131"/>
      <c r="URG137" s="131"/>
      <c r="URH137" s="131"/>
      <c r="URI137" s="131"/>
      <c r="URJ137" s="131"/>
      <c r="URK137" s="131"/>
      <c r="URL137" s="131"/>
      <c r="URM137" s="131"/>
      <c r="URN137" s="131"/>
      <c r="URO137" s="131"/>
      <c r="URP137" s="131"/>
      <c r="URQ137" s="131"/>
      <c r="URR137" s="131"/>
      <c r="URS137" s="131"/>
      <c r="URT137" s="131"/>
      <c r="URU137" s="131"/>
      <c r="URV137" s="131"/>
      <c r="URW137" s="131"/>
      <c r="URX137" s="131"/>
      <c r="URY137" s="131"/>
      <c r="URZ137" s="131"/>
      <c r="USA137" s="131"/>
      <c r="USB137" s="131"/>
      <c r="USC137" s="131"/>
      <c r="USD137" s="131"/>
      <c r="USE137" s="131"/>
      <c r="USF137" s="131"/>
      <c r="USG137" s="131"/>
      <c r="USH137" s="131"/>
      <c r="USI137" s="131"/>
      <c r="USJ137" s="131"/>
      <c r="USK137" s="131"/>
      <c r="USL137" s="131"/>
      <c r="USM137" s="131"/>
      <c r="USN137" s="131"/>
      <c r="USO137" s="131"/>
      <c r="USP137" s="131"/>
      <c r="USQ137" s="131"/>
      <c r="USR137" s="131"/>
      <c r="USS137" s="131"/>
      <c r="UST137" s="131"/>
      <c r="USU137" s="131"/>
      <c r="USV137" s="131"/>
      <c r="USW137" s="131"/>
      <c r="USX137" s="131"/>
      <c r="USY137" s="131"/>
      <c r="USZ137" s="131"/>
      <c r="UTA137" s="131"/>
      <c r="UTB137" s="131"/>
      <c r="UTC137" s="131"/>
      <c r="UTD137" s="131"/>
      <c r="UTE137" s="131"/>
      <c r="UTF137" s="131"/>
      <c r="UTG137" s="131"/>
      <c r="UTH137" s="131"/>
      <c r="UTI137" s="131"/>
      <c r="UTJ137" s="131"/>
      <c r="UTK137" s="131"/>
      <c r="UTL137" s="131"/>
      <c r="UTM137" s="131"/>
      <c r="UTN137" s="131"/>
      <c r="UTO137" s="131"/>
      <c r="UTP137" s="131"/>
      <c r="UTQ137" s="131"/>
      <c r="UTR137" s="131"/>
      <c r="UTS137" s="131"/>
      <c r="UTT137" s="131"/>
      <c r="UTU137" s="131"/>
      <c r="UTV137" s="131"/>
      <c r="UTW137" s="131"/>
      <c r="UTX137" s="131"/>
      <c r="UTY137" s="131"/>
      <c r="UTZ137" s="131"/>
      <c r="UUA137" s="131"/>
      <c r="UUB137" s="131"/>
      <c r="UUC137" s="131"/>
      <c r="UUD137" s="131"/>
      <c r="UUE137" s="131"/>
      <c r="UUF137" s="131"/>
      <c r="UUG137" s="131"/>
      <c r="UUH137" s="131"/>
      <c r="UUI137" s="131"/>
      <c r="UUJ137" s="131"/>
      <c r="UUK137" s="131"/>
      <c r="UUL137" s="131"/>
      <c r="UUM137" s="131"/>
      <c r="UUN137" s="131"/>
      <c r="UUO137" s="131"/>
      <c r="UUP137" s="131"/>
      <c r="UUQ137" s="131"/>
      <c r="UUR137" s="131"/>
      <c r="UUS137" s="131"/>
      <c r="UUT137" s="131"/>
      <c r="UUU137" s="131"/>
      <c r="UUV137" s="131"/>
      <c r="UUW137" s="131"/>
      <c r="UUX137" s="131"/>
      <c r="UUY137" s="131"/>
      <c r="UUZ137" s="131"/>
      <c r="UVA137" s="131"/>
      <c r="UVB137" s="131"/>
      <c r="UVC137" s="131"/>
      <c r="UVD137" s="131"/>
      <c r="UVE137" s="131"/>
      <c r="UVF137" s="131"/>
      <c r="UVG137" s="131"/>
      <c r="UVH137" s="131"/>
      <c r="UVI137" s="131"/>
      <c r="UVJ137" s="131"/>
      <c r="UVK137" s="131"/>
      <c r="UVL137" s="131"/>
      <c r="UVM137" s="131"/>
      <c r="UVN137" s="131"/>
      <c r="UVO137" s="131"/>
      <c r="UVP137" s="131"/>
      <c r="UVQ137" s="131"/>
      <c r="UVR137" s="131"/>
      <c r="UVS137" s="131"/>
      <c r="UVT137" s="131"/>
      <c r="UVU137" s="131"/>
      <c r="UVV137" s="131"/>
      <c r="UVW137" s="131"/>
      <c r="UVX137" s="131"/>
      <c r="UVY137" s="131"/>
      <c r="UVZ137" s="131"/>
      <c r="UWA137" s="131"/>
      <c r="UWB137" s="131"/>
      <c r="UWC137" s="131"/>
      <c r="UWD137" s="131"/>
      <c r="UWE137" s="131"/>
      <c r="UWF137" s="131"/>
      <c r="UWG137" s="131"/>
      <c r="UWH137" s="131"/>
      <c r="UWI137" s="131"/>
      <c r="UWJ137" s="131"/>
      <c r="UWK137" s="131"/>
      <c r="UWL137" s="131"/>
      <c r="UWM137" s="131"/>
      <c r="UWN137" s="131"/>
      <c r="UWO137" s="131"/>
      <c r="UWP137" s="131"/>
      <c r="UWQ137" s="131"/>
      <c r="UWR137" s="131"/>
      <c r="UWS137" s="131"/>
      <c r="UWT137" s="131"/>
      <c r="UWU137" s="131"/>
      <c r="UWV137" s="131"/>
      <c r="UWW137" s="131"/>
      <c r="UWX137" s="131"/>
      <c r="UWY137" s="131"/>
      <c r="UWZ137" s="131"/>
      <c r="UXA137" s="131"/>
      <c r="UXB137" s="131"/>
      <c r="UXC137" s="131"/>
      <c r="UXD137" s="131"/>
      <c r="UXE137" s="131"/>
      <c r="UXF137" s="131"/>
      <c r="UXG137" s="131"/>
      <c r="UXH137" s="131"/>
      <c r="UXI137" s="131"/>
      <c r="UXJ137" s="131"/>
      <c r="UXK137" s="131"/>
      <c r="UXL137" s="131"/>
      <c r="UXM137" s="131"/>
      <c r="UXN137" s="131"/>
      <c r="UXO137" s="131"/>
      <c r="UXP137" s="131"/>
      <c r="UXQ137" s="131"/>
      <c r="UXR137" s="131"/>
      <c r="UXS137" s="131"/>
      <c r="UXT137" s="131"/>
      <c r="UXU137" s="131"/>
      <c r="UXV137" s="131"/>
      <c r="UXW137" s="131"/>
      <c r="UXX137" s="131"/>
      <c r="UXY137" s="131"/>
      <c r="UXZ137" s="131"/>
      <c r="UYA137" s="131"/>
      <c r="UYB137" s="131"/>
      <c r="UYC137" s="131"/>
      <c r="UYD137" s="131"/>
      <c r="UYE137" s="131"/>
      <c r="UYF137" s="131"/>
      <c r="UYG137" s="131"/>
      <c r="UYH137" s="131"/>
      <c r="UYI137" s="131"/>
      <c r="UYJ137" s="131"/>
      <c r="UYK137" s="131"/>
      <c r="UYL137" s="131"/>
      <c r="UYM137" s="131"/>
      <c r="UYN137" s="131"/>
      <c r="UYO137" s="131"/>
      <c r="UYP137" s="131"/>
      <c r="UYQ137" s="131"/>
      <c r="UYR137" s="131"/>
      <c r="UYS137" s="131"/>
      <c r="UYT137" s="131"/>
      <c r="UYU137" s="131"/>
      <c r="UYV137" s="131"/>
      <c r="UYW137" s="131"/>
      <c r="UYX137" s="131"/>
      <c r="UYY137" s="131"/>
      <c r="UYZ137" s="131"/>
      <c r="UZA137" s="131"/>
      <c r="UZB137" s="131"/>
      <c r="UZC137" s="131"/>
      <c r="UZD137" s="131"/>
      <c r="UZE137" s="131"/>
      <c r="UZF137" s="131"/>
      <c r="UZG137" s="131"/>
      <c r="UZH137" s="131"/>
      <c r="UZI137" s="131"/>
      <c r="UZJ137" s="131"/>
      <c r="UZK137" s="131"/>
      <c r="UZL137" s="131"/>
      <c r="UZM137" s="131"/>
      <c r="UZN137" s="131"/>
      <c r="UZO137" s="131"/>
      <c r="UZP137" s="131"/>
      <c r="UZQ137" s="131"/>
      <c r="UZR137" s="131"/>
      <c r="UZS137" s="131"/>
      <c r="UZT137" s="131"/>
      <c r="UZU137" s="131"/>
      <c r="UZV137" s="131"/>
      <c r="UZW137" s="131"/>
      <c r="UZX137" s="131"/>
      <c r="UZY137" s="131"/>
      <c r="UZZ137" s="131"/>
      <c r="VAA137" s="131"/>
      <c r="VAB137" s="131"/>
      <c r="VAC137" s="131"/>
      <c r="VAD137" s="131"/>
      <c r="VAE137" s="131"/>
      <c r="VAF137" s="131"/>
      <c r="VAG137" s="131"/>
      <c r="VAH137" s="131"/>
      <c r="VAI137" s="131"/>
      <c r="VAJ137" s="131"/>
      <c r="VAK137" s="131"/>
      <c r="VAL137" s="131"/>
      <c r="VAM137" s="131"/>
      <c r="VAN137" s="131"/>
      <c r="VAO137" s="131"/>
      <c r="VAP137" s="131"/>
      <c r="VAQ137" s="131"/>
      <c r="VAR137" s="131"/>
      <c r="VAS137" s="131"/>
      <c r="VAT137" s="131"/>
      <c r="VAU137" s="131"/>
      <c r="VAV137" s="131"/>
      <c r="VAW137" s="131"/>
      <c r="VAX137" s="131"/>
      <c r="VAY137" s="131"/>
      <c r="VAZ137" s="131"/>
      <c r="VBA137" s="131"/>
      <c r="VBB137" s="131"/>
      <c r="VBC137" s="131"/>
      <c r="VBD137" s="131"/>
      <c r="VBE137" s="131"/>
      <c r="VBF137" s="131"/>
      <c r="VBG137" s="131"/>
      <c r="VBH137" s="131"/>
      <c r="VBI137" s="131"/>
      <c r="VBJ137" s="131"/>
      <c r="VBK137" s="131"/>
      <c r="VBL137" s="131"/>
      <c r="VBM137" s="131"/>
      <c r="VBN137" s="131"/>
      <c r="VBO137" s="131"/>
      <c r="VBP137" s="131"/>
      <c r="VBQ137" s="131"/>
      <c r="VBR137" s="131"/>
      <c r="VBS137" s="131"/>
      <c r="VBT137" s="131"/>
      <c r="VBU137" s="131"/>
      <c r="VBV137" s="131"/>
      <c r="VBW137" s="131"/>
      <c r="VBX137" s="131"/>
      <c r="VBY137" s="131"/>
      <c r="VBZ137" s="131"/>
      <c r="VCA137" s="131"/>
      <c r="VCB137" s="131"/>
      <c r="VCC137" s="131"/>
      <c r="VCD137" s="131"/>
      <c r="VCE137" s="131"/>
      <c r="VCF137" s="131"/>
      <c r="VCG137" s="131"/>
      <c r="VCH137" s="131"/>
      <c r="VCI137" s="131"/>
      <c r="VCJ137" s="131"/>
      <c r="VCK137" s="131"/>
      <c r="VCL137" s="131"/>
      <c r="VCM137" s="131"/>
      <c r="VCN137" s="131"/>
      <c r="VCO137" s="131"/>
      <c r="VCP137" s="131"/>
      <c r="VCQ137" s="131"/>
      <c r="VCR137" s="131"/>
      <c r="VCS137" s="131"/>
      <c r="VCT137" s="131"/>
      <c r="VCU137" s="131"/>
      <c r="VCV137" s="131"/>
      <c r="VCW137" s="131"/>
      <c r="VCX137" s="131"/>
      <c r="VCY137" s="131"/>
      <c r="VCZ137" s="131"/>
      <c r="VDA137" s="131"/>
      <c r="VDB137" s="131"/>
      <c r="VDC137" s="131"/>
      <c r="VDD137" s="131"/>
      <c r="VDE137" s="131"/>
      <c r="VDF137" s="131"/>
      <c r="VDG137" s="131"/>
      <c r="VDH137" s="131"/>
      <c r="VDI137" s="131"/>
      <c r="VDJ137" s="131"/>
      <c r="VDK137" s="131"/>
      <c r="VDL137" s="131"/>
      <c r="VDM137" s="131"/>
      <c r="VDN137" s="131"/>
      <c r="VDO137" s="131"/>
      <c r="VDP137" s="131"/>
      <c r="VDQ137" s="131"/>
      <c r="VDR137" s="131"/>
      <c r="VDS137" s="131"/>
      <c r="VDT137" s="131"/>
      <c r="VDU137" s="131"/>
      <c r="VDV137" s="131"/>
      <c r="VDW137" s="131"/>
      <c r="VDX137" s="131"/>
      <c r="VDY137" s="131"/>
      <c r="VDZ137" s="131"/>
      <c r="VEA137" s="131"/>
      <c r="VEB137" s="131"/>
      <c r="VEC137" s="131"/>
      <c r="VED137" s="131"/>
      <c r="VEE137" s="131"/>
      <c r="VEF137" s="131"/>
      <c r="VEG137" s="131"/>
      <c r="VEH137" s="131"/>
      <c r="VEI137" s="131"/>
      <c r="VEJ137" s="131"/>
      <c r="VEK137" s="131"/>
      <c r="VEL137" s="131"/>
      <c r="VEM137" s="131"/>
      <c r="VEN137" s="131"/>
      <c r="VEO137" s="131"/>
      <c r="VEP137" s="131"/>
      <c r="VEQ137" s="131"/>
      <c r="VER137" s="131"/>
      <c r="VES137" s="131"/>
      <c r="VET137" s="131"/>
      <c r="VEU137" s="131"/>
      <c r="VEV137" s="131"/>
      <c r="VEW137" s="131"/>
      <c r="VEX137" s="131"/>
      <c r="VEY137" s="131"/>
      <c r="VEZ137" s="131"/>
      <c r="VFA137" s="131"/>
      <c r="VFB137" s="131"/>
      <c r="VFC137" s="131"/>
      <c r="VFD137" s="131"/>
      <c r="VFE137" s="131"/>
      <c r="VFF137" s="131"/>
      <c r="VFG137" s="131"/>
      <c r="VFH137" s="131"/>
      <c r="VFI137" s="131"/>
      <c r="VFJ137" s="131"/>
      <c r="VFK137" s="131"/>
      <c r="VFL137" s="131"/>
      <c r="VFM137" s="131"/>
      <c r="VFN137" s="131"/>
      <c r="VFO137" s="131"/>
      <c r="VFP137" s="131"/>
      <c r="VFQ137" s="131"/>
      <c r="VFR137" s="131"/>
      <c r="VFS137" s="131"/>
      <c r="VFT137" s="131"/>
      <c r="VFU137" s="131"/>
      <c r="VFV137" s="131"/>
      <c r="VFW137" s="131"/>
      <c r="VFX137" s="131"/>
      <c r="VFY137" s="131"/>
      <c r="VFZ137" s="131"/>
      <c r="VGA137" s="131"/>
      <c r="VGB137" s="131"/>
      <c r="VGC137" s="131"/>
      <c r="VGD137" s="131"/>
      <c r="VGE137" s="131"/>
      <c r="VGF137" s="131"/>
      <c r="VGG137" s="131"/>
      <c r="VGH137" s="131"/>
      <c r="VGI137" s="131"/>
      <c r="VGJ137" s="131"/>
      <c r="VGK137" s="131"/>
      <c r="VGL137" s="131"/>
      <c r="VGM137" s="131"/>
      <c r="VGN137" s="131"/>
      <c r="VGO137" s="131"/>
      <c r="VGP137" s="131"/>
      <c r="VGQ137" s="131"/>
      <c r="VGR137" s="131"/>
      <c r="VGS137" s="131"/>
      <c r="VGT137" s="131"/>
      <c r="VGU137" s="131"/>
      <c r="VGV137" s="131"/>
      <c r="VGW137" s="131"/>
      <c r="VGX137" s="131"/>
      <c r="VGY137" s="131"/>
      <c r="VGZ137" s="131"/>
      <c r="VHA137" s="131"/>
      <c r="VHB137" s="131"/>
      <c r="VHC137" s="131"/>
      <c r="VHD137" s="131"/>
      <c r="VHE137" s="131"/>
      <c r="VHF137" s="131"/>
      <c r="VHG137" s="131"/>
      <c r="VHH137" s="131"/>
      <c r="VHI137" s="131"/>
      <c r="VHJ137" s="131"/>
      <c r="VHK137" s="131"/>
      <c r="VHL137" s="131"/>
      <c r="VHM137" s="131"/>
      <c r="VHN137" s="131"/>
      <c r="VHO137" s="131"/>
      <c r="VHP137" s="131"/>
      <c r="VHQ137" s="131"/>
      <c r="VHR137" s="131"/>
      <c r="VHS137" s="131"/>
      <c r="VHT137" s="131"/>
      <c r="VHU137" s="131"/>
      <c r="VHV137" s="131"/>
      <c r="VHW137" s="131"/>
      <c r="VHX137" s="131"/>
      <c r="VHY137" s="131"/>
      <c r="VHZ137" s="131"/>
      <c r="VIA137" s="131"/>
      <c r="VIB137" s="131"/>
      <c r="VIC137" s="131"/>
      <c r="VID137" s="131"/>
      <c r="VIE137" s="131"/>
      <c r="VIF137" s="131"/>
      <c r="VIG137" s="131"/>
      <c r="VIH137" s="131"/>
      <c r="VII137" s="131"/>
      <c r="VIJ137" s="131"/>
      <c r="VIK137" s="131"/>
      <c r="VIL137" s="131"/>
      <c r="VIM137" s="131"/>
      <c r="VIN137" s="131"/>
      <c r="VIO137" s="131"/>
      <c r="VIP137" s="131"/>
      <c r="VIQ137" s="131"/>
      <c r="VIR137" s="131"/>
      <c r="VIS137" s="131"/>
      <c r="VIT137" s="131"/>
      <c r="VIU137" s="131"/>
      <c r="VIV137" s="131"/>
      <c r="VIW137" s="131"/>
      <c r="VIX137" s="131"/>
      <c r="VIY137" s="131"/>
      <c r="VIZ137" s="131"/>
      <c r="VJA137" s="131"/>
      <c r="VJB137" s="131"/>
      <c r="VJC137" s="131"/>
      <c r="VJD137" s="131"/>
      <c r="VJE137" s="131"/>
      <c r="VJF137" s="131"/>
      <c r="VJG137" s="131"/>
      <c r="VJH137" s="131"/>
      <c r="VJI137" s="131"/>
      <c r="VJJ137" s="131"/>
      <c r="VJK137" s="131"/>
      <c r="VJL137" s="131"/>
      <c r="VJM137" s="131"/>
      <c r="VJN137" s="131"/>
      <c r="VJO137" s="131"/>
      <c r="VJP137" s="131"/>
      <c r="VJQ137" s="131"/>
      <c r="VJR137" s="131"/>
      <c r="VJS137" s="131"/>
      <c r="VJT137" s="131"/>
      <c r="VJU137" s="131"/>
      <c r="VJV137" s="131"/>
      <c r="VJW137" s="131"/>
      <c r="VJX137" s="131"/>
      <c r="VJY137" s="131"/>
      <c r="VJZ137" s="131"/>
      <c r="VKA137" s="131"/>
      <c r="VKB137" s="131"/>
      <c r="VKC137" s="131"/>
      <c r="VKD137" s="131"/>
      <c r="VKE137" s="131"/>
      <c r="VKF137" s="131"/>
      <c r="VKG137" s="131"/>
      <c r="VKH137" s="131"/>
      <c r="VKI137" s="131"/>
      <c r="VKJ137" s="131"/>
      <c r="VKK137" s="131"/>
      <c r="VKL137" s="131"/>
      <c r="VKM137" s="131"/>
      <c r="VKN137" s="131"/>
      <c r="VKO137" s="131"/>
      <c r="VKP137" s="131"/>
      <c r="VKQ137" s="131"/>
      <c r="VKR137" s="131"/>
      <c r="VKS137" s="131"/>
      <c r="VKT137" s="131"/>
      <c r="VKU137" s="131"/>
      <c r="VKV137" s="131"/>
      <c r="VKW137" s="131"/>
      <c r="VKX137" s="131"/>
      <c r="VKY137" s="131"/>
      <c r="VKZ137" s="131"/>
      <c r="VLA137" s="131"/>
      <c r="VLB137" s="131"/>
      <c r="VLC137" s="131"/>
      <c r="VLD137" s="131"/>
      <c r="VLE137" s="131"/>
      <c r="VLF137" s="131"/>
      <c r="VLG137" s="131"/>
      <c r="VLH137" s="131"/>
      <c r="VLI137" s="131"/>
      <c r="VLJ137" s="131"/>
      <c r="VLK137" s="131"/>
      <c r="VLL137" s="131"/>
      <c r="VLM137" s="131"/>
      <c r="VLN137" s="131"/>
      <c r="VLO137" s="131"/>
      <c r="VLP137" s="131"/>
      <c r="VLQ137" s="131"/>
      <c r="VLR137" s="131"/>
      <c r="VLS137" s="131"/>
      <c r="VLT137" s="131"/>
      <c r="VLU137" s="131"/>
      <c r="VLV137" s="131"/>
      <c r="VLW137" s="131"/>
      <c r="VLX137" s="131"/>
      <c r="VLY137" s="131"/>
      <c r="VLZ137" s="131"/>
      <c r="VMA137" s="131"/>
      <c r="VMB137" s="131"/>
      <c r="VMC137" s="131"/>
      <c r="VMD137" s="131"/>
      <c r="VME137" s="131"/>
      <c r="VMF137" s="131"/>
      <c r="VMG137" s="131"/>
      <c r="VMH137" s="131"/>
      <c r="VMI137" s="131"/>
      <c r="VMJ137" s="131"/>
      <c r="VMK137" s="131"/>
      <c r="VML137" s="131"/>
      <c r="VMM137" s="131"/>
      <c r="VMN137" s="131"/>
      <c r="VMO137" s="131"/>
      <c r="VMP137" s="131"/>
      <c r="VMQ137" s="131"/>
      <c r="VMR137" s="131"/>
      <c r="VMS137" s="131"/>
      <c r="VMT137" s="131"/>
      <c r="VMU137" s="131"/>
      <c r="VMV137" s="131"/>
      <c r="VMW137" s="131"/>
      <c r="VMX137" s="131"/>
      <c r="VMY137" s="131"/>
      <c r="VMZ137" s="131"/>
      <c r="VNA137" s="131"/>
      <c r="VNB137" s="131"/>
      <c r="VNC137" s="131"/>
      <c r="VND137" s="131"/>
      <c r="VNE137" s="131"/>
      <c r="VNF137" s="131"/>
      <c r="VNG137" s="131"/>
      <c r="VNH137" s="131"/>
      <c r="VNI137" s="131"/>
      <c r="VNJ137" s="131"/>
      <c r="VNK137" s="131"/>
      <c r="VNL137" s="131"/>
      <c r="VNM137" s="131"/>
      <c r="VNN137" s="131"/>
      <c r="VNO137" s="131"/>
      <c r="VNP137" s="131"/>
      <c r="VNQ137" s="131"/>
      <c r="VNR137" s="131"/>
      <c r="VNS137" s="131"/>
      <c r="VNT137" s="131"/>
      <c r="VNU137" s="131"/>
      <c r="VNV137" s="131"/>
      <c r="VNW137" s="131"/>
      <c r="VNX137" s="131"/>
      <c r="VNY137" s="131"/>
      <c r="VNZ137" s="131"/>
      <c r="VOA137" s="131"/>
      <c r="VOB137" s="131"/>
      <c r="VOC137" s="131"/>
      <c r="VOD137" s="131"/>
      <c r="VOE137" s="131"/>
      <c r="VOF137" s="131"/>
      <c r="VOG137" s="131"/>
      <c r="VOH137" s="131"/>
      <c r="VOI137" s="131"/>
      <c r="VOJ137" s="131"/>
      <c r="VOK137" s="131"/>
      <c r="VOL137" s="131"/>
      <c r="VOM137" s="131"/>
      <c r="VON137" s="131"/>
      <c r="VOO137" s="131"/>
      <c r="VOP137" s="131"/>
      <c r="VOQ137" s="131"/>
      <c r="VOR137" s="131"/>
      <c r="VOS137" s="131"/>
      <c r="VOT137" s="131"/>
      <c r="VOU137" s="131"/>
      <c r="VOV137" s="131"/>
      <c r="VOW137" s="131"/>
      <c r="VOX137" s="131"/>
      <c r="VOY137" s="131"/>
      <c r="VOZ137" s="131"/>
      <c r="VPA137" s="131"/>
      <c r="VPB137" s="131"/>
      <c r="VPC137" s="131"/>
      <c r="VPD137" s="131"/>
      <c r="VPE137" s="131"/>
      <c r="VPF137" s="131"/>
      <c r="VPG137" s="131"/>
      <c r="VPH137" s="131"/>
      <c r="VPI137" s="131"/>
      <c r="VPJ137" s="131"/>
      <c r="VPK137" s="131"/>
      <c r="VPL137" s="131"/>
      <c r="VPM137" s="131"/>
      <c r="VPN137" s="131"/>
      <c r="VPO137" s="131"/>
      <c r="VPP137" s="131"/>
      <c r="VPQ137" s="131"/>
      <c r="VPR137" s="131"/>
      <c r="VPS137" s="131"/>
      <c r="VPT137" s="131"/>
      <c r="VPU137" s="131"/>
      <c r="VPV137" s="131"/>
      <c r="VPW137" s="131"/>
      <c r="VPX137" s="131"/>
      <c r="VPY137" s="131"/>
      <c r="VPZ137" s="131"/>
      <c r="VQA137" s="131"/>
      <c r="VQB137" s="131"/>
      <c r="VQC137" s="131"/>
      <c r="VQD137" s="131"/>
      <c r="VQE137" s="131"/>
      <c r="VQF137" s="131"/>
      <c r="VQG137" s="131"/>
      <c r="VQH137" s="131"/>
      <c r="VQI137" s="131"/>
      <c r="VQJ137" s="131"/>
      <c r="VQK137" s="131"/>
      <c r="VQL137" s="131"/>
      <c r="VQM137" s="131"/>
      <c r="VQN137" s="131"/>
      <c r="VQO137" s="131"/>
      <c r="VQP137" s="131"/>
      <c r="VQQ137" s="131"/>
      <c r="VQR137" s="131"/>
      <c r="VQS137" s="131"/>
      <c r="VQT137" s="131"/>
      <c r="VQU137" s="131"/>
      <c r="VQV137" s="131"/>
      <c r="VQW137" s="131"/>
      <c r="VQX137" s="131"/>
      <c r="VQY137" s="131"/>
      <c r="VQZ137" s="131"/>
      <c r="VRA137" s="131"/>
      <c r="VRB137" s="131"/>
      <c r="VRC137" s="131"/>
      <c r="VRD137" s="131"/>
      <c r="VRE137" s="131"/>
      <c r="VRF137" s="131"/>
      <c r="VRG137" s="131"/>
      <c r="VRH137" s="131"/>
      <c r="VRI137" s="131"/>
      <c r="VRJ137" s="131"/>
      <c r="VRK137" s="131"/>
      <c r="VRL137" s="131"/>
      <c r="VRM137" s="131"/>
      <c r="VRN137" s="131"/>
      <c r="VRO137" s="131"/>
      <c r="VRP137" s="131"/>
      <c r="VRQ137" s="131"/>
      <c r="VRR137" s="131"/>
      <c r="VRS137" s="131"/>
      <c r="VRT137" s="131"/>
      <c r="VRU137" s="131"/>
      <c r="VRV137" s="131"/>
      <c r="VRW137" s="131"/>
      <c r="VRX137" s="131"/>
      <c r="VRY137" s="131"/>
      <c r="VRZ137" s="131"/>
      <c r="VSA137" s="131"/>
      <c r="VSB137" s="131"/>
      <c r="VSC137" s="131"/>
      <c r="VSD137" s="131"/>
      <c r="VSE137" s="131"/>
      <c r="VSF137" s="131"/>
      <c r="VSG137" s="131"/>
      <c r="VSH137" s="131"/>
      <c r="VSI137" s="131"/>
      <c r="VSJ137" s="131"/>
      <c r="VSK137" s="131"/>
      <c r="VSL137" s="131"/>
      <c r="VSM137" s="131"/>
      <c r="VSN137" s="131"/>
      <c r="VSO137" s="131"/>
      <c r="VSP137" s="131"/>
      <c r="VSQ137" s="131"/>
      <c r="VSR137" s="131"/>
      <c r="VSS137" s="131"/>
      <c r="VST137" s="131"/>
      <c r="VSU137" s="131"/>
      <c r="VSV137" s="131"/>
      <c r="VSW137" s="131"/>
      <c r="VSX137" s="131"/>
      <c r="VSY137" s="131"/>
      <c r="VSZ137" s="131"/>
      <c r="VTA137" s="131"/>
      <c r="VTB137" s="131"/>
      <c r="VTC137" s="131"/>
      <c r="VTD137" s="131"/>
      <c r="VTE137" s="131"/>
      <c r="VTF137" s="131"/>
      <c r="VTG137" s="131"/>
      <c r="VTH137" s="131"/>
      <c r="VTI137" s="131"/>
      <c r="VTJ137" s="131"/>
      <c r="VTK137" s="131"/>
      <c r="VTL137" s="131"/>
      <c r="VTM137" s="131"/>
      <c r="VTN137" s="131"/>
      <c r="VTO137" s="131"/>
      <c r="VTP137" s="131"/>
      <c r="VTQ137" s="131"/>
      <c r="VTR137" s="131"/>
      <c r="VTS137" s="131"/>
      <c r="VTT137" s="131"/>
      <c r="VTU137" s="131"/>
      <c r="VTV137" s="131"/>
      <c r="VTW137" s="131"/>
      <c r="VTX137" s="131"/>
      <c r="VTY137" s="131"/>
      <c r="VTZ137" s="131"/>
      <c r="VUA137" s="131"/>
      <c r="VUB137" s="131"/>
      <c r="VUC137" s="131"/>
      <c r="VUD137" s="131"/>
      <c r="VUE137" s="131"/>
      <c r="VUF137" s="131"/>
      <c r="VUG137" s="131"/>
      <c r="VUH137" s="131"/>
      <c r="VUI137" s="131"/>
      <c r="VUJ137" s="131"/>
      <c r="VUK137" s="131"/>
      <c r="VUL137" s="131"/>
      <c r="VUM137" s="131"/>
      <c r="VUN137" s="131"/>
      <c r="VUO137" s="131"/>
      <c r="VUP137" s="131"/>
      <c r="VUQ137" s="131"/>
      <c r="VUR137" s="131"/>
      <c r="VUS137" s="131"/>
      <c r="VUT137" s="131"/>
      <c r="VUU137" s="131"/>
      <c r="VUV137" s="131"/>
      <c r="VUW137" s="131"/>
      <c r="VUX137" s="131"/>
      <c r="VUY137" s="131"/>
      <c r="VUZ137" s="131"/>
      <c r="VVA137" s="131"/>
      <c r="VVB137" s="131"/>
      <c r="VVC137" s="131"/>
      <c r="VVD137" s="131"/>
      <c r="VVE137" s="131"/>
      <c r="VVF137" s="131"/>
      <c r="VVG137" s="131"/>
      <c r="VVH137" s="131"/>
      <c r="VVI137" s="131"/>
      <c r="VVJ137" s="131"/>
      <c r="VVK137" s="131"/>
      <c r="VVL137" s="131"/>
      <c r="VVM137" s="131"/>
      <c r="VVN137" s="131"/>
      <c r="VVO137" s="131"/>
      <c r="VVP137" s="131"/>
      <c r="VVQ137" s="131"/>
      <c r="VVR137" s="131"/>
      <c r="VVS137" s="131"/>
      <c r="VVT137" s="131"/>
      <c r="VVU137" s="131"/>
      <c r="VVV137" s="131"/>
      <c r="VVW137" s="131"/>
      <c r="VVX137" s="131"/>
      <c r="VVY137" s="131"/>
      <c r="VVZ137" s="131"/>
      <c r="VWA137" s="131"/>
      <c r="VWB137" s="131"/>
      <c r="VWC137" s="131"/>
      <c r="VWD137" s="131"/>
      <c r="VWE137" s="131"/>
      <c r="VWF137" s="131"/>
      <c r="VWG137" s="131"/>
      <c r="VWH137" s="131"/>
      <c r="VWI137" s="131"/>
      <c r="VWJ137" s="131"/>
      <c r="VWK137" s="131"/>
      <c r="VWL137" s="131"/>
      <c r="VWM137" s="131"/>
      <c r="VWN137" s="131"/>
      <c r="VWO137" s="131"/>
      <c r="VWP137" s="131"/>
      <c r="VWQ137" s="131"/>
      <c r="VWR137" s="131"/>
      <c r="VWS137" s="131"/>
      <c r="VWT137" s="131"/>
      <c r="VWU137" s="131"/>
      <c r="VWV137" s="131"/>
      <c r="VWW137" s="131"/>
      <c r="VWX137" s="131"/>
      <c r="VWY137" s="131"/>
      <c r="VWZ137" s="131"/>
      <c r="VXA137" s="131"/>
      <c r="VXB137" s="131"/>
      <c r="VXC137" s="131"/>
      <c r="VXD137" s="131"/>
      <c r="VXE137" s="131"/>
      <c r="VXF137" s="131"/>
      <c r="VXG137" s="131"/>
      <c r="VXH137" s="131"/>
      <c r="VXI137" s="131"/>
      <c r="VXJ137" s="131"/>
      <c r="VXK137" s="131"/>
      <c r="VXL137" s="131"/>
      <c r="VXM137" s="131"/>
      <c r="VXN137" s="131"/>
      <c r="VXO137" s="131"/>
      <c r="VXP137" s="131"/>
      <c r="VXQ137" s="131"/>
      <c r="VXR137" s="131"/>
      <c r="VXS137" s="131"/>
      <c r="VXT137" s="131"/>
      <c r="VXU137" s="131"/>
      <c r="VXV137" s="131"/>
      <c r="VXW137" s="131"/>
      <c r="VXX137" s="131"/>
      <c r="VXY137" s="131"/>
      <c r="VXZ137" s="131"/>
      <c r="VYA137" s="131"/>
      <c r="VYB137" s="131"/>
      <c r="VYC137" s="131"/>
      <c r="VYD137" s="131"/>
      <c r="VYE137" s="131"/>
      <c r="VYF137" s="131"/>
      <c r="VYG137" s="131"/>
      <c r="VYH137" s="131"/>
      <c r="VYI137" s="131"/>
      <c r="VYJ137" s="131"/>
      <c r="VYK137" s="131"/>
      <c r="VYL137" s="131"/>
      <c r="VYM137" s="131"/>
      <c r="VYN137" s="131"/>
      <c r="VYO137" s="131"/>
      <c r="VYP137" s="131"/>
      <c r="VYQ137" s="131"/>
      <c r="VYR137" s="131"/>
      <c r="VYS137" s="131"/>
      <c r="VYT137" s="131"/>
      <c r="VYU137" s="131"/>
      <c r="VYV137" s="131"/>
      <c r="VYW137" s="131"/>
      <c r="VYX137" s="131"/>
      <c r="VYY137" s="131"/>
      <c r="VYZ137" s="131"/>
      <c r="VZA137" s="131"/>
      <c r="VZB137" s="131"/>
      <c r="VZC137" s="131"/>
      <c r="VZD137" s="131"/>
      <c r="VZE137" s="131"/>
      <c r="VZF137" s="131"/>
      <c r="VZG137" s="131"/>
      <c r="VZH137" s="131"/>
      <c r="VZI137" s="131"/>
      <c r="VZJ137" s="131"/>
      <c r="VZK137" s="131"/>
      <c r="VZL137" s="131"/>
      <c r="VZM137" s="131"/>
      <c r="VZN137" s="131"/>
      <c r="VZO137" s="131"/>
      <c r="VZP137" s="131"/>
      <c r="VZQ137" s="131"/>
      <c r="VZR137" s="131"/>
      <c r="VZS137" s="131"/>
      <c r="VZT137" s="131"/>
      <c r="VZU137" s="131"/>
      <c r="VZV137" s="131"/>
      <c r="VZW137" s="131"/>
      <c r="VZX137" s="131"/>
      <c r="VZY137" s="131"/>
      <c r="VZZ137" s="131"/>
      <c r="WAA137" s="131"/>
      <c r="WAB137" s="131"/>
      <c r="WAC137" s="131"/>
      <c r="WAD137" s="131"/>
      <c r="WAE137" s="131"/>
      <c r="WAF137" s="131"/>
      <c r="WAG137" s="131"/>
      <c r="WAH137" s="131"/>
      <c r="WAI137" s="131"/>
      <c r="WAJ137" s="131"/>
      <c r="WAK137" s="131"/>
      <c r="WAL137" s="131"/>
      <c r="WAM137" s="131"/>
      <c r="WAN137" s="131"/>
      <c r="WAO137" s="131"/>
      <c r="WAP137" s="131"/>
      <c r="WAQ137" s="131"/>
      <c r="WAR137" s="131"/>
      <c r="WAS137" s="131"/>
      <c r="WAT137" s="131"/>
      <c r="WAU137" s="131"/>
      <c r="WAV137" s="131"/>
      <c r="WAW137" s="131"/>
      <c r="WAX137" s="131"/>
      <c r="WAY137" s="131"/>
      <c r="WAZ137" s="131"/>
      <c r="WBA137" s="131"/>
      <c r="WBB137" s="131"/>
      <c r="WBC137" s="131"/>
      <c r="WBD137" s="131"/>
      <c r="WBE137" s="131"/>
      <c r="WBF137" s="131"/>
      <c r="WBG137" s="131"/>
      <c r="WBH137" s="131"/>
      <c r="WBI137" s="131"/>
      <c r="WBJ137" s="131"/>
      <c r="WBK137" s="131"/>
      <c r="WBL137" s="131"/>
      <c r="WBM137" s="131"/>
      <c r="WBN137" s="131"/>
      <c r="WBO137" s="131"/>
      <c r="WBP137" s="131"/>
      <c r="WBQ137" s="131"/>
      <c r="WBR137" s="131"/>
      <c r="WBS137" s="131"/>
      <c r="WBT137" s="131"/>
      <c r="WBU137" s="131"/>
      <c r="WBV137" s="131"/>
      <c r="WBW137" s="131"/>
      <c r="WBX137" s="131"/>
      <c r="WBY137" s="131"/>
      <c r="WBZ137" s="131"/>
      <c r="WCA137" s="131"/>
      <c r="WCB137" s="131"/>
      <c r="WCC137" s="131"/>
      <c r="WCD137" s="131"/>
      <c r="WCE137" s="131"/>
      <c r="WCF137" s="131"/>
      <c r="WCG137" s="131"/>
      <c r="WCH137" s="131"/>
      <c r="WCI137" s="131"/>
      <c r="WCJ137" s="131"/>
      <c r="WCK137" s="131"/>
      <c r="WCL137" s="131"/>
      <c r="WCM137" s="131"/>
      <c r="WCN137" s="131"/>
      <c r="WCO137" s="131"/>
      <c r="WCP137" s="131"/>
      <c r="WCQ137" s="131"/>
      <c r="WCR137" s="131"/>
      <c r="WCS137" s="131"/>
      <c r="WCT137" s="131"/>
      <c r="WCU137" s="131"/>
      <c r="WCV137" s="131"/>
      <c r="WCW137" s="131"/>
      <c r="WCX137" s="131"/>
      <c r="WCY137" s="131"/>
      <c r="WCZ137" s="131"/>
      <c r="WDA137" s="131"/>
      <c r="WDB137" s="131"/>
      <c r="WDC137" s="131"/>
      <c r="WDD137" s="131"/>
      <c r="WDE137" s="131"/>
      <c r="WDF137" s="131"/>
      <c r="WDG137" s="131"/>
      <c r="WDH137" s="131"/>
      <c r="WDI137" s="131"/>
      <c r="WDJ137" s="131"/>
      <c r="WDK137" s="131"/>
      <c r="WDL137" s="131"/>
      <c r="WDM137" s="131"/>
      <c r="WDN137" s="131"/>
      <c r="WDO137" s="131"/>
      <c r="WDP137" s="131"/>
      <c r="WDQ137" s="131"/>
      <c r="WDR137" s="131"/>
      <c r="WDS137" s="131"/>
      <c r="WDT137" s="131"/>
      <c r="WDU137" s="131"/>
      <c r="WDV137" s="131"/>
      <c r="WDW137" s="131"/>
      <c r="WDX137" s="131"/>
      <c r="WDY137" s="131"/>
      <c r="WDZ137" s="131"/>
      <c r="WEA137" s="131"/>
      <c r="WEB137" s="131"/>
      <c r="WEC137" s="131"/>
      <c r="WED137" s="131"/>
      <c r="WEE137" s="131"/>
      <c r="WEF137" s="131"/>
      <c r="WEG137" s="131"/>
      <c r="WEH137" s="131"/>
      <c r="WEI137" s="131"/>
      <c r="WEJ137" s="131"/>
      <c r="WEK137" s="131"/>
      <c r="WEL137" s="131"/>
      <c r="WEM137" s="131"/>
      <c r="WEN137" s="131"/>
      <c r="WEO137" s="131"/>
      <c r="WEP137" s="131"/>
      <c r="WEQ137" s="131"/>
      <c r="WER137" s="131"/>
      <c r="WES137" s="131"/>
      <c r="WET137" s="131"/>
      <c r="WEU137" s="131"/>
      <c r="WEV137" s="131"/>
      <c r="WEW137" s="131"/>
      <c r="WEX137" s="131"/>
      <c r="WEY137" s="131"/>
      <c r="WEZ137" s="131"/>
      <c r="WFA137" s="131"/>
      <c r="WFB137" s="131"/>
      <c r="WFC137" s="131"/>
      <c r="WFD137" s="131"/>
      <c r="WFE137" s="131"/>
      <c r="WFF137" s="131"/>
      <c r="WFG137" s="131"/>
      <c r="WFH137" s="131"/>
      <c r="WFI137" s="131"/>
      <c r="WFJ137" s="131"/>
      <c r="WFK137" s="131"/>
      <c r="WFL137" s="131"/>
      <c r="WFM137" s="131"/>
      <c r="WFN137" s="131"/>
      <c r="WFO137" s="131"/>
      <c r="WFP137" s="131"/>
      <c r="WFQ137" s="131"/>
      <c r="WFR137" s="131"/>
      <c r="WFS137" s="131"/>
      <c r="WFT137" s="131"/>
      <c r="WFU137" s="131"/>
      <c r="WFV137" s="131"/>
      <c r="WFW137" s="131"/>
      <c r="WFX137" s="131"/>
      <c r="WFY137" s="131"/>
      <c r="WFZ137" s="131"/>
      <c r="WGA137" s="131"/>
      <c r="WGB137" s="131"/>
      <c r="WGC137" s="131"/>
      <c r="WGD137" s="131"/>
      <c r="WGE137" s="131"/>
      <c r="WGF137" s="131"/>
      <c r="WGG137" s="131"/>
      <c r="WGH137" s="131"/>
      <c r="WGI137" s="131"/>
      <c r="WGJ137" s="131"/>
      <c r="WGK137" s="131"/>
      <c r="WGL137" s="131"/>
      <c r="WGM137" s="131"/>
      <c r="WGN137" s="131"/>
      <c r="WGO137" s="131"/>
      <c r="WGP137" s="131"/>
      <c r="WGQ137" s="131"/>
      <c r="WGR137" s="131"/>
      <c r="WGS137" s="131"/>
      <c r="WGT137" s="131"/>
      <c r="WGU137" s="131"/>
      <c r="WGV137" s="131"/>
      <c r="WGW137" s="131"/>
      <c r="WGX137" s="131"/>
      <c r="WGY137" s="131"/>
      <c r="WGZ137" s="131"/>
      <c r="WHA137" s="131"/>
      <c r="WHB137" s="131"/>
      <c r="WHC137" s="131"/>
      <c r="WHD137" s="131"/>
      <c r="WHE137" s="131"/>
      <c r="WHF137" s="131"/>
      <c r="WHG137" s="131"/>
      <c r="WHH137" s="131"/>
      <c r="WHI137" s="131"/>
      <c r="WHJ137" s="131"/>
      <c r="WHK137" s="131"/>
      <c r="WHL137" s="131"/>
      <c r="WHM137" s="131"/>
      <c r="WHN137" s="131"/>
      <c r="WHO137" s="131"/>
      <c r="WHP137" s="131"/>
      <c r="WHQ137" s="131"/>
      <c r="WHR137" s="131"/>
      <c r="WHS137" s="131"/>
      <c r="WHT137" s="131"/>
      <c r="WHU137" s="131"/>
      <c r="WHV137" s="131"/>
      <c r="WHW137" s="131"/>
      <c r="WHX137" s="131"/>
      <c r="WHY137" s="131"/>
      <c r="WHZ137" s="131"/>
      <c r="WIA137" s="131"/>
      <c r="WIB137" s="131"/>
      <c r="WIC137" s="131"/>
      <c r="WID137" s="131"/>
      <c r="WIE137" s="131"/>
      <c r="WIF137" s="131"/>
      <c r="WIG137" s="131"/>
      <c r="WIH137" s="131"/>
      <c r="WII137" s="131"/>
      <c r="WIJ137" s="131"/>
      <c r="WIK137" s="131"/>
      <c r="WIL137" s="131"/>
      <c r="WIM137" s="131"/>
      <c r="WIN137" s="131"/>
      <c r="WIO137" s="131"/>
      <c r="WIP137" s="131"/>
      <c r="WIQ137" s="131"/>
      <c r="WIR137" s="131"/>
      <c r="WIS137" s="131"/>
      <c r="WIT137" s="131"/>
      <c r="WIU137" s="131"/>
      <c r="WIV137" s="131"/>
      <c r="WIW137" s="131"/>
      <c r="WIX137" s="131"/>
      <c r="WIY137" s="131"/>
      <c r="WIZ137" s="131"/>
      <c r="WJA137" s="131"/>
      <c r="WJB137" s="131"/>
      <c r="WJC137" s="131"/>
      <c r="WJD137" s="131"/>
      <c r="WJE137" s="131"/>
      <c r="WJF137" s="131"/>
      <c r="WJG137" s="131"/>
      <c r="WJH137" s="131"/>
      <c r="WJI137" s="131"/>
      <c r="WJJ137" s="131"/>
      <c r="WJK137" s="131"/>
      <c r="WJL137" s="131"/>
      <c r="WJM137" s="131"/>
      <c r="WJN137" s="131"/>
      <c r="WJO137" s="131"/>
      <c r="WJP137" s="131"/>
      <c r="WJQ137" s="131"/>
      <c r="WJR137" s="131"/>
      <c r="WJS137" s="131"/>
      <c r="WJT137" s="131"/>
      <c r="WJU137" s="131"/>
      <c r="WJV137" s="131"/>
      <c r="WJW137" s="131"/>
      <c r="WJX137" s="131"/>
      <c r="WJY137" s="131"/>
      <c r="WJZ137" s="131"/>
      <c r="WKA137" s="131"/>
      <c r="WKB137" s="131"/>
      <c r="WKC137" s="131"/>
      <c r="WKD137" s="131"/>
      <c r="WKE137" s="131"/>
      <c r="WKF137" s="131"/>
      <c r="WKG137" s="131"/>
      <c r="WKH137" s="131"/>
      <c r="WKI137" s="131"/>
      <c r="WKJ137" s="131"/>
      <c r="WKK137" s="131"/>
      <c r="WKL137" s="131"/>
      <c r="WKM137" s="131"/>
      <c r="WKN137" s="131"/>
      <c r="WKO137" s="131"/>
      <c r="WKP137" s="131"/>
      <c r="WKQ137" s="131"/>
      <c r="WKR137" s="131"/>
      <c r="WKS137" s="131"/>
      <c r="WKT137" s="131"/>
      <c r="WKU137" s="131"/>
      <c r="WKV137" s="131"/>
      <c r="WKW137" s="131"/>
      <c r="WKX137" s="131"/>
      <c r="WKY137" s="131"/>
      <c r="WKZ137" s="131"/>
      <c r="WLA137" s="131"/>
      <c r="WLB137" s="131"/>
      <c r="WLC137" s="131"/>
      <c r="WLD137" s="131"/>
      <c r="WLE137" s="131"/>
      <c r="WLF137" s="131"/>
      <c r="WLG137" s="131"/>
      <c r="WLH137" s="131"/>
      <c r="WLI137" s="131"/>
      <c r="WLJ137" s="131"/>
      <c r="WLK137" s="131"/>
      <c r="WLL137" s="131"/>
      <c r="WLM137" s="131"/>
      <c r="WLN137" s="131"/>
      <c r="WLO137" s="131"/>
      <c r="WLP137" s="131"/>
      <c r="WLQ137" s="131"/>
      <c r="WLR137" s="131"/>
      <c r="WLS137" s="131"/>
      <c r="WLT137" s="131"/>
      <c r="WLU137" s="131"/>
      <c r="WLV137" s="131"/>
      <c r="WLW137" s="131"/>
      <c r="WLX137" s="131"/>
      <c r="WLY137" s="131"/>
      <c r="WLZ137" s="131"/>
      <c r="WMA137" s="131"/>
      <c r="WMB137" s="131"/>
      <c r="WMC137" s="131"/>
      <c r="WMD137" s="131"/>
      <c r="WME137" s="131"/>
      <c r="WMF137" s="131"/>
      <c r="WMG137" s="131"/>
      <c r="WMH137" s="131"/>
      <c r="WMI137" s="131"/>
      <c r="WMJ137" s="131"/>
      <c r="WMK137" s="131"/>
      <c r="WML137" s="131"/>
      <c r="WMM137" s="131"/>
      <c r="WMN137" s="131"/>
      <c r="WMO137" s="131"/>
      <c r="WMP137" s="131"/>
      <c r="WMQ137" s="131"/>
      <c r="WMR137" s="131"/>
      <c r="WMS137" s="131"/>
      <c r="WMT137" s="131"/>
      <c r="WMU137" s="131"/>
      <c r="WMV137" s="131"/>
      <c r="WMW137" s="131"/>
      <c r="WMX137" s="131"/>
      <c r="WMY137" s="131"/>
      <c r="WMZ137" s="131"/>
      <c r="WNA137" s="131"/>
      <c r="WNB137" s="131"/>
      <c r="WNC137" s="131"/>
      <c r="WND137" s="131"/>
      <c r="WNE137" s="131"/>
      <c r="WNF137" s="131"/>
      <c r="WNG137" s="131"/>
      <c r="WNH137" s="131"/>
      <c r="WNI137" s="131"/>
      <c r="WNJ137" s="131"/>
      <c r="WNK137" s="131"/>
      <c r="WNL137" s="131"/>
      <c r="WNM137" s="131"/>
      <c r="WNN137" s="131"/>
      <c r="WNO137" s="131"/>
      <c r="WNP137" s="131"/>
      <c r="WNQ137" s="131"/>
      <c r="WNR137" s="131"/>
      <c r="WNS137" s="131"/>
      <c r="WNT137" s="131"/>
      <c r="WNU137" s="131"/>
      <c r="WNV137" s="131"/>
      <c r="WNW137" s="131"/>
      <c r="WNX137" s="131"/>
      <c r="WNY137" s="131"/>
      <c r="WNZ137" s="131"/>
      <c r="WOA137" s="131"/>
      <c r="WOB137" s="131"/>
      <c r="WOC137" s="131"/>
      <c r="WOD137" s="131"/>
      <c r="WOE137" s="131"/>
      <c r="WOF137" s="131"/>
      <c r="WOG137" s="131"/>
      <c r="WOH137" s="131"/>
      <c r="WOI137" s="131"/>
      <c r="WOJ137" s="131"/>
      <c r="WOK137" s="131"/>
      <c r="WOL137" s="131"/>
      <c r="WOM137" s="131"/>
      <c r="WON137" s="131"/>
      <c r="WOO137" s="131"/>
      <c r="WOP137" s="131"/>
      <c r="WOQ137" s="131"/>
      <c r="WOR137" s="131"/>
      <c r="WOS137" s="131"/>
      <c r="WOT137" s="131"/>
      <c r="WOU137" s="131"/>
      <c r="WOV137" s="131"/>
      <c r="WOW137" s="131"/>
      <c r="WOX137" s="131"/>
      <c r="WOY137" s="131"/>
      <c r="WOZ137" s="131"/>
      <c r="WPA137" s="131"/>
      <c r="WPB137" s="131"/>
      <c r="WPC137" s="131"/>
      <c r="WPD137" s="131"/>
      <c r="WPE137" s="131"/>
      <c r="WPF137" s="131"/>
      <c r="WPG137" s="131"/>
      <c r="WPH137" s="131"/>
      <c r="WPI137" s="131"/>
      <c r="WPJ137" s="131"/>
      <c r="WPK137" s="131"/>
      <c r="WPL137" s="131"/>
      <c r="WPM137" s="131"/>
      <c r="WPN137" s="131"/>
      <c r="WPO137" s="131"/>
      <c r="WPP137" s="131"/>
      <c r="WPQ137" s="131"/>
      <c r="WPR137" s="131"/>
      <c r="WPS137" s="131"/>
      <c r="WPT137" s="131"/>
      <c r="WPU137" s="131"/>
      <c r="WPV137" s="131"/>
      <c r="WPW137" s="131"/>
      <c r="WPX137" s="131"/>
      <c r="WPY137" s="131"/>
      <c r="WPZ137" s="131"/>
      <c r="WQA137" s="131"/>
      <c r="WQB137" s="131"/>
      <c r="WQC137" s="131"/>
      <c r="WQD137" s="131"/>
      <c r="WQE137" s="131"/>
      <c r="WQF137" s="131"/>
      <c r="WQG137" s="131"/>
      <c r="WQH137" s="131"/>
      <c r="WQI137" s="131"/>
      <c r="WQJ137" s="131"/>
      <c r="WQK137" s="131"/>
      <c r="WQL137" s="131"/>
      <c r="WQM137" s="131"/>
      <c r="WQN137" s="131"/>
      <c r="WQO137" s="131"/>
      <c r="WQP137" s="131"/>
      <c r="WQQ137" s="131"/>
      <c r="WQR137" s="131"/>
      <c r="WQS137" s="131"/>
      <c r="WQT137" s="131"/>
      <c r="WQU137" s="131"/>
      <c r="WQV137" s="131"/>
      <c r="WQW137" s="131"/>
      <c r="WQX137" s="131"/>
      <c r="WQY137" s="131"/>
      <c r="WQZ137" s="131"/>
      <c r="WRA137" s="131"/>
      <c r="WRB137" s="131"/>
      <c r="WRC137" s="131"/>
      <c r="WRD137" s="131"/>
      <c r="WRE137" s="131"/>
      <c r="WRF137" s="131"/>
      <c r="WRG137" s="131"/>
      <c r="WRH137" s="131"/>
      <c r="WRI137" s="131"/>
      <c r="WRJ137" s="131"/>
      <c r="WRK137" s="131"/>
      <c r="WRL137" s="131"/>
      <c r="WRM137" s="131"/>
      <c r="WRN137" s="131"/>
      <c r="WRO137" s="131"/>
      <c r="WRP137" s="131"/>
      <c r="WRQ137" s="131"/>
      <c r="WRR137" s="131"/>
      <c r="WRS137" s="131"/>
      <c r="WRT137" s="131"/>
      <c r="WRU137" s="131"/>
      <c r="WRV137" s="131"/>
      <c r="WRW137" s="131"/>
      <c r="WRX137" s="131"/>
      <c r="WRY137" s="131"/>
      <c r="WRZ137" s="131"/>
      <c r="WSA137" s="131"/>
      <c r="WSB137" s="131"/>
      <c r="WSC137" s="131"/>
      <c r="WSD137" s="131"/>
      <c r="WSE137" s="131"/>
      <c r="WSF137" s="131"/>
      <c r="WSG137" s="131"/>
      <c r="WSH137" s="131"/>
      <c r="WSI137" s="131"/>
      <c r="WSJ137" s="131"/>
      <c r="WSK137" s="131"/>
      <c r="WSL137" s="131"/>
      <c r="WSM137" s="131"/>
      <c r="WSN137" s="131"/>
      <c r="WSO137" s="131"/>
      <c r="WSP137" s="131"/>
      <c r="WSQ137" s="131"/>
      <c r="WSR137" s="131"/>
      <c r="WSS137" s="131"/>
      <c r="WST137" s="131"/>
      <c r="WSU137" s="131"/>
      <c r="WSV137" s="131"/>
      <c r="WSW137" s="131"/>
      <c r="WSX137" s="131"/>
      <c r="WSY137" s="131"/>
      <c r="WSZ137" s="131"/>
      <c r="WTA137" s="131"/>
      <c r="WTB137" s="131"/>
      <c r="WTC137" s="131"/>
      <c r="WTD137" s="131"/>
      <c r="WTE137" s="131"/>
      <c r="WTF137" s="131"/>
      <c r="WTG137" s="131"/>
      <c r="WTH137" s="131"/>
      <c r="WTI137" s="131"/>
      <c r="WTJ137" s="131"/>
      <c r="WTK137" s="131"/>
      <c r="WTL137" s="131"/>
      <c r="WTM137" s="131"/>
      <c r="WTN137" s="131"/>
      <c r="WTO137" s="131"/>
      <c r="WTP137" s="131"/>
      <c r="WTQ137" s="131"/>
      <c r="WTR137" s="131"/>
      <c r="WTS137" s="131"/>
      <c r="WTT137" s="131"/>
      <c r="WTU137" s="131"/>
      <c r="WTV137" s="131"/>
      <c r="WTW137" s="131"/>
      <c r="WTX137" s="131"/>
      <c r="WTY137" s="131"/>
      <c r="WTZ137" s="131"/>
      <c r="WUA137" s="131"/>
      <c r="WUB137" s="131"/>
      <c r="WUC137" s="131"/>
      <c r="WUD137" s="131"/>
      <c r="WUE137" s="131"/>
      <c r="WUF137" s="131"/>
      <c r="WUG137" s="131"/>
      <c r="WUH137" s="131"/>
      <c r="WUI137" s="131"/>
      <c r="WUJ137" s="131"/>
      <c r="WUK137" s="131"/>
      <c r="WUL137" s="131"/>
      <c r="WUM137" s="131"/>
      <c r="WUN137" s="131"/>
      <c r="WUO137" s="131"/>
      <c r="WUP137" s="131"/>
      <c r="WUQ137" s="131"/>
      <c r="WUR137" s="131"/>
      <c r="WUS137" s="131"/>
      <c r="WUT137" s="131"/>
      <c r="WUU137" s="131"/>
      <c r="WUV137" s="131"/>
      <c r="WUW137" s="131"/>
      <c r="WUX137" s="131"/>
      <c r="WUY137" s="131"/>
      <c r="WUZ137" s="131"/>
      <c r="WVA137" s="131"/>
      <c r="WVB137" s="131"/>
      <c r="WVC137" s="131"/>
      <c r="WVD137" s="131"/>
      <c r="WVE137" s="131"/>
      <c r="WVF137" s="131"/>
      <c r="WVG137" s="131"/>
      <c r="WVH137" s="131"/>
      <c r="WVI137" s="131"/>
      <c r="WVJ137" s="131"/>
      <c r="WVK137" s="131"/>
      <c r="WVL137" s="131"/>
      <c r="WVM137" s="131"/>
      <c r="WVN137" s="131"/>
      <c r="WVO137" s="131"/>
      <c r="WVP137" s="131"/>
      <c r="WVQ137" s="131"/>
      <c r="WVR137" s="131"/>
      <c r="WVS137" s="131"/>
      <c r="WVT137" s="131"/>
      <c r="WVU137" s="131"/>
      <c r="WVV137" s="131"/>
      <c r="WVW137" s="131"/>
      <c r="WVX137" s="131"/>
      <c r="WVY137" s="131"/>
      <c r="WVZ137" s="131"/>
      <c r="WWA137" s="131"/>
      <c r="WWB137" s="131"/>
      <c r="WWC137" s="131"/>
      <c r="WWD137" s="131"/>
      <c r="WWE137" s="131"/>
      <c r="WWF137" s="131"/>
      <c r="WWG137" s="131"/>
      <c r="WWH137" s="131"/>
      <c r="WWI137" s="131"/>
      <c r="WWJ137" s="131"/>
      <c r="WWK137" s="131"/>
      <c r="WWL137" s="131"/>
      <c r="WWM137" s="131"/>
      <c r="WWN137" s="131"/>
      <c r="WWO137" s="131"/>
      <c r="WWP137" s="131"/>
      <c r="WWQ137" s="131"/>
      <c r="WWR137" s="131"/>
      <c r="WWS137" s="131"/>
      <c r="WWT137" s="131"/>
      <c r="WWU137" s="131"/>
      <c r="WWV137" s="131"/>
      <c r="WWW137" s="131"/>
      <c r="WWX137" s="131"/>
      <c r="WWY137" s="131"/>
      <c r="WWZ137" s="131"/>
      <c r="WXA137" s="131"/>
      <c r="WXB137" s="131"/>
      <c r="WXC137" s="131"/>
      <c r="WXD137" s="131"/>
      <c r="WXE137" s="131"/>
      <c r="WXF137" s="131"/>
      <c r="WXG137" s="131"/>
      <c r="WXH137" s="131"/>
      <c r="WXI137" s="131"/>
      <c r="WXJ137" s="131"/>
      <c r="WXK137" s="131"/>
      <c r="WXL137" s="131"/>
      <c r="WXM137" s="131"/>
      <c r="WXN137" s="131"/>
      <c r="WXO137" s="131"/>
      <c r="WXP137" s="131"/>
      <c r="WXQ137" s="131"/>
      <c r="WXR137" s="131"/>
      <c r="WXS137" s="131"/>
      <c r="WXT137" s="131"/>
      <c r="WXU137" s="131"/>
      <c r="WXV137" s="131"/>
      <c r="WXW137" s="131"/>
      <c r="WXX137" s="131"/>
      <c r="WXY137" s="131"/>
      <c r="WXZ137" s="131"/>
      <c r="WYA137" s="131"/>
      <c r="WYB137" s="131"/>
      <c r="WYC137" s="131"/>
      <c r="WYD137" s="131"/>
      <c r="WYE137" s="131"/>
      <c r="WYF137" s="131"/>
      <c r="WYG137" s="131"/>
      <c r="WYH137" s="131"/>
      <c r="WYI137" s="131"/>
      <c r="WYJ137" s="131"/>
      <c r="WYK137" s="131"/>
      <c r="WYL137" s="131"/>
      <c r="WYM137" s="131"/>
      <c r="WYN137" s="131"/>
      <c r="WYO137" s="131"/>
      <c r="WYP137" s="131"/>
      <c r="WYQ137" s="131"/>
      <c r="WYR137" s="131"/>
      <c r="WYS137" s="131"/>
      <c r="WYT137" s="131"/>
      <c r="WYU137" s="131"/>
      <c r="WYV137" s="131"/>
      <c r="WYW137" s="131"/>
      <c r="WYX137" s="131"/>
      <c r="WYY137" s="131"/>
      <c r="WYZ137" s="131"/>
      <c r="WZA137" s="131"/>
      <c r="WZB137" s="131"/>
      <c r="WZC137" s="131"/>
      <c r="WZD137" s="131"/>
      <c r="WZE137" s="131"/>
      <c r="WZF137" s="131"/>
      <c r="WZG137" s="131"/>
      <c r="WZH137" s="131"/>
      <c r="WZI137" s="131"/>
      <c r="WZJ137" s="131"/>
      <c r="WZK137" s="131"/>
      <c r="WZL137" s="131"/>
      <c r="WZM137" s="131"/>
      <c r="WZN137" s="131"/>
      <c r="WZO137" s="131"/>
      <c r="WZP137" s="131"/>
      <c r="WZQ137" s="131"/>
      <c r="WZR137" s="131"/>
      <c r="WZS137" s="131"/>
      <c r="WZT137" s="131"/>
      <c r="WZU137" s="131"/>
      <c r="WZV137" s="131"/>
      <c r="WZW137" s="131"/>
      <c r="WZX137" s="131"/>
      <c r="WZY137" s="131"/>
      <c r="WZZ137" s="131"/>
      <c r="XAA137" s="131"/>
      <c r="XAB137" s="131"/>
      <c r="XAC137" s="131"/>
      <c r="XAD137" s="131"/>
      <c r="XAE137" s="131"/>
      <c r="XAF137" s="131"/>
      <c r="XAG137" s="131"/>
      <c r="XAH137" s="131"/>
      <c r="XAI137" s="131"/>
      <c r="XAJ137" s="131"/>
      <c r="XAK137" s="131"/>
      <c r="XAL137" s="131"/>
      <c r="XAM137" s="131"/>
      <c r="XAN137" s="131"/>
      <c r="XAO137" s="131"/>
      <c r="XAP137" s="131"/>
      <c r="XAQ137" s="131"/>
      <c r="XAR137" s="131"/>
      <c r="XAS137" s="131"/>
      <c r="XAT137" s="131"/>
      <c r="XAU137" s="131"/>
      <c r="XAV137" s="131"/>
      <c r="XAW137" s="131"/>
      <c r="XAX137" s="131"/>
      <c r="XAY137" s="131"/>
      <c r="XAZ137" s="131"/>
      <c r="XBA137" s="131"/>
      <c r="XBB137" s="131"/>
      <c r="XBC137" s="131"/>
      <c r="XBD137" s="131"/>
      <c r="XBE137" s="131"/>
      <c r="XBF137" s="131"/>
      <c r="XBG137" s="131"/>
      <c r="XBH137" s="131"/>
      <c r="XBI137" s="131"/>
      <c r="XBJ137" s="131"/>
      <c r="XBK137" s="131"/>
      <c r="XBL137" s="131"/>
      <c r="XBM137" s="131"/>
      <c r="XBN137" s="131"/>
      <c r="XBO137" s="131"/>
      <c r="XBP137" s="131"/>
      <c r="XBQ137" s="131"/>
      <c r="XBR137" s="131"/>
      <c r="XBS137" s="131"/>
      <c r="XBT137" s="131"/>
      <c r="XBU137" s="131"/>
      <c r="XBV137" s="131"/>
      <c r="XBW137" s="131"/>
      <c r="XBX137" s="131"/>
      <c r="XBY137" s="131"/>
      <c r="XBZ137" s="131"/>
      <c r="XCA137" s="131"/>
      <c r="XCB137" s="131"/>
      <c r="XCC137" s="131"/>
      <c r="XCD137" s="131"/>
      <c r="XCE137" s="131"/>
      <c r="XCF137" s="131"/>
      <c r="XCG137" s="131"/>
      <c r="XCH137" s="131"/>
      <c r="XCI137" s="131"/>
      <c r="XCJ137" s="131"/>
      <c r="XCK137" s="131"/>
      <c r="XCL137" s="131"/>
      <c r="XCM137" s="131"/>
      <c r="XCN137" s="131"/>
      <c r="XCO137" s="131"/>
      <c r="XCP137" s="131"/>
      <c r="XCQ137" s="131"/>
      <c r="XCR137" s="131"/>
      <c r="XCS137" s="131"/>
      <c r="XCT137" s="131"/>
      <c r="XCU137" s="131"/>
      <c r="XCV137" s="131"/>
      <c r="XCW137" s="131"/>
      <c r="XCX137" s="131"/>
      <c r="XCY137" s="131"/>
      <c r="XCZ137" s="131"/>
      <c r="XDA137" s="131"/>
      <c r="XDB137" s="131"/>
      <c r="XDC137" s="131"/>
      <c r="XDD137" s="131"/>
      <c r="XDE137" s="131"/>
      <c r="XDF137" s="131"/>
      <c r="XDG137" s="131"/>
      <c r="XDH137" s="131"/>
      <c r="XDI137" s="131"/>
      <c r="XDJ137" s="131"/>
      <c r="XDK137" s="131"/>
      <c r="XDL137" s="131"/>
      <c r="XDM137" s="131"/>
      <c r="XDN137" s="131"/>
      <c r="XDO137" s="131"/>
      <c r="XDP137" s="131"/>
      <c r="XDQ137" s="131"/>
      <c r="XDR137" s="131"/>
      <c r="XDS137" s="131"/>
      <c r="XDT137" s="131"/>
      <c r="XDU137" s="131"/>
      <c r="XDV137" s="131"/>
      <c r="XDW137" s="131"/>
      <c r="XDX137" s="131"/>
      <c r="XDY137" s="131"/>
      <c r="XDZ137" s="131"/>
      <c r="XEA137" s="131"/>
      <c r="XEB137" s="131"/>
      <c r="XEC137" s="131"/>
      <c r="XED137" s="131"/>
      <c r="XEE137" s="131"/>
      <c r="XEF137" s="131"/>
      <c r="XEG137" s="131"/>
      <c r="XEH137" s="131"/>
      <c r="XEI137" s="131"/>
      <c r="XEJ137" s="131"/>
      <c r="XEK137" s="131"/>
      <c r="XEL137" s="131"/>
      <c r="XEM137" s="131"/>
      <c r="XEN137" s="131"/>
      <c r="XEO137" s="131"/>
      <c r="XEP137" s="131"/>
      <c r="XEQ137" s="131"/>
      <c r="XER137" s="131"/>
      <c r="XES137" s="131"/>
      <c r="XET137" s="131"/>
      <c r="XEU137" s="131"/>
      <c r="XEV137" s="131"/>
      <c r="XEW137" s="131"/>
      <c r="XEX137" s="131"/>
      <c r="XEY137" s="131"/>
      <c r="XEZ137" s="131"/>
      <c r="XFA137" s="131"/>
      <c r="XFB137" s="131"/>
    </row>
    <row r="138" spans="1:16382" s="101" customFormat="1">
      <c r="A138" s="148"/>
      <c r="B138" s="89"/>
      <c r="D138" s="145" t="s">
        <v>307</v>
      </c>
      <c r="E138" s="89"/>
      <c r="F138" s="89"/>
      <c r="G138" s="159"/>
      <c r="H138" s="166"/>
      <c r="I138" s="166"/>
      <c r="J138" s="166"/>
      <c r="K138" s="166"/>
      <c r="L138" s="247">
        <f t="shared" ref="L138:R138" si="152">+L129/L$34</f>
        <v>0.1109475982532751</v>
      </c>
      <c r="M138" s="247">
        <f t="shared" si="152"/>
        <v>0.11758222222222223</v>
      </c>
      <c r="N138" s="247">
        <f t="shared" si="152"/>
        <v>0.11284565554355634</v>
      </c>
      <c r="O138" s="247">
        <f t="shared" si="152"/>
        <v>0.1035204738059715</v>
      </c>
      <c r="P138" s="247">
        <f t="shared" si="152"/>
        <v>0.1066628154492424</v>
      </c>
      <c r="Q138" s="247">
        <f t="shared" si="152"/>
        <v>0.10029057046951445</v>
      </c>
      <c r="R138" s="247">
        <f t="shared" si="152"/>
        <v>9.4038479438620481E-2</v>
      </c>
      <c r="S138" s="248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131"/>
      <c r="JJ138" s="131"/>
      <c r="JK138" s="131"/>
      <c r="JL138" s="131"/>
      <c r="JM138" s="131"/>
      <c r="JN138" s="131"/>
      <c r="JO138" s="131"/>
      <c r="JP138" s="131"/>
      <c r="JQ138" s="131"/>
      <c r="JR138" s="131"/>
      <c r="JS138" s="131"/>
      <c r="JT138" s="131"/>
      <c r="JU138" s="131"/>
      <c r="JV138" s="131"/>
      <c r="JW138" s="131"/>
      <c r="JX138" s="131"/>
      <c r="JY138" s="131"/>
      <c r="JZ138" s="131"/>
      <c r="KA138" s="131"/>
      <c r="KB138" s="131"/>
      <c r="KC138" s="131"/>
      <c r="KD138" s="131"/>
      <c r="KE138" s="131"/>
      <c r="KF138" s="131"/>
      <c r="KG138" s="131"/>
      <c r="KH138" s="131"/>
      <c r="KI138" s="131"/>
      <c r="KJ138" s="131"/>
      <c r="KK138" s="131"/>
      <c r="KL138" s="131"/>
      <c r="KM138" s="131"/>
      <c r="KN138" s="131"/>
      <c r="KO138" s="131"/>
      <c r="KP138" s="131"/>
      <c r="KQ138" s="131"/>
      <c r="KR138" s="131"/>
      <c r="KS138" s="131"/>
      <c r="KT138" s="131"/>
      <c r="KU138" s="131"/>
      <c r="KV138" s="131"/>
      <c r="KW138" s="131"/>
      <c r="KX138" s="131"/>
      <c r="KY138" s="131"/>
      <c r="KZ138" s="131"/>
      <c r="LA138" s="131"/>
      <c r="LB138" s="131"/>
      <c r="LC138" s="131"/>
      <c r="LD138" s="131"/>
      <c r="LE138" s="131"/>
      <c r="LF138" s="131"/>
      <c r="LG138" s="131"/>
      <c r="LH138" s="131"/>
      <c r="LI138" s="131"/>
      <c r="LJ138" s="131"/>
      <c r="LK138" s="131"/>
      <c r="LL138" s="131"/>
      <c r="LM138" s="131"/>
      <c r="LN138" s="131"/>
      <c r="LO138" s="131"/>
      <c r="LP138" s="131"/>
      <c r="LQ138" s="131"/>
      <c r="LR138" s="131"/>
      <c r="LS138" s="131"/>
      <c r="LT138" s="131"/>
      <c r="LU138" s="131"/>
      <c r="LV138" s="131"/>
      <c r="LW138" s="131"/>
      <c r="LX138" s="131"/>
      <c r="LY138" s="131"/>
      <c r="LZ138" s="131"/>
      <c r="MA138" s="131"/>
      <c r="MB138" s="131"/>
      <c r="MC138" s="131"/>
      <c r="MD138" s="131"/>
      <c r="ME138" s="131"/>
      <c r="MF138" s="131"/>
      <c r="MG138" s="131"/>
      <c r="MH138" s="131"/>
      <c r="MI138" s="131"/>
      <c r="MJ138" s="131"/>
      <c r="MK138" s="131"/>
      <c r="ML138" s="131"/>
      <c r="MM138" s="131"/>
      <c r="MN138" s="131"/>
      <c r="MO138" s="131"/>
      <c r="MP138" s="131"/>
      <c r="MQ138" s="131"/>
      <c r="MR138" s="131"/>
      <c r="MS138" s="131"/>
      <c r="MT138" s="131"/>
      <c r="MU138" s="131"/>
      <c r="MV138" s="131"/>
      <c r="MW138" s="131"/>
      <c r="MX138" s="131"/>
      <c r="MY138" s="131"/>
      <c r="MZ138" s="131"/>
      <c r="NA138" s="131"/>
      <c r="NB138" s="131"/>
      <c r="NC138" s="131"/>
      <c r="ND138" s="131"/>
      <c r="NE138" s="131"/>
      <c r="NF138" s="131"/>
      <c r="NG138" s="131"/>
      <c r="NH138" s="131"/>
      <c r="NI138" s="131"/>
      <c r="NJ138" s="131"/>
      <c r="NK138" s="131"/>
      <c r="NL138" s="131"/>
      <c r="NM138" s="131"/>
      <c r="NN138" s="131"/>
      <c r="NO138" s="131"/>
      <c r="NP138" s="131"/>
      <c r="NQ138" s="131"/>
      <c r="NR138" s="131"/>
      <c r="NS138" s="131"/>
      <c r="NT138" s="131"/>
      <c r="NU138" s="131"/>
      <c r="NV138" s="131"/>
      <c r="NW138" s="131"/>
      <c r="NX138" s="131"/>
      <c r="NY138" s="131"/>
      <c r="NZ138" s="131"/>
      <c r="OA138" s="131"/>
      <c r="OB138" s="131"/>
      <c r="OC138" s="131"/>
      <c r="OD138" s="131"/>
      <c r="OE138" s="131"/>
      <c r="OF138" s="131"/>
      <c r="OG138" s="131"/>
      <c r="OH138" s="131"/>
      <c r="OI138" s="131"/>
      <c r="OJ138" s="131"/>
      <c r="OK138" s="131"/>
      <c r="OL138" s="131"/>
      <c r="OM138" s="131"/>
      <c r="ON138" s="131"/>
      <c r="OO138" s="131"/>
      <c r="OP138" s="131"/>
      <c r="OQ138" s="131"/>
      <c r="OR138" s="131"/>
      <c r="OS138" s="131"/>
      <c r="OT138" s="131"/>
      <c r="OU138" s="131"/>
      <c r="OV138" s="131"/>
      <c r="OW138" s="131"/>
      <c r="OX138" s="131"/>
      <c r="OY138" s="131"/>
      <c r="OZ138" s="131"/>
      <c r="PA138" s="131"/>
      <c r="PB138" s="131"/>
      <c r="PC138" s="131"/>
      <c r="PD138" s="131"/>
      <c r="PE138" s="131"/>
      <c r="PF138" s="131"/>
      <c r="PG138" s="131"/>
      <c r="PH138" s="131"/>
      <c r="PI138" s="131"/>
      <c r="PJ138" s="131"/>
      <c r="PK138" s="131"/>
      <c r="PL138" s="131"/>
      <c r="PM138" s="131"/>
      <c r="PN138" s="131"/>
      <c r="PO138" s="131"/>
      <c r="PP138" s="131"/>
      <c r="PQ138" s="131"/>
      <c r="PR138" s="131"/>
      <c r="PS138" s="131"/>
      <c r="PT138" s="131"/>
      <c r="PU138" s="131"/>
      <c r="PV138" s="131"/>
      <c r="PW138" s="131"/>
      <c r="PX138" s="131"/>
      <c r="PY138" s="131"/>
      <c r="PZ138" s="131"/>
      <c r="QA138" s="131"/>
      <c r="QB138" s="131"/>
      <c r="QC138" s="131"/>
      <c r="QD138" s="131"/>
      <c r="QE138" s="131"/>
      <c r="QF138" s="131"/>
      <c r="QG138" s="131"/>
      <c r="QH138" s="131"/>
      <c r="QI138" s="131"/>
      <c r="QJ138" s="131"/>
      <c r="QK138" s="131"/>
      <c r="QL138" s="131"/>
      <c r="QM138" s="131"/>
      <c r="QN138" s="131"/>
      <c r="QO138" s="131"/>
      <c r="QP138" s="131"/>
      <c r="QQ138" s="131"/>
      <c r="QR138" s="131"/>
      <c r="QS138" s="131"/>
      <c r="QT138" s="131"/>
      <c r="QU138" s="131"/>
      <c r="QV138" s="131"/>
      <c r="QW138" s="131"/>
      <c r="QX138" s="131"/>
      <c r="QY138" s="131"/>
      <c r="QZ138" s="131"/>
      <c r="RA138" s="131"/>
      <c r="RB138" s="131"/>
      <c r="RC138" s="131"/>
      <c r="RD138" s="131"/>
      <c r="RE138" s="131"/>
      <c r="RF138" s="131"/>
      <c r="RG138" s="131"/>
      <c r="RH138" s="131"/>
      <c r="RI138" s="131"/>
      <c r="RJ138" s="131"/>
      <c r="RK138" s="131"/>
      <c r="RL138" s="131"/>
      <c r="RM138" s="131"/>
      <c r="RN138" s="131"/>
      <c r="RO138" s="131"/>
      <c r="RP138" s="131"/>
      <c r="RQ138" s="131"/>
      <c r="RR138" s="131"/>
      <c r="RS138" s="131"/>
      <c r="RT138" s="131"/>
      <c r="RU138" s="131"/>
      <c r="RV138" s="131"/>
      <c r="RW138" s="131"/>
      <c r="RX138" s="131"/>
      <c r="RY138" s="131"/>
      <c r="RZ138" s="131"/>
      <c r="SA138" s="131"/>
      <c r="SB138" s="131"/>
      <c r="SC138" s="131"/>
      <c r="SD138" s="131"/>
      <c r="SE138" s="131"/>
      <c r="SF138" s="131"/>
      <c r="SG138" s="131"/>
      <c r="SH138" s="131"/>
      <c r="SI138" s="131"/>
      <c r="SJ138" s="131"/>
      <c r="SK138" s="131"/>
      <c r="SL138" s="131"/>
      <c r="SM138" s="131"/>
      <c r="SN138" s="131"/>
      <c r="SO138" s="131"/>
      <c r="SP138" s="131"/>
      <c r="SQ138" s="131"/>
      <c r="SR138" s="131"/>
      <c r="SS138" s="131"/>
      <c r="ST138" s="131"/>
      <c r="SU138" s="131"/>
      <c r="SV138" s="131"/>
      <c r="SW138" s="131"/>
      <c r="SX138" s="131"/>
      <c r="SY138" s="131"/>
      <c r="SZ138" s="131"/>
      <c r="TA138" s="131"/>
      <c r="TB138" s="131"/>
      <c r="TC138" s="131"/>
      <c r="TD138" s="131"/>
      <c r="TE138" s="131"/>
      <c r="TF138" s="131"/>
      <c r="TG138" s="131"/>
      <c r="TH138" s="131"/>
      <c r="TI138" s="131"/>
      <c r="TJ138" s="131"/>
      <c r="TK138" s="131"/>
      <c r="TL138" s="131"/>
      <c r="TM138" s="131"/>
      <c r="TN138" s="131"/>
      <c r="TO138" s="131"/>
      <c r="TP138" s="131"/>
      <c r="TQ138" s="131"/>
      <c r="TR138" s="131"/>
      <c r="TS138" s="131"/>
      <c r="TT138" s="131"/>
      <c r="TU138" s="131"/>
      <c r="TV138" s="131"/>
      <c r="TW138" s="131"/>
      <c r="TX138" s="131"/>
      <c r="TY138" s="131"/>
      <c r="TZ138" s="131"/>
      <c r="UA138" s="131"/>
      <c r="UB138" s="131"/>
      <c r="UC138" s="131"/>
      <c r="UD138" s="131"/>
      <c r="UE138" s="131"/>
      <c r="UF138" s="131"/>
      <c r="UG138" s="131"/>
      <c r="UH138" s="131"/>
      <c r="UI138" s="131"/>
      <c r="UJ138" s="131"/>
      <c r="UK138" s="131"/>
      <c r="UL138" s="131"/>
      <c r="UM138" s="131"/>
      <c r="UN138" s="131"/>
      <c r="UO138" s="131"/>
      <c r="UP138" s="131"/>
      <c r="UQ138" s="131"/>
      <c r="UR138" s="131"/>
      <c r="US138" s="131"/>
      <c r="UT138" s="131"/>
      <c r="UU138" s="131"/>
      <c r="UV138" s="131"/>
      <c r="UW138" s="131"/>
      <c r="UX138" s="131"/>
      <c r="UY138" s="131"/>
      <c r="UZ138" s="131"/>
      <c r="VA138" s="131"/>
      <c r="VB138" s="131"/>
      <c r="VC138" s="131"/>
      <c r="VD138" s="131"/>
      <c r="VE138" s="131"/>
      <c r="VF138" s="131"/>
      <c r="VG138" s="131"/>
      <c r="VH138" s="131"/>
      <c r="VI138" s="131"/>
      <c r="VJ138" s="131"/>
      <c r="VK138" s="131"/>
      <c r="VL138" s="131"/>
      <c r="VM138" s="131"/>
      <c r="VN138" s="131"/>
      <c r="VO138" s="131"/>
      <c r="VP138" s="131"/>
      <c r="VQ138" s="131"/>
      <c r="VR138" s="131"/>
      <c r="VS138" s="131"/>
      <c r="VT138" s="131"/>
      <c r="VU138" s="131"/>
      <c r="VV138" s="131"/>
      <c r="VW138" s="131"/>
      <c r="VX138" s="131"/>
      <c r="VY138" s="131"/>
      <c r="VZ138" s="131"/>
      <c r="WA138" s="131"/>
      <c r="WB138" s="131"/>
      <c r="WC138" s="131"/>
      <c r="WD138" s="131"/>
      <c r="WE138" s="131"/>
      <c r="WF138" s="131"/>
      <c r="WG138" s="131"/>
      <c r="WH138" s="131"/>
      <c r="WI138" s="131"/>
      <c r="WJ138" s="131"/>
      <c r="WK138" s="131"/>
      <c r="WL138" s="131"/>
      <c r="WM138" s="131"/>
      <c r="WN138" s="131"/>
      <c r="WO138" s="131"/>
      <c r="WP138" s="131"/>
      <c r="WQ138" s="131"/>
      <c r="WR138" s="131"/>
      <c r="WS138" s="131"/>
      <c r="WT138" s="131"/>
      <c r="WU138" s="131"/>
      <c r="WV138" s="131"/>
      <c r="WW138" s="131"/>
      <c r="WX138" s="131"/>
      <c r="WY138" s="131"/>
      <c r="WZ138" s="131"/>
      <c r="XA138" s="131"/>
      <c r="XB138" s="131"/>
      <c r="XC138" s="131"/>
      <c r="XD138" s="131"/>
      <c r="XE138" s="131"/>
      <c r="XF138" s="131"/>
      <c r="XG138" s="131"/>
      <c r="XH138" s="131"/>
      <c r="XI138" s="131"/>
      <c r="XJ138" s="131"/>
      <c r="XK138" s="131"/>
      <c r="XL138" s="131"/>
      <c r="XM138" s="131"/>
      <c r="XN138" s="131"/>
      <c r="XO138" s="131"/>
      <c r="XP138" s="131"/>
      <c r="XQ138" s="131"/>
      <c r="XR138" s="131"/>
      <c r="XS138" s="131"/>
      <c r="XT138" s="131"/>
      <c r="XU138" s="131"/>
      <c r="XV138" s="131"/>
      <c r="XW138" s="131"/>
      <c r="XX138" s="131"/>
      <c r="XY138" s="131"/>
      <c r="XZ138" s="131"/>
      <c r="YA138" s="131"/>
      <c r="YB138" s="131"/>
      <c r="YC138" s="131"/>
      <c r="YD138" s="131"/>
      <c r="YE138" s="131"/>
      <c r="YF138" s="131"/>
      <c r="YG138" s="131"/>
      <c r="YH138" s="131"/>
      <c r="YI138" s="131"/>
      <c r="YJ138" s="131"/>
      <c r="YK138" s="131"/>
      <c r="YL138" s="131"/>
      <c r="YM138" s="131"/>
      <c r="YN138" s="131"/>
      <c r="YO138" s="131"/>
      <c r="YP138" s="131"/>
      <c r="YQ138" s="131"/>
      <c r="YR138" s="131"/>
      <c r="YS138" s="131"/>
      <c r="YT138" s="131"/>
      <c r="YU138" s="131"/>
      <c r="YV138" s="131"/>
      <c r="YW138" s="131"/>
      <c r="YX138" s="131"/>
      <c r="YY138" s="131"/>
      <c r="YZ138" s="131"/>
      <c r="ZA138" s="131"/>
      <c r="ZB138" s="131"/>
      <c r="ZC138" s="131"/>
      <c r="ZD138" s="131"/>
      <c r="ZE138" s="131"/>
      <c r="ZF138" s="131"/>
      <c r="ZG138" s="131"/>
      <c r="ZH138" s="131"/>
      <c r="ZI138" s="131"/>
      <c r="ZJ138" s="131"/>
      <c r="ZK138" s="131"/>
      <c r="ZL138" s="131"/>
      <c r="ZM138" s="131"/>
      <c r="ZN138" s="131"/>
      <c r="ZO138" s="131"/>
      <c r="ZP138" s="131"/>
      <c r="ZQ138" s="131"/>
      <c r="ZR138" s="131"/>
      <c r="ZS138" s="131"/>
      <c r="ZT138" s="131"/>
      <c r="ZU138" s="131"/>
      <c r="ZV138" s="131"/>
      <c r="ZW138" s="131"/>
      <c r="ZX138" s="131"/>
      <c r="ZY138" s="131"/>
      <c r="ZZ138" s="131"/>
      <c r="AAA138" s="131"/>
      <c r="AAB138" s="131"/>
      <c r="AAC138" s="131"/>
      <c r="AAD138" s="131"/>
      <c r="AAE138" s="131"/>
      <c r="AAF138" s="131"/>
      <c r="AAG138" s="131"/>
      <c r="AAH138" s="131"/>
      <c r="AAI138" s="131"/>
      <c r="AAJ138" s="131"/>
      <c r="AAK138" s="131"/>
      <c r="AAL138" s="131"/>
      <c r="AAM138" s="131"/>
      <c r="AAN138" s="131"/>
      <c r="AAO138" s="131"/>
      <c r="AAP138" s="131"/>
      <c r="AAQ138" s="131"/>
      <c r="AAR138" s="131"/>
      <c r="AAS138" s="131"/>
      <c r="AAT138" s="131"/>
      <c r="AAU138" s="131"/>
      <c r="AAV138" s="131"/>
      <c r="AAW138" s="131"/>
      <c r="AAX138" s="131"/>
      <c r="AAY138" s="131"/>
      <c r="AAZ138" s="131"/>
      <c r="ABA138" s="131"/>
      <c r="ABB138" s="131"/>
      <c r="ABC138" s="131"/>
      <c r="ABD138" s="131"/>
      <c r="ABE138" s="131"/>
      <c r="ABF138" s="131"/>
      <c r="ABG138" s="131"/>
      <c r="ABH138" s="131"/>
      <c r="ABI138" s="131"/>
      <c r="ABJ138" s="131"/>
      <c r="ABK138" s="131"/>
      <c r="ABL138" s="131"/>
      <c r="ABM138" s="131"/>
      <c r="ABN138" s="131"/>
      <c r="ABO138" s="131"/>
      <c r="ABP138" s="131"/>
      <c r="ABQ138" s="131"/>
      <c r="ABR138" s="131"/>
      <c r="ABS138" s="131"/>
      <c r="ABT138" s="131"/>
      <c r="ABU138" s="131"/>
      <c r="ABV138" s="131"/>
      <c r="ABW138" s="131"/>
      <c r="ABX138" s="131"/>
      <c r="ABY138" s="131"/>
      <c r="ABZ138" s="131"/>
      <c r="ACA138" s="131"/>
      <c r="ACB138" s="131"/>
      <c r="ACC138" s="131"/>
      <c r="ACD138" s="131"/>
      <c r="ACE138" s="131"/>
      <c r="ACF138" s="131"/>
      <c r="ACG138" s="131"/>
      <c r="ACH138" s="131"/>
      <c r="ACI138" s="131"/>
      <c r="ACJ138" s="131"/>
      <c r="ACK138" s="131"/>
      <c r="ACL138" s="131"/>
      <c r="ACM138" s="131"/>
      <c r="ACN138" s="131"/>
      <c r="ACO138" s="131"/>
      <c r="ACP138" s="131"/>
      <c r="ACQ138" s="131"/>
      <c r="ACR138" s="131"/>
      <c r="ACS138" s="131"/>
      <c r="ACT138" s="131"/>
      <c r="ACU138" s="131"/>
      <c r="ACV138" s="131"/>
      <c r="ACW138" s="131"/>
      <c r="ACX138" s="131"/>
      <c r="ACY138" s="131"/>
      <c r="ACZ138" s="131"/>
      <c r="ADA138" s="131"/>
      <c r="ADB138" s="131"/>
      <c r="ADC138" s="131"/>
      <c r="ADD138" s="131"/>
      <c r="ADE138" s="131"/>
      <c r="ADF138" s="131"/>
      <c r="ADG138" s="131"/>
      <c r="ADH138" s="131"/>
      <c r="ADI138" s="131"/>
      <c r="ADJ138" s="131"/>
      <c r="ADK138" s="131"/>
      <c r="ADL138" s="131"/>
      <c r="ADM138" s="131"/>
      <c r="ADN138" s="131"/>
      <c r="ADO138" s="131"/>
      <c r="ADP138" s="131"/>
      <c r="ADQ138" s="131"/>
      <c r="ADR138" s="131"/>
      <c r="ADS138" s="131"/>
      <c r="ADT138" s="131"/>
      <c r="ADU138" s="131"/>
      <c r="ADV138" s="131"/>
      <c r="ADW138" s="131"/>
      <c r="ADX138" s="131"/>
      <c r="ADY138" s="131"/>
      <c r="ADZ138" s="131"/>
      <c r="AEA138" s="131"/>
      <c r="AEB138" s="131"/>
      <c r="AEC138" s="131"/>
      <c r="AED138" s="131"/>
      <c r="AEE138" s="131"/>
      <c r="AEF138" s="131"/>
      <c r="AEG138" s="131"/>
      <c r="AEH138" s="131"/>
      <c r="AEI138" s="131"/>
      <c r="AEJ138" s="131"/>
      <c r="AEK138" s="131"/>
      <c r="AEL138" s="131"/>
      <c r="AEM138" s="131"/>
      <c r="AEN138" s="131"/>
      <c r="AEO138" s="131"/>
      <c r="AEP138" s="131"/>
      <c r="AEQ138" s="131"/>
      <c r="AER138" s="131"/>
      <c r="AES138" s="131"/>
      <c r="AET138" s="131"/>
      <c r="AEU138" s="131"/>
      <c r="AEV138" s="131"/>
      <c r="AEW138" s="131"/>
      <c r="AEX138" s="131"/>
      <c r="AEY138" s="131"/>
      <c r="AEZ138" s="131"/>
      <c r="AFA138" s="131"/>
      <c r="AFB138" s="131"/>
      <c r="AFC138" s="131"/>
      <c r="AFD138" s="131"/>
      <c r="AFE138" s="131"/>
      <c r="AFF138" s="131"/>
      <c r="AFG138" s="131"/>
      <c r="AFH138" s="131"/>
      <c r="AFI138" s="131"/>
      <c r="AFJ138" s="131"/>
      <c r="AFK138" s="131"/>
      <c r="AFL138" s="131"/>
      <c r="AFM138" s="131"/>
      <c r="AFN138" s="131"/>
      <c r="AFO138" s="131"/>
      <c r="AFP138" s="131"/>
      <c r="AFQ138" s="131"/>
      <c r="AFR138" s="131"/>
      <c r="AFS138" s="131"/>
      <c r="AFT138" s="131"/>
      <c r="AFU138" s="131"/>
      <c r="AFV138" s="131"/>
      <c r="AFW138" s="131"/>
      <c r="AFX138" s="131"/>
      <c r="AFY138" s="131"/>
      <c r="AFZ138" s="131"/>
      <c r="AGA138" s="131"/>
      <c r="AGB138" s="131"/>
      <c r="AGC138" s="131"/>
      <c r="AGD138" s="131"/>
      <c r="AGE138" s="131"/>
      <c r="AGF138" s="131"/>
      <c r="AGG138" s="131"/>
      <c r="AGH138" s="131"/>
      <c r="AGI138" s="131"/>
      <c r="AGJ138" s="131"/>
      <c r="AGK138" s="131"/>
      <c r="AGL138" s="131"/>
      <c r="AGM138" s="131"/>
      <c r="AGN138" s="131"/>
      <c r="AGO138" s="131"/>
      <c r="AGP138" s="131"/>
      <c r="AGQ138" s="131"/>
      <c r="AGR138" s="131"/>
      <c r="AGS138" s="131"/>
      <c r="AGT138" s="131"/>
      <c r="AGU138" s="131"/>
      <c r="AGV138" s="131"/>
      <c r="AGW138" s="131"/>
      <c r="AGX138" s="131"/>
      <c r="AGY138" s="131"/>
      <c r="AGZ138" s="131"/>
      <c r="AHA138" s="131"/>
      <c r="AHB138" s="131"/>
      <c r="AHC138" s="131"/>
      <c r="AHD138" s="131"/>
      <c r="AHE138" s="131"/>
      <c r="AHF138" s="131"/>
      <c r="AHG138" s="131"/>
      <c r="AHH138" s="131"/>
      <c r="AHI138" s="131"/>
      <c r="AHJ138" s="131"/>
      <c r="AHK138" s="131"/>
      <c r="AHL138" s="131"/>
      <c r="AHM138" s="131"/>
      <c r="AHN138" s="131"/>
      <c r="AHO138" s="131"/>
      <c r="AHP138" s="131"/>
      <c r="AHQ138" s="131"/>
      <c r="AHR138" s="131"/>
      <c r="AHS138" s="131"/>
      <c r="AHT138" s="131"/>
      <c r="AHU138" s="131"/>
      <c r="AHV138" s="131"/>
      <c r="AHW138" s="131"/>
      <c r="AHX138" s="131"/>
      <c r="AHY138" s="131"/>
      <c r="AHZ138" s="131"/>
      <c r="AIA138" s="131"/>
      <c r="AIB138" s="131"/>
      <c r="AIC138" s="131"/>
      <c r="AID138" s="131"/>
      <c r="AIE138" s="131"/>
      <c r="AIF138" s="131"/>
      <c r="AIG138" s="131"/>
      <c r="AIH138" s="131"/>
      <c r="AII138" s="131"/>
      <c r="AIJ138" s="131"/>
      <c r="AIK138" s="131"/>
      <c r="AIL138" s="131"/>
      <c r="AIM138" s="131"/>
      <c r="AIN138" s="131"/>
      <c r="AIO138" s="131"/>
      <c r="AIP138" s="131"/>
      <c r="AIQ138" s="131"/>
      <c r="AIR138" s="131"/>
      <c r="AIS138" s="131"/>
      <c r="AIT138" s="131"/>
      <c r="AIU138" s="131"/>
      <c r="AIV138" s="131"/>
      <c r="AIW138" s="131"/>
      <c r="AIX138" s="131"/>
      <c r="AIY138" s="131"/>
      <c r="AIZ138" s="131"/>
      <c r="AJA138" s="131"/>
      <c r="AJB138" s="131"/>
      <c r="AJC138" s="131"/>
      <c r="AJD138" s="131"/>
      <c r="AJE138" s="131"/>
      <c r="AJF138" s="131"/>
      <c r="AJG138" s="131"/>
      <c r="AJH138" s="131"/>
      <c r="AJI138" s="131"/>
      <c r="AJJ138" s="131"/>
      <c r="AJK138" s="131"/>
      <c r="AJL138" s="131"/>
      <c r="AJM138" s="131"/>
      <c r="AJN138" s="131"/>
      <c r="AJO138" s="131"/>
      <c r="AJP138" s="131"/>
      <c r="AJQ138" s="131"/>
      <c r="AJR138" s="131"/>
      <c r="AJS138" s="131"/>
      <c r="AJT138" s="131"/>
      <c r="AJU138" s="131"/>
      <c r="AJV138" s="131"/>
      <c r="AJW138" s="131"/>
      <c r="AJX138" s="131"/>
      <c r="AJY138" s="131"/>
      <c r="AJZ138" s="131"/>
      <c r="AKA138" s="131"/>
      <c r="AKB138" s="131"/>
      <c r="AKC138" s="131"/>
      <c r="AKD138" s="131"/>
      <c r="AKE138" s="131"/>
      <c r="AKF138" s="131"/>
      <c r="AKG138" s="131"/>
      <c r="AKH138" s="131"/>
      <c r="AKI138" s="131"/>
      <c r="AKJ138" s="131"/>
      <c r="AKK138" s="131"/>
      <c r="AKL138" s="131"/>
      <c r="AKM138" s="131"/>
      <c r="AKN138" s="131"/>
      <c r="AKO138" s="131"/>
      <c r="AKP138" s="131"/>
      <c r="AKQ138" s="131"/>
      <c r="AKR138" s="131"/>
      <c r="AKS138" s="131"/>
      <c r="AKT138" s="131"/>
      <c r="AKU138" s="131"/>
      <c r="AKV138" s="131"/>
      <c r="AKW138" s="131"/>
      <c r="AKX138" s="131"/>
      <c r="AKY138" s="131"/>
      <c r="AKZ138" s="131"/>
      <c r="ALA138" s="131"/>
      <c r="ALB138" s="131"/>
      <c r="ALC138" s="131"/>
      <c r="ALD138" s="131"/>
      <c r="ALE138" s="131"/>
      <c r="ALF138" s="131"/>
      <c r="ALG138" s="131"/>
      <c r="ALH138" s="131"/>
      <c r="ALI138" s="131"/>
      <c r="ALJ138" s="131"/>
      <c r="ALK138" s="131"/>
      <c r="ALL138" s="131"/>
      <c r="ALM138" s="131"/>
      <c r="ALN138" s="131"/>
      <c r="ALO138" s="131"/>
      <c r="ALP138" s="131"/>
      <c r="ALQ138" s="131"/>
      <c r="ALR138" s="131"/>
      <c r="ALS138" s="131"/>
      <c r="ALT138" s="131"/>
      <c r="ALU138" s="131"/>
      <c r="ALV138" s="131"/>
      <c r="ALW138" s="131"/>
      <c r="ALX138" s="131"/>
      <c r="ALY138" s="131"/>
      <c r="ALZ138" s="131"/>
      <c r="AMA138" s="131"/>
      <c r="AMB138" s="131"/>
      <c r="AMC138" s="131"/>
      <c r="AMD138" s="131"/>
      <c r="AME138" s="131"/>
      <c r="AMF138" s="131"/>
      <c r="AMG138" s="131"/>
      <c r="AMH138" s="131"/>
      <c r="AMI138" s="131"/>
      <c r="AMJ138" s="131"/>
      <c r="AMK138" s="131"/>
      <c r="AML138" s="131"/>
      <c r="AMM138" s="131"/>
      <c r="AMN138" s="131"/>
      <c r="AMO138" s="131"/>
      <c r="AMP138" s="131"/>
      <c r="AMQ138" s="131"/>
      <c r="AMR138" s="131"/>
      <c r="AMS138" s="131"/>
      <c r="AMT138" s="131"/>
      <c r="AMU138" s="131"/>
      <c r="AMV138" s="131"/>
      <c r="AMW138" s="131"/>
      <c r="AMX138" s="131"/>
      <c r="AMY138" s="131"/>
      <c r="AMZ138" s="131"/>
      <c r="ANA138" s="131"/>
      <c r="ANB138" s="131"/>
      <c r="ANC138" s="131"/>
      <c r="AND138" s="131"/>
      <c r="ANE138" s="131"/>
      <c r="ANF138" s="131"/>
      <c r="ANG138" s="131"/>
      <c r="ANH138" s="131"/>
      <c r="ANI138" s="131"/>
      <c r="ANJ138" s="131"/>
      <c r="ANK138" s="131"/>
      <c r="ANL138" s="131"/>
      <c r="ANM138" s="131"/>
      <c r="ANN138" s="131"/>
      <c r="ANO138" s="131"/>
      <c r="ANP138" s="131"/>
      <c r="ANQ138" s="131"/>
      <c r="ANR138" s="131"/>
      <c r="ANS138" s="131"/>
      <c r="ANT138" s="131"/>
      <c r="ANU138" s="131"/>
      <c r="ANV138" s="131"/>
      <c r="ANW138" s="131"/>
      <c r="ANX138" s="131"/>
      <c r="ANY138" s="131"/>
      <c r="ANZ138" s="131"/>
      <c r="AOA138" s="131"/>
      <c r="AOB138" s="131"/>
      <c r="AOC138" s="131"/>
      <c r="AOD138" s="131"/>
      <c r="AOE138" s="131"/>
      <c r="AOF138" s="131"/>
      <c r="AOG138" s="131"/>
      <c r="AOH138" s="131"/>
      <c r="AOI138" s="131"/>
      <c r="AOJ138" s="131"/>
      <c r="AOK138" s="131"/>
      <c r="AOL138" s="131"/>
      <c r="AOM138" s="131"/>
      <c r="AON138" s="131"/>
      <c r="AOO138" s="131"/>
      <c r="AOP138" s="131"/>
      <c r="AOQ138" s="131"/>
      <c r="AOR138" s="131"/>
      <c r="AOS138" s="131"/>
      <c r="AOT138" s="131"/>
      <c r="AOU138" s="131"/>
      <c r="AOV138" s="131"/>
      <c r="AOW138" s="131"/>
      <c r="AOX138" s="131"/>
      <c r="AOY138" s="131"/>
      <c r="AOZ138" s="131"/>
      <c r="APA138" s="131"/>
      <c r="APB138" s="131"/>
      <c r="APC138" s="131"/>
      <c r="APD138" s="131"/>
      <c r="APE138" s="131"/>
      <c r="APF138" s="131"/>
      <c r="APG138" s="131"/>
      <c r="APH138" s="131"/>
      <c r="API138" s="131"/>
      <c r="APJ138" s="131"/>
      <c r="APK138" s="131"/>
      <c r="APL138" s="131"/>
      <c r="APM138" s="131"/>
      <c r="APN138" s="131"/>
      <c r="APO138" s="131"/>
      <c r="APP138" s="131"/>
      <c r="APQ138" s="131"/>
      <c r="APR138" s="131"/>
      <c r="APS138" s="131"/>
      <c r="APT138" s="131"/>
      <c r="APU138" s="131"/>
      <c r="APV138" s="131"/>
      <c r="APW138" s="131"/>
      <c r="APX138" s="131"/>
      <c r="APY138" s="131"/>
      <c r="APZ138" s="131"/>
      <c r="AQA138" s="131"/>
      <c r="AQB138" s="131"/>
      <c r="AQC138" s="131"/>
      <c r="AQD138" s="131"/>
      <c r="AQE138" s="131"/>
      <c r="AQF138" s="131"/>
      <c r="AQG138" s="131"/>
      <c r="AQH138" s="131"/>
      <c r="AQI138" s="131"/>
      <c r="AQJ138" s="131"/>
      <c r="AQK138" s="131"/>
      <c r="AQL138" s="131"/>
      <c r="AQM138" s="131"/>
      <c r="AQN138" s="131"/>
      <c r="AQO138" s="131"/>
      <c r="AQP138" s="131"/>
      <c r="AQQ138" s="131"/>
      <c r="AQR138" s="131"/>
      <c r="AQS138" s="131"/>
      <c r="AQT138" s="131"/>
      <c r="AQU138" s="131"/>
      <c r="AQV138" s="131"/>
      <c r="AQW138" s="131"/>
      <c r="AQX138" s="131"/>
      <c r="AQY138" s="131"/>
      <c r="AQZ138" s="131"/>
      <c r="ARA138" s="131"/>
      <c r="ARB138" s="131"/>
      <c r="ARC138" s="131"/>
      <c r="ARD138" s="131"/>
      <c r="ARE138" s="131"/>
      <c r="ARF138" s="131"/>
      <c r="ARG138" s="131"/>
      <c r="ARH138" s="131"/>
      <c r="ARI138" s="131"/>
      <c r="ARJ138" s="131"/>
      <c r="ARK138" s="131"/>
      <c r="ARL138" s="131"/>
      <c r="ARM138" s="131"/>
      <c r="ARN138" s="131"/>
      <c r="ARO138" s="131"/>
      <c r="ARP138" s="131"/>
      <c r="ARQ138" s="131"/>
      <c r="ARR138" s="131"/>
      <c r="ARS138" s="131"/>
      <c r="ART138" s="131"/>
      <c r="ARU138" s="131"/>
      <c r="ARV138" s="131"/>
      <c r="ARW138" s="131"/>
      <c r="ARX138" s="131"/>
      <c r="ARY138" s="131"/>
      <c r="ARZ138" s="131"/>
      <c r="ASA138" s="131"/>
      <c r="ASB138" s="131"/>
      <c r="ASC138" s="131"/>
      <c r="ASD138" s="131"/>
      <c r="ASE138" s="131"/>
      <c r="ASF138" s="131"/>
      <c r="ASG138" s="131"/>
      <c r="ASH138" s="131"/>
      <c r="ASI138" s="131"/>
      <c r="ASJ138" s="131"/>
      <c r="ASK138" s="131"/>
      <c r="ASL138" s="131"/>
      <c r="ASM138" s="131"/>
      <c r="ASN138" s="131"/>
      <c r="ASO138" s="131"/>
      <c r="ASP138" s="131"/>
      <c r="ASQ138" s="131"/>
      <c r="ASR138" s="131"/>
      <c r="ASS138" s="131"/>
      <c r="AST138" s="131"/>
      <c r="ASU138" s="131"/>
      <c r="ASV138" s="131"/>
      <c r="ASW138" s="131"/>
      <c r="ASX138" s="131"/>
      <c r="ASY138" s="131"/>
      <c r="ASZ138" s="131"/>
      <c r="ATA138" s="131"/>
      <c r="ATB138" s="131"/>
      <c r="ATC138" s="131"/>
      <c r="ATD138" s="131"/>
      <c r="ATE138" s="131"/>
      <c r="ATF138" s="131"/>
      <c r="ATG138" s="131"/>
      <c r="ATH138" s="131"/>
      <c r="ATI138" s="131"/>
      <c r="ATJ138" s="131"/>
      <c r="ATK138" s="131"/>
      <c r="ATL138" s="131"/>
      <c r="ATM138" s="131"/>
      <c r="ATN138" s="131"/>
      <c r="ATO138" s="131"/>
      <c r="ATP138" s="131"/>
      <c r="ATQ138" s="131"/>
      <c r="ATR138" s="131"/>
      <c r="ATS138" s="131"/>
      <c r="ATT138" s="131"/>
      <c r="ATU138" s="131"/>
      <c r="ATV138" s="131"/>
      <c r="ATW138" s="131"/>
      <c r="ATX138" s="131"/>
      <c r="ATY138" s="131"/>
      <c r="ATZ138" s="131"/>
      <c r="AUA138" s="131"/>
      <c r="AUB138" s="131"/>
      <c r="AUC138" s="131"/>
      <c r="AUD138" s="131"/>
      <c r="AUE138" s="131"/>
      <c r="AUF138" s="131"/>
      <c r="AUG138" s="131"/>
      <c r="AUH138" s="131"/>
      <c r="AUI138" s="131"/>
      <c r="AUJ138" s="131"/>
      <c r="AUK138" s="131"/>
      <c r="AUL138" s="131"/>
      <c r="AUM138" s="131"/>
      <c r="AUN138" s="131"/>
      <c r="AUO138" s="131"/>
      <c r="AUP138" s="131"/>
      <c r="AUQ138" s="131"/>
      <c r="AUR138" s="131"/>
      <c r="AUS138" s="131"/>
      <c r="AUT138" s="131"/>
      <c r="AUU138" s="131"/>
      <c r="AUV138" s="131"/>
      <c r="AUW138" s="131"/>
      <c r="AUX138" s="131"/>
      <c r="AUY138" s="131"/>
      <c r="AUZ138" s="131"/>
      <c r="AVA138" s="131"/>
      <c r="AVB138" s="131"/>
      <c r="AVC138" s="131"/>
      <c r="AVD138" s="131"/>
      <c r="AVE138" s="131"/>
      <c r="AVF138" s="131"/>
      <c r="AVG138" s="131"/>
      <c r="AVH138" s="131"/>
      <c r="AVI138" s="131"/>
      <c r="AVJ138" s="131"/>
      <c r="AVK138" s="131"/>
      <c r="AVL138" s="131"/>
      <c r="AVM138" s="131"/>
      <c r="AVN138" s="131"/>
      <c r="AVO138" s="131"/>
      <c r="AVP138" s="131"/>
      <c r="AVQ138" s="131"/>
      <c r="AVR138" s="131"/>
      <c r="AVS138" s="131"/>
      <c r="AVT138" s="131"/>
      <c r="AVU138" s="131"/>
      <c r="AVV138" s="131"/>
      <c r="AVW138" s="131"/>
      <c r="AVX138" s="131"/>
      <c r="AVY138" s="131"/>
      <c r="AVZ138" s="131"/>
      <c r="AWA138" s="131"/>
      <c r="AWB138" s="131"/>
      <c r="AWC138" s="131"/>
      <c r="AWD138" s="131"/>
      <c r="AWE138" s="131"/>
      <c r="AWF138" s="131"/>
      <c r="AWG138" s="131"/>
      <c r="AWH138" s="131"/>
      <c r="AWI138" s="131"/>
      <c r="AWJ138" s="131"/>
      <c r="AWK138" s="131"/>
      <c r="AWL138" s="131"/>
      <c r="AWM138" s="131"/>
      <c r="AWN138" s="131"/>
      <c r="AWO138" s="131"/>
      <c r="AWP138" s="131"/>
      <c r="AWQ138" s="131"/>
      <c r="AWR138" s="131"/>
      <c r="AWS138" s="131"/>
      <c r="AWT138" s="131"/>
      <c r="AWU138" s="131"/>
      <c r="AWV138" s="131"/>
      <c r="AWW138" s="131"/>
      <c r="AWX138" s="131"/>
      <c r="AWY138" s="131"/>
      <c r="AWZ138" s="131"/>
      <c r="AXA138" s="131"/>
      <c r="AXB138" s="131"/>
      <c r="AXC138" s="131"/>
      <c r="AXD138" s="131"/>
      <c r="AXE138" s="131"/>
      <c r="AXF138" s="131"/>
      <c r="AXG138" s="131"/>
      <c r="AXH138" s="131"/>
      <c r="AXI138" s="131"/>
      <c r="AXJ138" s="131"/>
      <c r="AXK138" s="131"/>
      <c r="AXL138" s="131"/>
      <c r="AXM138" s="131"/>
      <c r="AXN138" s="131"/>
      <c r="AXO138" s="131"/>
      <c r="AXP138" s="131"/>
      <c r="AXQ138" s="131"/>
      <c r="AXR138" s="131"/>
      <c r="AXS138" s="131"/>
      <c r="AXT138" s="131"/>
      <c r="AXU138" s="131"/>
      <c r="AXV138" s="131"/>
      <c r="AXW138" s="131"/>
      <c r="AXX138" s="131"/>
      <c r="AXY138" s="131"/>
      <c r="AXZ138" s="131"/>
      <c r="AYA138" s="131"/>
      <c r="AYB138" s="131"/>
      <c r="AYC138" s="131"/>
      <c r="AYD138" s="131"/>
      <c r="AYE138" s="131"/>
      <c r="AYF138" s="131"/>
      <c r="AYG138" s="131"/>
      <c r="AYH138" s="131"/>
      <c r="AYI138" s="131"/>
      <c r="AYJ138" s="131"/>
      <c r="AYK138" s="131"/>
      <c r="AYL138" s="131"/>
      <c r="AYM138" s="131"/>
      <c r="AYN138" s="131"/>
      <c r="AYO138" s="131"/>
      <c r="AYP138" s="131"/>
      <c r="AYQ138" s="131"/>
      <c r="AYR138" s="131"/>
      <c r="AYS138" s="131"/>
      <c r="AYT138" s="131"/>
      <c r="AYU138" s="131"/>
      <c r="AYV138" s="131"/>
      <c r="AYW138" s="131"/>
      <c r="AYX138" s="131"/>
      <c r="AYY138" s="131"/>
      <c r="AYZ138" s="131"/>
      <c r="AZA138" s="131"/>
      <c r="AZB138" s="131"/>
      <c r="AZC138" s="131"/>
      <c r="AZD138" s="131"/>
      <c r="AZE138" s="131"/>
      <c r="AZF138" s="131"/>
      <c r="AZG138" s="131"/>
      <c r="AZH138" s="131"/>
      <c r="AZI138" s="131"/>
      <c r="AZJ138" s="131"/>
      <c r="AZK138" s="131"/>
      <c r="AZL138" s="131"/>
      <c r="AZM138" s="131"/>
      <c r="AZN138" s="131"/>
      <c r="AZO138" s="131"/>
      <c r="AZP138" s="131"/>
      <c r="AZQ138" s="131"/>
      <c r="AZR138" s="131"/>
      <c r="AZS138" s="131"/>
      <c r="AZT138" s="131"/>
      <c r="AZU138" s="131"/>
      <c r="AZV138" s="131"/>
      <c r="AZW138" s="131"/>
      <c r="AZX138" s="131"/>
      <c r="AZY138" s="131"/>
      <c r="AZZ138" s="131"/>
      <c r="BAA138" s="131"/>
      <c r="BAB138" s="131"/>
      <c r="BAC138" s="131"/>
      <c r="BAD138" s="131"/>
      <c r="BAE138" s="131"/>
      <c r="BAF138" s="131"/>
      <c r="BAG138" s="131"/>
      <c r="BAH138" s="131"/>
      <c r="BAI138" s="131"/>
      <c r="BAJ138" s="131"/>
      <c r="BAK138" s="131"/>
      <c r="BAL138" s="131"/>
      <c r="BAM138" s="131"/>
      <c r="BAN138" s="131"/>
      <c r="BAO138" s="131"/>
      <c r="BAP138" s="131"/>
      <c r="BAQ138" s="131"/>
      <c r="BAR138" s="131"/>
      <c r="BAS138" s="131"/>
      <c r="BAT138" s="131"/>
      <c r="BAU138" s="131"/>
      <c r="BAV138" s="131"/>
      <c r="BAW138" s="131"/>
      <c r="BAX138" s="131"/>
      <c r="BAY138" s="131"/>
      <c r="BAZ138" s="131"/>
      <c r="BBA138" s="131"/>
      <c r="BBB138" s="131"/>
      <c r="BBC138" s="131"/>
      <c r="BBD138" s="131"/>
      <c r="BBE138" s="131"/>
      <c r="BBF138" s="131"/>
      <c r="BBG138" s="131"/>
      <c r="BBH138" s="131"/>
      <c r="BBI138" s="131"/>
      <c r="BBJ138" s="131"/>
      <c r="BBK138" s="131"/>
      <c r="BBL138" s="131"/>
      <c r="BBM138" s="131"/>
      <c r="BBN138" s="131"/>
      <c r="BBO138" s="131"/>
      <c r="BBP138" s="131"/>
      <c r="BBQ138" s="131"/>
      <c r="BBR138" s="131"/>
      <c r="BBS138" s="131"/>
      <c r="BBT138" s="131"/>
      <c r="BBU138" s="131"/>
      <c r="BBV138" s="131"/>
      <c r="BBW138" s="131"/>
      <c r="BBX138" s="131"/>
      <c r="BBY138" s="131"/>
      <c r="BBZ138" s="131"/>
      <c r="BCA138" s="131"/>
      <c r="BCB138" s="131"/>
      <c r="BCC138" s="131"/>
      <c r="BCD138" s="131"/>
      <c r="BCE138" s="131"/>
      <c r="BCF138" s="131"/>
      <c r="BCG138" s="131"/>
      <c r="BCH138" s="131"/>
      <c r="BCI138" s="131"/>
      <c r="BCJ138" s="131"/>
      <c r="BCK138" s="131"/>
      <c r="BCL138" s="131"/>
      <c r="BCM138" s="131"/>
      <c r="BCN138" s="131"/>
      <c r="BCO138" s="131"/>
      <c r="BCP138" s="131"/>
      <c r="BCQ138" s="131"/>
      <c r="BCR138" s="131"/>
      <c r="BCS138" s="131"/>
      <c r="BCT138" s="131"/>
      <c r="BCU138" s="131"/>
      <c r="BCV138" s="131"/>
      <c r="BCW138" s="131"/>
      <c r="BCX138" s="131"/>
      <c r="BCY138" s="131"/>
      <c r="BCZ138" s="131"/>
      <c r="BDA138" s="131"/>
      <c r="BDB138" s="131"/>
      <c r="BDC138" s="131"/>
      <c r="BDD138" s="131"/>
      <c r="BDE138" s="131"/>
      <c r="BDF138" s="131"/>
      <c r="BDG138" s="131"/>
      <c r="BDH138" s="131"/>
      <c r="BDI138" s="131"/>
      <c r="BDJ138" s="131"/>
      <c r="BDK138" s="131"/>
      <c r="BDL138" s="131"/>
      <c r="BDM138" s="131"/>
      <c r="BDN138" s="131"/>
      <c r="BDO138" s="131"/>
      <c r="BDP138" s="131"/>
      <c r="BDQ138" s="131"/>
      <c r="BDR138" s="131"/>
      <c r="BDS138" s="131"/>
      <c r="BDT138" s="131"/>
      <c r="BDU138" s="131"/>
      <c r="BDV138" s="131"/>
      <c r="BDW138" s="131"/>
      <c r="BDX138" s="131"/>
      <c r="BDY138" s="131"/>
      <c r="BDZ138" s="131"/>
      <c r="BEA138" s="131"/>
      <c r="BEB138" s="131"/>
      <c r="BEC138" s="131"/>
      <c r="BED138" s="131"/>
      <c r="BEE138" s="131"/>
      <c r="BEF138" s="131"/>
      <c r="BEG138" s="131"/>
      <c r="BEH138" s="131"/>
      <c r="BEI138" s="131"/>
      <c r="BEJ138" s="131"/>
      <c r="BEK138" s="131"/>
      <c r="BEL138" s="131"/>
      <c r="BEM138" s="131"/>
      <c r="BEN138" s="131"/>
      <c r="BEO138" s="131"/>
      <c r="BEP138" s="131"/>
      <c r="BEQ138" s="131"/>
      <c r="BER138" s="131"/>
      <c r="BES138" s="131"/>
      <c r="BET138" s="131"/>
      <c r="BEU138" s="131"/>
      <c r="BEV138" s="131"/>
      <c r="BEW138" s="131"/>
      <c r="BEX138" s="131"/>
      <c r="BEY138" s="131"/>
      <c r="BEZ138" s="131"/>
      <c r="BFA138" s="131"/>
      <c r="BFB138" s="131"/>
      <c r="BFC138" s="131"/>
      <c r="BFD138" s="131"/>
      <c r="BFE138" s="131"/>
      <c r="BFF138" s="131"/>
      <c r="BFG138" s="131"/>
      <c r="BFH138" s="131"/>
      <c r="BFI138" s="131"/>
      <c r="BFJ138" s="131"/>
      <c r="BFK138" s="131"/>
      <c r="BFL138" s="131"/>
      <c r="BFM138" s="131"/>
      <c r="BFN138" s="131"/>
      <c r="BFO138" s="131"/>
      <c r="BFP138" s="131"/>
      <c r="BFQ138" s="131"/>
      <c r="BFR138" s="131"/>
      <c r="BFS138" s="131"/>
      <c r="BFT138" s="131"/>
      <c r="BFU138" s="131"/>
      <c r="BFV138" s="131"/>
      <c r="BFW138" s="131"/>
      <c r="BFX138" s="131"/>
      <c r="BFY138" s="131"/>
      <c r="BFZ138" s="131"/>
      <c r="BGA138" s="131"/>
      <c r="BGB138" s="131"/>
      <c r="BGC138" s="131"/>
      <c r="BGD138" s="131"/>
      <c r="BGE138" s="131"/>
      <c r="BGF138" s="131"/>
      <c r="BGG138" s="131"/>
      <c r="BGH138" s="131"/>
      <c r="BGI138" s="131"/>
      <c r="BGJ138" s="131"/>
      <c r="BGK138" s="131"/>
      <c r="BGL138" s="131"/>
      <c r="BGM138" s="131"/>
      <c r="BGN138" s="131"/>
      <c r="BGO138" s="131"/>
      <c r="BGP138" s="131"/>
      <c r="BGQ138" s="131"/>
      <c r="BGR138" s="131"/>
      <c r="BGS138" s="131"/>
      <c r="BGT138" s="131"/>
      <c r="BGU138" s="131"/>
      <c r="BGV138" s="131"/>
      <c r="BGW138" s="131"/>
      <c r="BGX138" s="131"/>
      <c r="BGY138" s="131"/>
      <c r="BGZ138" s="131"/>
      <c r="BHA138" s="131"/>
      <c r="BHB138" s="131"/>
      <c r="BHC138" s="131"/>
      <c r="BHD138" s="131"/>
      <c r="BHE138" s="131"/>
      <c r="BHF138" s="131"/>
      <c r="BHG138" s="131"/>
      <c r="BHH138" s="131"/>
      <c r="BHI138" s="131"/>
      <c r="BHJ138" s="131"/>
      <c r="BHK138" s="131"/>
      <c r="BHL138" s="131"/>
      <c r="BHM138" s="131"/>
      <c r="BHN138" s="131"/>
      <c r="BHO138" s="131"/>
      <c r="BHP138" s="131"/>
      <c r="BHQ138" s="131"/>
      <c r="BHR138" s="131"/>
      <c r="BHS138" s="131"/>
      <c r="BHT138" s="131"/>
      <c r="BHU138" s="131"/>
      <c r="BHV138" s="131"/>
      <c r="BHW138" s="131"/>
      <c r="BHX138" s="131"/>
      <c r="BHY138" s="131"/>
      <c r="BHZ138" s="131"/>
      <c r="BIA138" s="131"/>
      <c r="BIB138" s="131"/>
      <c r="BIC138" s="131"/>
      <c r="BID138" s="131"/>
      <c r="BIE138" s="131"/>
      <c r="BIF138" s="131"/>
      <c r="BIG138" s="131"/>
      <c r="BIH138" s="131"/>
      <c r="BII138" s="131"/>
      <c r="BIJ138" s="131"/>
      <c r="BIK138" s="131"/>
      <c r="BIL138" s="131"/>
      <c r="BIM138" s="131"/>
      <c r="BIN138" s="131"/>
      <c r="BIO138" s="131"/>
      <c r="BIP138" s="131"/>
      <c r="BIQ138" s="131"/>
      <c r="BIR138" s="131"/>
      <c r="BIS138" s="131"/>
      <c r="BIT138" s="131"/>
      <c r="BIU138" s="131"/>
      <c r="BIV138" s="131"/>
      <c r="BIW138" s="131"/>
      <c r="BIX138" s="131"/>
      <c r="BIY138" s="131"/>
      <c r="BIZ138" s="131"/>
      <c r="BJA138" s="131"/>
      <c r="BJB138" s="131"/>
      <c r="BJC138" s="131"/>
      <c r="BJD138" s="131"/>
      <c r="BJE138" s="131"/>
      <c r="BJF138" s="131"/>
      <c r="BJG138" s="131"/>
      <c r="BJH138" s="131"/>
      <c r="BJI138" s="131"/>
      <c r="BJJ138" s="131"/>
      <c r="BJK138" s="131"/>
      <c r="BJL138" s="131"/>
      <c r="BJM138" s="131"/>
      <c r="BJN138" s="131"/>
      <c r="BJO138" s="131"/>
      <c r="BJP138" s="131"/>
      <c r="BJQ138" s="131"/>
      <c r="BJR138" s="131"/>
      <c r="BJS138" s="131"/>
      <c r="BJT138" s="131"/>
      <c r="BJU138" s="131"/>
      <c r="BJV138" s="131"/>
      <c r="BJW138" s="131"/>
      <c r="BJX138" s="131"/>
      <c r="BJY138" s="131"/>
      <c r="BJZ138" s="131"/>
      <c r="BKA138" s="131"/>
      <c r="BKB138" s="131"/>
      <c r="BKC138" s="131"/>
      <c r="BKD138" s="131"/>
      <c r="BKE138" s="131"/>
      <c r="BKF138" s="131"/>
      <c r="BKG138" s="131"/>
      <c r="BKH138" s="131"/>
      <c r="BKI138" s="131"/>
      <c r="BKJ138" s="131"/>
      <c r="BKK138" s="131"/>
      <c r="BKL138" s="131"/>
      <c r="BKM138" s="131"/>
      <c r="BKN138" s="131"/>
      <c r="BKO138" s="131"/>
      <c r="BKP138" s="131"/>
      <c r="BKQ138" s="131"/>
      <c r="BKR138" s="131"/>
      <c r="BKS138" s="131"/>
      <c r="BKT138" s="131"/>
      <c r="BKU138" s="131"/>
      <c r="BKV138" s="131"/>
      <c r="BKW138" s="131"/>
      <c r="BKX138" s="131"/>
      <c r="BKY138" s="131"/>
      <c r="BKZ138" s="131"/>
      <c r="BLA138" s="131"/>
      <c r="BLB138" s="131"/>
      <c r="BLC138" s="131"/>
      <c r="BLD138" s="131"/>
      <c r="BLE138" s="131"/>
      <c r="BLF138" s="131"/>
      <c r="BLG138" s="131"/>
      <c r="BLH138" s="131"/>
      <c r="BLI138" s="131"/>
      <c r="BLJ138" s="131"/>
      <c r="BLK138" s="131"/>
      <c r="BLL138" s="131"/>
      <c r="BLM138" s="131"/>
      <c r="BLN138" s="131"/>
      <c r="BLO138" s="131"/>
      <c r="BLP138" s="131"/>
      <c r="BLQ138" s="131"/>
      <c r="BLR138" s="131"/>
      <c r="BLS138" s="131"/>
      <c r="BLT138" s="131"/>
      <c r="BLU138" s="131"/>
      <c r="BLV138" s="131"/>
      <c r="BLW138" s="131"/>
      <c r="BLX138" s="131"/>
      <c r="BLY138" s="131"/>
      <c r="BLZ138" s="131"/>
      <c r="BMA138" s="131"/>
      <c r="BMB138" s="131"/>
      <c r="BMC138" s="131"/>
      <c r="BMD138" s="131"/>
      <c r="BME138" s="131"/>
      <c r="BMF138" s="131"/>
      <c r="BMG138" s="131"/>
      <c r="BMH138" s="131"/>
      <c r="BMI138" s="131"/>
      <c r="BMJ138" s="131"/>
      <c r="BMK138" s="131"/>
      <c r="BML138" s="131"/>
      <c r="BMM138" s="131"/>
      <c r="BMN138" s="131"/>
      <c r="BMO138" s="131"/>
      <c r="BMP138" s="131"/>
      <c r="BMQ138" s="131"/>
      <c r="BMR138" s="131"/>
      <c r="BMS138" s="131"/>
      <c r="BMT138" s="131"/>
      <c r="BMU138" s="131"/>
      <c r="BMV138" s="131"/>
      <c r="BMW138" s="131"/>
      <c r="BMX138" s="131"/>
      <c r="BMY138" s="131"/>
      <c r="BMZ138" s="131"/>
      <c r="BNA138" s="131"/>
      <c r="BNB138" s="131"/>
      <c r="BNC138" s="131"/>
      <c r="BND138" s="131"/>
      <c r="BNE138" s="131"/>
      <c r="BNF138" s="131"/>
      <c r="BNG138" s="131"/>
      <c r="BNH138" s="131"/>
      <c r="BNI138" s="131"/>
      <c r="BNJ138" s="131"/>
      <c r="BNK138" s="131"/>
      <c r="BNL138" s="131"/>
      <c r="BNM138" s="131"/>
      <c r="BNN138" s="131"/>
      <c r="BNO138" s="131"/>
      <c r="BNP138" s="131"/>
      <c r="BNQ138" s="131"/>
      <c r="BNR138" s="131"/>
      <c r="BNS138" s="131"/>
      <c r="BNT138" s="131"/>
      <c r="BNU138" s="131"/>
      <c r="BNV138" s="131"/>
      <c r="BNW138" s="131"/>
      <c r="BNX138" s="131"/>
      <c r="BNY138" s="131"/>
      <c r="BNZ138" s="131"/>
      <c r="BOA138" s="131"/>
      <c r="BOB138" s="131"/>
      <c r="BOC138" s="131"/>
      <c r="BOD138" s="131"/>
      <c r="BOE138" s="131"/>
      <c r="BOF138" s="131"/>
      <c r="BOG138" s="131"/>
      <c r="BOH138" s="131"/>
      <c r="BOI138" s="131"/>
      <c r="BOJ138" s="131"/>
      <c r="BOK138" s="131"/>
      <c r="BOL138" s="131"/>
      <c r="BOM138" s="131"/>
      <c r="BON138" s="131"/>
      <c r="BOO138" s="131"/>
      <c r="BOP138" s="131"/>
      <c r="BOQ138" s="131"/>
      <c r="BOR138" s="131"/>
      <c r="BOS138" s="131"/>
      <c r="BOT138" s="131"/>
      <c r="BOU138" s="131"/>
      <c r="BOV138" s="131"/>
      <c r="BOW138" s="131"/>
      <c r="BOX138" s="131"/>
      <c r="BOY138" s="131"/>
      <c r="BOZ138" s="131"/>
      <c r="BPA138" s="131"/>
      <c r="BPB138" s="131"/>
      <c r="BPC138" s="131"/>
      <c r="BPD138" s="131"/>
      <c r="BPE138" s="131"/>
      <c r="BPF138" s="131"/>
      <c r="BPG138" s="131"/>
      <c r="BPH138" s="131"/>
      <c r="BPI138" s="131"/>
      <c r="BPJ138" s="131"/>
      <c r="BPK138" s="131"/>
      <c r="BPL138" s="131"/>
      <c r="BPM138" s="131"/>
      <c r="BPN138" s="131"/>
      <c r="BPO138" s="131"/>
      <c r="BPP138" s="131"/>
      <c r="BPQ138" s="131"/>
      <c r="BPR138" s="131"/>
      <c r="BPS138" s="131"/>
      <c r="BPT138" s="131"/>
      <c r="BPU138" s="131"/>
      <c r="BPV138" s="131"/>
      <c r="BPW138" s="131"/>
      <c r="BPX138" s="131"/>
      <c r="BPY138" s="131"/>
      <c r="BPZ138" s="131"/>
      <c r="BQA138" s="131"/>
      <c r="BQB138" s="131"/>
      <c r="BQC138" s="131"/>
      <c r="BQD138" s="131"/>
      <c r="BQE138" s="131"/>
      <c r="BQF138" s="131"/>
      <c r="BQG138" s="131"/>
      <c r="BQH138" s="131"/>
      <c r="BQI138" s="131"/>
      <c r="BQJ138" s="131"/>
      <c r="BQK138" s="131"/>
      <c r="BQL138" s="131"/>
      <c r="BQM138" s="131"/>
      <c r="BQN138" s="131"/>
      <c r="BQO138" s="131"/>
      <c r="BQP138" s="131"/>
      <c r="BQQ138" s="131"/>
      <c r="BQR138" s="131"/>
      <c r="BQS138" s="131"/>
      <c r="BQT138" s="131"/>
      <c r="BQU138" s="131"/>
      <c r="BQV138" s="131"/>
      <c r="BQW138" s="131"/>
      <c r="BQX138" s="131"/>
      <c r="BQY138" s="131"/>
      <c r="BQZ138" s="131"/>
      <c r="BRA138" s="131"/>
      <c r="BRB138" s="131"/>
      <c r="BRC138" s="131"/>
      <c r="BRD138" s="131"/>
      <c r="BRE138" s="131"/>
      <c r="BRF138" s="131"/>
      <c r="BRG138" s="131"/>
      <c r="BRH138" s="131"/>
      <c r="BRI138" s="131"/>
      <c r="BRJ138" s="131"/>
      <c r="BRK138" s="131"/>
      <c r="BRL138" s="131"/>
      <c r="BRM138" s="131"/>
      <c r="BRN138" s="131"/>
      <c r="BRO138" s="131"/>
      <c r="BRP138" s="131"/>
      <c r="BRQ138" s="131"/>
      <c r="BRR138" s="131"/>
      <c r="BRS138" s="131"/>
      <c r="BRT138" s="131"/>
      <c r="BRU138" s="131"/>
      <c r="BRV138" s="131"/>
      <c r="BRW138" s="131"/>
      <c r="BRX138" s="131"/>
      <c r="BRY138" s="131"/>
      <c r="BRZ138" s="131"/>
      <c r="BSA138" s="131"/>
      <c r="BSB138" s="131"/>
      <c r="BSC138" s="131"/>
      <c r="BSD138" s="131"/>
      <c r="BSE138" s="131"/>
      <c r="BSF138" s="131"/>
      <c r="BSG138" s="131"/>
      <c r="BSH138" s="131"/>
      <c r="BSI138" s="131"/>
      <c r="BSJ138" s="131"/>
      <c r="BSK138" s="131"/>
      <c r="BSL138" s="131"/>
      <c r="BSM138" s="131"/>
      <c r="BSN138" s="131"/>
      <c r="BSO138" s="131"/>
      <c r="BSP138" s="131"/>
      <c r="BSQ138" s="131"/>
      <c r="BSR138" s="131"/>
      <c r="BSS138" s="131"/>
      <c r="BST138" s="131"/>
      <c r="BSU138" s="131"/>
      <c r="BSV138" s="131"/>
      <c r="BSW138" s="131"/>
      <c r="BSX138" s="131"/>
      <c r="BSY138" s="131"/>
      <c r="BSZ138" s="131"/>
      <c r="BTA138" s="131"/>
      <c r="BTB138" s="131"/>
      <c r="BTC138" s="131"/>
      <c r="BTD138" s="131"/>
      <c r="BTE138" s="131"/>
      <c r="BTF138" s="131"/>
      <c r="BTG138" s="131"/>
      <c r="BTH138" s="131"/>
      <c r="BTI138" s="131"/>
      <c r="BTJ138" s="131"/>
      <c r="BTK138" s="131"/>
      <c r="BTL138" s="131"/>
      <c r="BTM138" s="131"/>
      <c r="BTN138" s="131"/>
      <c r="BTO138" s="131"/>
      <c r="BTP138" s="131"/>
      <c r="BTQ138" s="131"/>
      <c r="BTR138" s="131"/>
      <c r="BTS138" s="131"/>
      <c r="BTT138" s="131"/>
      <c r="BTU138" s="131"/>
      <c r="BTV138" s="131"/>
      <c r="BTW138" s="131"/>
      <c r="BTX138" s="131"/>
      <c r="BTY138" s="131"/>
      <c r="BTZ138" s="131"/>
      <c r="BUA138" s="131"/>
      <c r="BUB138" s="131"/>
      <c r="BUC138" s="131"/>
      <c r="BUD138" s="131"/>
      <c r="BUE138" s="131"/>
      <c r="BUF138" s="131"/>
      <c r="BUG138" s="131"/>
      <c r="BUH138" s="131"/>
      <c r="BUI138" s="131"/>
      <c r="BUJ138" s="131"/>
      <c r="BUK138" s="131"/>
      <c r="BUL138" s="131"/>
      <c r="BUM138" s="131"/>
      <c r="BUN138" s="131"/>
      <c r="BUO138" s="131"/>
      <c r="BUP138" s="131"/>
      <c r="BUQ138" s="131"/>
      <c r="BUR138" s="131"/>
      <c r="BUS138" s="131"/>
      <c r="BUT138" s="131"/>
      <c r="BUU138" s="131"/>
      <c r="BUV138" s="131"/>
      <c r="BUW138" s="131"/>
      <c r="BUX138" s="131"/>
      <c r="BUY138" s="131"/>
      <c r="BUZ138" s="131"/>
      <c r="BVA138" s="131"/>
      <c r="BVB138" s="131"/>
      <c r="BVC138" s="131"/>
      <c r="BVD138" s="131"/>
      <c r="BVE138" s="131"/>
      <c r="BVF138" s="131"/>
      <c r="BVG138" s="131"/>
      <c r="BVH138" s="131"/>
      <c r="BVI138" s="131"/>
      <c r="BVJ138" s="131"/>
      <c r="BVK138" s="131"/>
      <c r="BVL138" s="131"/>
      <c r="BVM138" s="131"/>
      <c r="BVN138" s="131"/>
      <c r="BVO138" s="131"/>
      <c r="BVP138" s="131"/>
      <c r="BVQ138" s="131"/>
      <c r="BVR138" s="131"/>
      <c r="BVS138" s="131"/>
      <c r="BVT138" s="131"/>
      <c r="BVU138" s="131"/>
      <c r="BVV138" s="131"/>
      <c r="BVW138" s="131"/>
      <c r="BVX138" s="131"/>
      <c r="BVY138" s="131"/>
      <c r="BVZ138" s="131"/>
      <c r="BWA138" s="131"/>
      <c r="BWB138" s="131"/>
      <c r="BWC138" s="131"/>
      <c r="BWD138" s="131"/>
      <c r="BWE138" s="131"/>
      <c r="BWF138" s="131"/>
      <c r="BWG138" s="131"/>
      <c r="BWH138" s="131"/>
      <c r="BWI138" s="131"/>
      <c r="BWJ138" s="131"/>
      <c r="BWK138" s="131"/>
      <c r="BWL138" s="131"/>
      <c r="BWM138" s="131"/>
      <c r="BWN138" s="131"/>
      <c r="BWO138" s="131"/>
      <c r="BWP138" s="131"/>
      <c r="BWQ138" s="131"/>
      <c r="BWR138" s="131"/>
      <c r="BWS138" s="131"/>
      <c r="BWT138" s="131"/>
      <c r="BWU138" s="131"/>
      <c r="BWV138" s="131"/>
      <c r="BWW138" s="131"/>
      <c r="BWX138" s="131"/>
      <c r="BWY138" s="131"/>
      <c r="BWZ138" s="131"/>
      <c r="BXA138" s="131"/>
      <c r="BXB138" s="131"/>
      <c r="BXC138" s="131"/>
      <c r="BXD138" s="131"/>
      <c r="BXE138" s="131"/>
      <c r="BXF138" s="131"/>
      <c r="BXG138" s="131"/>
      <c r="BXH138" s="131"/>
      <c r="BXI138" s="131"/>
      <c r="BXJ138" s="131"/>
      <c r="BXK138" s="131"/>
      <c r="BXL138" s="131"/>
      <c r="BXM138" s="131"/>
      <c r="BXN138" s="131"/>
      <c r="BXO138" s="131"/>
      <c r="BXP138" s="131"/>
      <c r="BXQ138" s="131"/>
      <c r="BXR138" s="131"/>
      <c r="BXS138" s="131"/>
      <c r="BXT138" s="131"/>
      <c r="BXU138" s="131"/>
      <c r="BXV138" s="131"/>
      <c r="BXW138" s="131"/>
      <c r="BXX138" s="131"/>
      <c r="BXY138" s="131"/>
      <c r="BXZ138" s="131"/>
      <c r="BYA138" s="131"/>
      <c r="BYB138" s="131"/>
      <c r="BYC138" s="131"/>
      <c r="BYD138" s="131"/>
      <c r="BYE138" s="131"/>
      <c r="BYF138" s="131"/>
      <c r="BYG138" s="131"/>
      <c r="BYH138" s="131"/>
      <c r="BYI138" s="131"/>
      <c r="BYJ138" s="131"/>
      <c r="BYK138" s="131"/>
      <c r="BYL138" s="131"/>
      <c r="BYM138" s="131"/>
      <c r="BYN138" s="131"/>
      <c r="BYO138" s="131"/>
      <c r="BYP138" s="131"/>
      <c r="BYQ138" s="131"/>
      <c r="BYR138" s="131"/>
      <c r="BYS138" s="131"/>
      <c r="BYT138" s="131"/>
      <c r="BYU138" s="131"/>
      <c r="BYV138" s="131"/>
      <c r="BYW138" s="131"/>
      <c r="BYX138" s="131"/>
      <c r="BYY138" s="131"/>
      <c r="BYZ138" s="131"/>
      <c r="BZA138" s="131"/>
      <c r="BZB138" s="131"/>
      <c r="BZC138" s="131"/>
      <c r="BZD138" s="131"/>
      <c r="BZE138" s="131"/>
      <c r="BZF138" s="131"/>
      <c r="BZG138" s="131"/>
      <c r="BZH138" s="131"/>
      <c r="BZI138" s="131"/>
      <c r="BZJ138" s="131"/>
      <c r="BZK138" s="131"/>
      <c r="BZL138" s="131"/>
      <c r="BZM138" s="131"/>
      <c r="BZN138" s="131"/>
      <c r="BZO138" s="131"/>
      <c r="BZP138" s="131"/>
      <c r="BZQ138" s="131"/>
      <c r="BZR138" s="131"/>
      <c r="BZS138" s="131"/>
      <c r="BZT138" s="131"/>
      <c r="BZU138" s="131"/>
      <c r="BZV138" s="131"/>
      <c r="BZW138" s="131"/>
      <c r="BZX138" s="131"/>
      <c r="BZY138" s="131"/>
      <c r="BZZ138" s="131"/>
      <c r="CAA138" s="131"/>
      <c r="CAB138" s="131"/>
      <c r="CAC138" s="131"/>
      <c r="CAD138" s="131"/>
      <c r="CAE138" s="131"/>
      <c r="CAF138" s="131"/>
      <c r="CAG138" s="131"/>
      <c r="CAH138" s="131"/>
      <c r="CAI138" s="131"/>
      <c r="CAJ138" s="131"/>
      <c r="CAK138" s="131"/>
      <c r="CAL138" s="131"/>
      <c r="CAM138" s="131"/>
      <c r="CAN138" s="131"/>
      <c r="CAO138" s="131"/>
      <c r="CAP138" s="131"/>
      <c r="CAQ138" s="131"/>
      <c r="CAR138" s="131"/>
      <c r="CAS138" s="131"/>
      <c r="CAT138" s="131"/>
      <c r="CAU138" s="131"/>
      <c r="CAV138" s="131"/>
      <c r="CAW138" s="131"/>
      <c r="CAX138" s="131"/>
      <c r="CAY138" s="131"/>
      <c r="CAZ138" s="131"/>
      <c r="CBA138" s="131"/>
      <c r="CBB138" s="131"/>
      <c r="CBC138" s="131"/>
      <c r="CBD138" s="131"/>
      <c r="CBE138" s="131"/>
      <c r="CBF138" s="131"/>
      <c r="CBG138" s="131"/>
      <c r="CBH138" s="131"/>
      <c r="CBI138" s="131"/>
      <c r="CBJ138" s="131"/>
      <c r="CBK138" s="131"/>
      <c r="CBL138" s="131"/>
      <c r="CBM138" s="131"/>
      <c r="CBN138" s="131"/>
      <c r="CBO138" s="131"/>
      <c r="CBP138" s="131"/>
      <c r="CBQ138" s="131"/>
      <c r="CBR138" s="131"/>
      <c r="CBS138" s="131"/>
      <c r="CBT138" s="131"/>
      <c r="CBU138" s="131"/>
      <c r="CBV138" s="131"/>
      <c r="CBW138" s="131"/>
      <c r="CBX138" s="131"/>
      <c r="CBY138" s="131"/>
      <c r="CBZ138" s="131"/>
      <c r="CCA138" s="131"/>
      <c r="CCB138" s="131"/>
      <c r="CCC138" s="131"/>
      <c r="CCD138" s="131"/>
      <c r="CCE138" s="131"/>
      <c r="CCF138" s="131"/>
      <c r="CCG138" s="131"/>
      <c r="CCH138" s="131"/>
      <c r="CCI138" s="131"/>
      <c r="CCJ138" s="131"/>
      <c r="CCK138" s="131"/>
      <c r="CCL138" s="131"/>
      <c r="CCM138" s="131"/>
      <c r="CCN138" s="131"/>
      <c r="CCO138" s="131"/>
      <c r="CCP138" s="131"/>
      <c r="CCQ138" s="131"/>
      <c r="CCR138" s="131"/>
      <c r="CCS138" s="131"/>
      <c r="CCT138" s="131"/>
      <c r="CCU138" s="131"/>
      <c r="CCV138" s="131"/>
      <c r="CCW138" s="131"/>
      <c r="CCX138" s="131"/>
      <c r="CCY138" s="131"/>
      <c r="CCZ138" s="131"/>
      <c r="CDA138" s="131"/>
      <c r="CDB138" s="131"/>
      <c r="CDC138" s="131"/>
      <c r="CDD138" s="131"/>
      <c r="CDE138" s="131"/>
      <c r="CDF138" s="131"/>
      <c r="CDG138" s="131"/>
      <c r="CDH138" s="131"/>
      <c r="CDI138" s="131"/>
      <c r="CDJ138" s="131"/>
      <c r="CDK138" s="131"/>
      <c r="CDL138" s="131"/>
      <c r="CDM138" s="131"/>
      <c r="CDN138" s="131"/>
      <c r="CDO138" s="131"/>
      <c r="CDP138" s="131"/>
      <c r="CDQ138" s="131"/>
      <c r="CDR138" s="131"/>
      <c r="CDS138" s="131"/>
      <c r="CDT138" s="131"/>
      <c r="CDU138" s="131"/>
      <c r="CDV138" s="131"/>
      <c r="CDW138" s="131"/>
      <c r="CDX138" s="131"/>
      <c r="CDY138" s="131"/>
      <c r="CDZ138" s="131"/>
      <c r="CEA138" s="131"/>
      <c r="CEB138" s="131"/>
      <c r="CEC138" s="131"/>
      <c r="CED138" s="131"/>
      <c r="CEE138" s="131"/>
      <c r="CEF138" s="131"/>
      <c r="CEG138" s="131"/>
      <c r="CEH138" s="131"/>
      <c r="CEI138" s="131"/>
      <c r="CEJ138" s="131"/>
      <c r="CEK138" s="131"/>
      <c r="CEL138" s="131"/>
      <c r="CEM138" s="131"/>
      <c r="CEN138" s="131"/>
      <c r="CEO138" s="131"/>
      <c r="CEP138" s="131"/>
      <c r="CEQ138" s="131"/>
      <c r="CER138" s="131"/>
      <c r="CES138" s="131"/>
      <c r="CET138" s="131"/>
      <c r="CEU138" s="131"/>
      <c r="CEV138" s="131"/>
      <c r="CEW138" s="131"/>
      <c r="CEX138" s="131"/>
      <c r="CEY138" s="131"/>
      <c r="CEZ138" s="131"/>
      <c r="CFA138" s="131"/>
      <c r="CFB138" s="131"/>
      <c r="CFC138" s="131"/>
      <c r="CFD138" s="131"/>
      <c r="CFE138" s="131"/>
      <c r="CFF138" s="131"/>
      <c r="CFG138" s="131"/>
      <c r="CFH138" s="131"/>
      <c r="CFI138" s="131"/>
      <c r="CFJ138" s="131"/>
      <c r="CFK138" s="131"/>
      <c r="CFL138" s="131"/>
      <c r="CFM138" s="131"/>
      <c r="CFN138" s="131"/>
      <c r="CFO138" s="131"/>
      <c r="CFP138" s="131"/>
      <c r="CFQ138" s="131"/>
      <c r="CFR138" s="131"/>
      <c r="CFS138" s="131"/>
      <c r="CFT138" s="131"/>
      <c r="CFU138" s="131"/>
      <c r="CFV138" s="131"/>
      <c r="CFW138" s="131"/>
      <c r="CFX138" s="131"/>
      <c r="CFY138" s="131"/>
      <c r="CFZ138" s="131"/>
      <c r="CGA138" s="131"/>
      <c r="CGB138" s="131"/>
      <c r="CGC138" s="131"/>
      <c r="CGD138" s="131"/>
      <c r="CGE138" s="131"/>
      <c r="CGF138" s="131"/>
      <c r="CGG138" s="131"/>
      <c r="CGH138" s="131"/>
      <c r="CGI138" s="131"/>
      <c r="CGJ138" s="131"/>
      <c r="CGK138" s="131"/>
      <c r="CGL138" s="131"/>
      <c r="CGM138" s="131"/>
      <c r="CGN138" s="131"/>
      <c r="CGO138" s="131"/>
      <c r="CGP138" s="131"/>
      <c r="CGQ138" s="131"/>
      <c r="CGR138" s="131"/>
      <c r="CGS138" s="131"/>
      <c r="CGT138" s="131"/>
      <c r="CGU138" s="131"/>
      <c r="CGV138" s="131"/>
      <c r="CGW138" s="131"/>
      <c r="CGX138" s="131"/>
      <c r="CGY138" s="131"/>
      <c r="CGZ138" s="131"/>
      <c r="CHA138" s="131"/>
      <c r="CHB138" s="131"/>
      <c r="CHC138" s="131"/>
      <c r="CHD138" s="131"/>
      <c r="CHE138" s="131"/>
      <c r="CHF138" s="131"/>
      <c r="CHG138" s="131"/>
      <c r="CHH138" s="131"/>
      <c r="CHI138" s="131"/>
      <c r="CHJ138" s="131"/>
      <c r="CHK138" s="131"/>
      <c r="CHL138" s="131"/>
      <c r="CHM138" s="131"/>
      <c r="CHN138" s="131"/>
      <c r="CHO138" s="131"/>
      <c r="CHP138" s="131"/>
      <c r="CHQ138" s="131"/>
      <c r="CHR138" s="131"/>
      <c r="CHS138" s="131"/>
      <c r="CHT138" s="131"/>
      <c r="CHU138" s="131"/>
      <c r="CHV138" s="131"/>
      <c r="CHW138" s="131"/>
      <c r="CHX138" s="131"/>
      <c r="CHY138" s="131"/>
      <c r="CHZ138" s="131"/>
      <c r="CIA138" s="131"/>
      <c r="CIB138" s="131"/>
      <c r="CIC138" s="131"/>
      <c r="CID138" s="131"/>
      <c r="CIE138" s="131"/>
      <c r="CIF138" s="131"/>
      <c r="CIG138" s="131"/>
      <c r="CIH138" s="131"/>
      <c r="CII138" s="131"/>
      <c r="CIJ138" s="131"/>
      <c r="CIK138" s="131"/>
      <c r="CIL138" s="131"/>
      <c r="CIM138" s="131"/>
      <c r="CIN138" s="131"/>
      <c r="CIO138" s="131"/>
      <c r="CIP138" s="131"/>
      <c r="CIQ138" s="131"/>
      <c r="CIR138" s="131"/>
      <c r="CIS138" s="131"/>
      <c r="CIT138" s="131"/>
      <c r="CIU138" s="131"/>
      <c r="CIV138" s="131"/>
      <c r="CIW138" s="131"/>
      <c r="CIX138" s="131"/>
      <c r="CIY138" s="131"/>
      <c r="CIZ138" s="131"/>
      <c r="CJA138" s="131"/>
      <c r="CJB138" s="131"/>
      <c r="CJC138" s="131"/>
      <c r="CJD138" s="131"/>
      <c r="CJE138" s="131"/>
      <c r="CJF138" s="131"/>
      <c r="CJG138" s="131"/>
      <c r="CJH138" s="131"/>
      <c r="CJI138" s="131"/>
      <c r="CJJ138" s="131"/>
      <c r="CJK138" s="131"/>
      <c r="CJL138" s="131"/>
      <c r="CJM138" s="131"/>
      <c r="CJN138" s="131"/>
      <c r="CJO138" s="131"/>
      <c r="CJP138" s="131"/>
      <c r="CJQ138" s="131"/>
      <c r="CJR138" s="131"/>
      <c r="CJS138" s="131"/>
      <c r="CJT138" s="131"/>
      <c r="CJU138" s="131"/>
      <c r="CJV138" s="131"/>
      <c r="CJW138" s="131"/>
      <c r="CJX138" s="131"/>
      <c r="CJY138" s="131"/>
      <c r="CJZ138" s="131"/>
      <c r="CKA138" s="131"/>
      <c r="CKB138" s="131"/>
      <c r="CKC138" s="131"/>
      <c r="CKD138" s="131"/>
      <c r="CKE138" s="131"/>
      <c r="CKF138" s="131"/>
      <c r="CKG138" s="131"/>
      <c r="CKH138" s="131"/>
      <c r="CKI138" s="131"/>
      <c r="CKJ138" s="131"/>
      <c r="CKK138" s="131"/>
      <c r="CKL138" s="131"/>
      <c r="CKM138" s="131"/>
      <c r="CKN138" s="131"/>
      <c r="CKO138" s="131"/>
      <c r="CKP138" s="131"/>
      <c r="CKQ138" s="131"/>
      <c r="CKR138" s="131"/>
      <c r="CKS138" s="131"/>
      <c r="CKT138" s="131"/>
      <c r="CKU138" s="131"/>
      <c r="CKV138" s="131"/>
      <c r="CKW138" s="131"/>
      <c r="CKX138" s="131"/>
      <c r="CKY138" s="131"/>
      <c r="CKZ138" s="131"/>
      <c r="CLA138" s="131"/>
      <c r="CLB138" s="131"/>
      <c r="CLC138" s="131"/>
      <c r="CLD138" s="131"/>
      <c r="CLE138" s="131"/>
      <c r="CLF138" s="131"/>
      <c r="CLG138" s="131"/>
      <c r="CLH138" s="131"/>
      <c r="CLI138" s="131"/>
      <c r="CLJ138" s="131"/>
      <c r="CLK138" s="131"/>
      <c r="CLL138" s="131"/>
      <c r="CLM138" s="131"/>
      <c r="CLN138" s="131"/>
      <c r="CLO138" s="131"/>
      <c r="CLP138" s="131"/>
      <c r="CLQ138" s="131"/>
      <c r="CLR138" s="131"/>
      <c r="CLS138" s="131"/>
      <c r="CLT138" s="131"/>
      <c r="CLU138" s="131"/>
      <c r="CLV138" s="131"/>
      <c r="CLW138" s="131"/>
      <c r="CLX138" s="131"/>
      <c r="CLY138" s="131"/>
      <c r="CLZ138" s="131"/>
      <c r="CMA138" s="131"/>
      <c r="CMB138" s="131"/>
      <c r="CMC138" s="131"/>
      <c r="CMD138" s="131"/>
      <c r="CME138" s="131"/>
      <c r="CMF138" s="131"/>
      <c r="CMG138" s="131"/>
      <c r="CMH138" s="131"/>
      <c r="CMI138" s="131"/>
      <c r="CMJ138" s="131"/>
      <c r="CMK138" s="131"/>
      <c r="CML138" s="131"/>
      <c r="CMM138" s="131"/>
      <c r="CMN138" s="131"/>
      <c r="CMO138" s="131"/>
      <c r="CMP138" s="131"/>
      <c r="CMQ138" s="131"/>
      <c r="CMR138" s="131"/>
      <c r="CMS138" s="131"/>
      <c r="CMT138" s="131"/>
      <c r="CMU138" s="131"/>
      <c r="CMV138" s="131"/>
      <c r="CMW138" s="131"/>
      <c r="CMX138" s="131"/>
      <c r="CMY138" s="131"/>
      <c r="CMZ138" s="131"/>
      <c r="CNA138" s="131"/>
      <c r="CNB138" s="131"/>
      <c r="CNC138" s="131"/>
      <c r="CND138" s="131"/>
      <c r="CNE138" s="131"/>
      <c r="CNF138" s="131"/>
      <c r="CNG138" s="131"/>
      <c r="CNH138" s="131"/>
      <c r="CNI138" s="131"/>
      <c r="CNJ138" s="131"/>
      <c r="CNK138" s="131"/>
      <c r="CNL138" s="131"/>
      <c r="CNM138" s="131"/>
      <c r="CNN138" s="131"/>
      <c r="CNO138" s="131"/>
      <c r="CNP138" s="131"/>
      <c r="CNQ138" s="131"/>
      <c r="CNR138" s="131"/>
      <c r="CNS138" s="131"/>
      <c r="CNT138" s="131"/>
      <c r="CNU138" s="131"/>
      <c r="CNV138" s="131"/>
      <c r="CNW138" s="131"/>
      <c r="CNX138" s="131"/>
      <c r="CNY138" s="131"/>
      <c r="CNZ138" s="131"/>
      <c r="COA138" s="131"/>
      <c r="COB138" s="131"/>
      <c r="COC138" s="131"/>
      <c r="COD138" s="131"/>
      <c r="COE138" s="131"/>
      <c r="COF138" s="131"/>
      <c r="COG138" s="131"/>
      <c r="COH138" s="131"/>
      <c r="COI138" s="131"/>
      <c r="COJ138" s="131"/>
      <c r="COK138" s="131"/>
      <c r="COL138" s="131"/>
      <c r="COM138" s="131"/>
      <c r="CON138" s="131"/>
      <c r="COO138" s="131"/>
      <c r="COP138" s="131"/>
      <c r="COQ138" s="131"/>
      <c r="COR138" s="131"/>
      <c r="COS138" s="131"/>
      <c r="COT138" s="131"/>
      <c r="COU138" s="131"/>
      <c r="COV138" s="131"/>
      <c r="COW138" s="131"/>
      <c r="COX138" s="131"/>
      <c r="COY138" s="131"/>
      <c r="COZ138" s="131"/>
      <c r="CPA138" s="131"/>
      <c r="CPB138" s="131"/>
      <c r="CPC138" s="131"/>
      <c r="CPD138" s="131"/>
      <c r="CPE138" s="131"/>
      <c r="CPF138" s="131"/>
      <c r="CPG138" s="131"/>
      <c r="CPH138" s="131"/>
      <c r="CPI138" s="131"/>
      <c r="CPJ138" s="131"/>
      <c r="CPK138" s="131"/>
      <c r="CPL138" s="131"/>
      <c r="CPM138" s="131"/>
      <c r="CPN138" s="131"/>
      <c r="CPO138" s="131"/>
      <c r="CPP138" s="131"/>
      <c r="CPQ138" s="131"/>
      <c r="CPR138" s="131"/>
      <c r="CPS138" s="131"/>
      <c r="CPT138" s="131"/>
      <c r="CPU138" s="131"/>
      <c r="CPV138" s="131"/>
      <c r="CPW138" s="131"/>
      <c r="CPX138" s="131"/>
      <c r="CPY138" s="131"/>
      <c r="CPZ138" s="131"/>
      <c r="CQA138" s="131"/>
      <c r="CQB138" s="131"/>
      <c r="CQC138" s="131"/>
      <c r="CQD138" s="131"/>
      <c r="CQE138" s="131"/>
      <c r="CQF138" s="131"/>
      <c r="CQG138" s="131"/>
      <c r="CQH138" s="131"/>
      <c r="CQI138" s="131"/>
      <c r="CQJ138" s="131"/>
      <c r="CQK138" s="131"/>
      <c r="CQL138" s="131"/>
      <c r="CQM138" s="131"/>
      <c r="CQN138" s="131"/>
      <c r="CQO138" s="131"/>
      <c r="CQP138" s="131"/>
      <c r="CQQ138" s="131"/>
      <c r="CQR138" s="131"/>
      <c r="CQS138" s="131"/>
      <c r="CQT138" s="131"/>
      <c r="CQU138" s="131"/>
      <c r="CQV138" s="131"/>
      <c r="CQW138" s="131"/>
      <c r="CQX138" s="131"/>
      <c r="CQY138" s="131"/>
      <c r="CQZ138" s="131"/>
      <c r="CRA138" s="131"/>
      <c r="CRB138" s="131"/>
      <c r="CRC138" s="131"/>
      <c r="CRD138" s="131"/>
      <c r="CRE138" s="131"/>
      <c r="CRF138" s="131"/>
      <c r="CRG138" s="131"/>
      <c r="CRH138" s="131"/>
      <c r="CRI138" s="131"/>
      <c r="CRJ138" s="131"/>
      <c r="CRK138" s="131"/>
      <c r="CRL138" s="131"/>
      <c r="CRM138" s="131"/>
      <c r="CRN138" s="131"/>
      <c r="CRO138" s="131"/>
      <c r="CRP138" s="131"/>
      <c r="CRQ138" s="131"/>
      <c r="CRR138" s="131"/>
      <c r="CRS138" s="131"/>
      <c r="CRT138" s="131"/>
      <c r="CRU138" s="131"/>
      <c r="CRV138" s="131"/>
      <c r="CRW138" s="131"/>
      <c r="CRX138" s="131"/>
      <c r="CRY138" s="131"/>
      <c r="CRZ138" s="131"/>
      <c r="CSA138" s="131"/>
      <c r="CSB138" s="131"/>
      <c r="CSC138" s="131"/>
      <c r="CSD138" s="131"/>
      <c r="CSE138" s="131"/>
      <c r="CSF138" s="131"/>
      <c r="CSG138" s="131"/>
      <c r="CSH138" s="131"/>
      <c r="CSI138" s="131"/>
      <c r="CSJ138" s="131"/>
      <c r="CSK138" s="131"/>
      <c r="CSL138" s="131"/>
      <c r="CSM138" s="131"/>
      <c r="CSN138" s="131"/>
      <c r="CSO138" s="131"/>
      <c r="CSP138" s="131"/>
      <c r="CSQ138" s="131"/>
      <c r="CSR138" s="131"/>
      <c r="CSS138" s="131"/>
      <c r="CST138" s="131"/>
      <c r="CSU138" s="131"/>
      <c r="CSV138" s="131"/>
      <c r="CSW138" s="131"/>
      <c r="CSX138" s="131"/>
      <c r="CSY138" s="131"/>
      <c r="CSZ138" s="131"/>
      <c r="CTA138" s="131"/>
      <c r="CTB138" s="131"/>
      <c r="CTC138" s="131"/>
      <c r="CTD138" s="131"/>
      <c r="CTE138" s="131"/>
      <c r="CTF138" s="131"/>
      <c r="CTG138" s="131"/>
      <c r="CTH138" s="131"/>
      <c r="CTI138" s="131"/>
      <c r="CTJ138" s="131"/>
      <c r="CTK138" s="131"/>
      <c r="CTL138" s="131"/>
      <c r="CTM138" s="131"/>
      <c r="CTN138" s="131"/>
      <c r="CTO138" s="131"/>
      <c r="CTP138" s="131"/>
      <c r="CTQ138" s="131"/>
      <c r="CTR138" s="131"/>
      <c r="CTS138" s="131"/>
      <c r="CTT138" s="131"/>
      <c r="CTU138" s="131"/>
      <c r="CTV138" s="131"/>
      <c r="CTW138" s="131"/>
      <c r="CTX138" s="131"/>
      <c r="CTY138" s="131"/>
      <c r="CTZ138" s="131"/>
      <c r="CUA138" s="131"/>
      <c r="CUB138" s="131"/>
      <c r="CUC138" s="131"/>
      <c r="CUD138" s="131"/>
      <c r="CUE138" s="131"/>
      <c r="CUF138" s="131"/>
      <c r="CUG138" s="131"/>
      <c r="CUH138" s="131"/>
      <c r="CUI138" s="131"/>
      <c r="CUJ138" s="131"/>
      <c r="CUK138" s="131"/>
      <c r="CUL138" s="131"/>
      <c r="CUM138" s="131"/>
      <c r="CUN138" s="131"/>
      <c r="CUO138" s="131"/>
      <c r="CUP138" s="131"/>
      <c r="CUQ138" s="131"/>
      <c r="CUR138" s="131"/>
      <c r="CUS138" s="131"/>
      <c r="CUT138" s="131"/>
      <c r="CUU138" s="131"/>
      <c r="CUV138" s="131"/>
      <c r="CUW138" s="131"/>
      <c r="CUX138" s="131"/>
      <c r="CUY138" s="131"/>
      <c r="CUZ138" s="131"/>
      <c r="CVA138" s="131"/>
      <c r="CVB138" s="131"/>
      <c r="CVC138" s="131"/>
      <c r="CVD138" s="131"/>
      <c r="CVE138" s="131"/>
      <c r="CVF138" s="131"/>
      <c r="CVG138" s="131"/>
      <c r="CVH138" s="131"/>
      <c r="CVI138" s="131"/>
      <c r="CVJ138" s="131"/>
      <c r="CVK138" s="131"/>
      <c r="CVL138" s="131"/>
      <c r="CVM138" s="131"/>
      <c r="CVN138" s="131"/>
      <c r="CVO138" s="131"/>
      <c r="CVP138" s="131"/>
      <c r="CVQ138" s="131"/>
      <c r="CVR138" s="131"/>
      <c r="CVS138" s="131"/>
      <c r="CVT138" s="131"/>
      <c r="CVU138" s="131"/>
      <c r="CVV138" s="131"/>
      <c r="CVW138" s="131"/>
      <c r="CVX138" s="131"/>
      <c r="CVY138" s="131"/>
      <c r="CVZ138" s="131"/>
      <c r="CWA138" s="131"/>
      <c r="CWB138" s="131"/>
      <c r="CWC138" s="131"/>
      <c r="CWD138" s="131"/>
      <c r="CWE138" s="131"/>
      <c r="CWF138" s="131"/>
      <c r="CWG138" s="131"/>
      <c r="CWH138" s="131"/>
      <c r="CWI138" s="131"/>
      <c r="CWJ138" s="131"/>
      <c r="CWK138" s="131"/>
      <c r="CWL138" s="131"/>
      <c r="CWM138" s="131"/>
      <c r="CWN138" s="131"/>
      <c r="CWO138" s="131"/>
      <c r="CWP138" s="131"/>
      <c r="CWQ138" s="131"/>
      <c r="CWR138" s="131"/>
      <c r="CWS138" s="131"/>
      <c r="CWT138" s="131"/>
      <c r="CWU138" s="131"/>
      <c r="CWV138" s="131"/>
      <c r="CWW138" s="131"/>
      <c r="CWX138" s="131"/>
      <c r="CWY138" s="131"/>
      <c r="CWZ138" s="131"/>
      <c r="CXA138" s="131"/>
      <c r="CXB138" s="131"/>
      <c r="CXC138" s="131"/>
      <c r="CXD138" s="131"/>
      <c r="CXE138" s="131"/>
      <c r="CXF138" s="131"/>
      <c r="CXG138" s="131"/>
      <c r="CXH138" s="131"/>
      <c r="CXI138" s="131"/>
      <c r="CXJ138" s="131"/>
      <c r="CXK138" s="131"/>
      <c r="CXL138" s="131"/>
      <c r="CXM138" s="131"/>
      <c r="CXN138" s="131"/>
      <c r="CXO138" s="131"/>
      <c r="CXP138" s="131"/>
      <c r="CXQ138" s="131"/>
      <c r="CXR138" s="131"/>
      <c r="CXS138" s="131"/>
      <c r="CXT138" s="131"/>
      <c r="CXU138" s="131"/>
      <c r="CXV138" s="131"/>
      <c r="CXW138" s="131"/>
      <c r="CXX138" s="131"/>
      <c r="CXY138" s="131"/>
      <c r="CXZ138" s="131"/>
      <c r="CYA138" s="131"/>
      <c r="CYB138" s="131"/>
      <c r="CYC138" s="131"/>
      <c r="CYD138" s="131"/>
      <c r="CYE138" s="131"/>
      <c r="CYF138" s="131"/>
      <c r="CYG138" s="131"/>
      <c r="CYH138" s="131"/>
      <c r="CYI138" s="131"/>
      <c r="CYJ138" s="131"/>
      <c r="CYK138" s="131"/>
      <c r="CYL138" s="131"/>
      <c r="CYM138" s="131"/>
      <c r="CYN138" s="131"/>
      <c r="CYO138" s="131"/>
      <c r="CYP138" s="131"/>
      <c r="CYQ138" s="131"/>
      <c r="CYR138" s="131"/>
      <c r="CYS138" s="131"/>
      <c r="CYT138" s="131"/>
      <c r="CYU138" s="131"/>
      <c r="CYV138" s="131"/>
      <c r="CYW138" s="131"/>
      <c r="CYX138" s="131"/>
      <c r="CYY138" s="131"/>
      <c r="CYZ138" s="131"/>
      <c r="CZA138" s="131"/>
      <c r="CZB138" s="131"/>
      <c r="CZC138" s="131"/>
      <c r="CZD138" s="131"/>
      <c r="CZE138" s="131"/>
      <c r="CZF138" s="131"/>
      <c r="CZG138" s="131"/>
      <c r="CZH138" s="131"/>
      <c r="CZI138" s="131"/>
      <c r="CZJ138" s="131"/>
      <c r="CZK138" s="131"/>
      <c r="CZL138" s="131"/>
      <c r="CZM138" s="131"/>
      <c r="CZN138" s="131"/>
      <c r="CZO138" s="131"/>
      <c r="CZP138" s="131"/>
      <c r="CZQ138" s="131"/>
      <c r="CZR138" s="131"/>
      <c r="CZS138" s="131"/>
      <c r="CZT138" s="131"/>
      <c r="CZU138" s="131"/>
      <c r="CZV138" s="131"/>
      <c r="CZW138" s="131"/>
      <c r="CZX138" s="131"/>
      <c r="CZY138" s="131"/>
      <c r="CZZ138" s="131"/>
      <c r="DAA138" s="131"/>
      <c r="DAB138" s="131"/>
      <c r="DAC138" s="131"/>
      <c r="DAD138" s="131"/>
      <c r="DAE138" s="131"/>
      <c r="DAF138" s="131"/>
      <c r="DAG138" s="131"/>
      <c r="DAH138" s="131"/>
      <c r="DAI138" s="131"/>
      <c r="DAJ138" s="131"/>
      <c r="DAK138" s="131"/>
      <c r="DAL138" s="131"/>
      <c r="DAM138" s="131"/>
      <c r="DAN138" s="131"/>
      <c r="DAO138" s="131"/>
      <c r="DAP138" s="131"/>
      <c r="DAQ138" s="131"/>
      <c r="DAR138" s="131"/>
      <c r="DAS138" s="131"/>
      <c r="DAT138" s="131"/>
      <c r="DAU138" s="131"/>
      <c r="DAV138" s="131"/>
      <c r="DAW138" s="131"/>
      <c r="DAX138" s="131"/>
      <c r="DAY138" s="131"/>
      <c r="DAZ138" s="131"/>
      <c r="DBA138" s="131"/>
      <c r="DBB138" s="131"/>
      <c r="DBC138" s="131"/>
      <c r="DBD138" s="131"/>
      <c r="DBE138" s="131"/>
      <c r="DBF138" s="131"/>
      <c r="DBG138" s="131"/>
      <c r="DBH138" s="131"/>
      <c r="DBI138" s="131"/>
      <c r="DBJ138" s="131"/>
      <c r="DBK138" s="131"/>
      <c r="DBL138" s="131"/>
      <c r="DBM138" s="131"/>
      <c r="DBN138" s="131"/>
      <c r="DBO138" s="131"/>
      <c r="DBP138" s="131"/>
      <c r="DBQ138" s="131"/>
      <c r="DBR138" s="131"/>
      <c r="DBS138" s="131"/>
      <c r="DBT138" s="131"/>
      <c r="DBU138" s="131"/>
      <c r="DBV138" s="131"/>
      <c r="DBW138" s="131"/>
      <c r="DBX138" s="131"/>
      <c r="DBY138" s="131"/>
      <c r="DBZ138" s="131"/>
      <c r="DCA138" s="131"/>
      <c r="DCB138" s="131"/>
      <c r="DCC138" s="131"/>
      <c r="DCD138" s="131"/>
      <c r="DCE138" s="131"/>
      <c r="DCF138" s="131"/>
      <c r="DCG138" s="131"/>
      <c r="DCH138" s="131"/>
      <c r="DCI138" s="131"/>
      <c r="DCJ138" s="131"/>
      <c r="DCK138" s="131"/>
      <c r="DCL138" s="131"/>
      <c r="DCM138" s="131"/>
      <c r="DCN138" s="131"/>
      <c r="DCO138" s="131"/>
      <c r="DCP138" s="131"/>
      <c r="DCQ138" s="131"/>
      <c r="DCR138" s="131"/>
      <c r="DCS138" s="131"/>
      <c r="DCT138" s="131"/>
      <c r="DCU138" s="131"/>
      <c r="DCV138" s="131"/>
      <c r="DCW138" s="131"/>
      <c r="DCX138" s="131"/>
      <c r="DCY138" s="131"/>
      <c r="DCZ138" s="131"/>
      <c r="DDA138" s="131"/>
      <c r="DDB138" s="131"/>
      <c r="DDC138" s="131"/>
      <c r="DDD138" s="131"/>
      <c r="DDE138" s="131"/>
      <c r="DDF138" s="131"/>
      <c r="DDG138" s="131"/>
      <c r="DDH138" s="131"/>
      <c r="DDI138" s="131"/>
      <c r="DDJ138" s="131"/>
      <c r="DDK138" s="131"/>
      <c r="DDL138" s="131"/>
      <c r="DDM138" s="131"/>
      <c r="DDN138" s="131"/>
      <c r="DDO138" s="131"/>
      <c r="DDP138" s="131"/>
      <c r="DDQ138" s="131"/>
      <c r="DDR138" s="131"/>
      <c r="DDS138" s="131"/>
      <c r="DDT138" s="131"/>
      <c r="DDU138" s="131"/>
      <c r="DDV138" s="131"/>
      <c r="DDW138" s="131"/>
      <c r="DDX138" s="131"/>
      <c r="DDY138" s="131"/>
      <c r="DDZ138" s="131"/>
      <c r="DEA138" s="131"/>
      <c r="DEB138" s="131"/>
      <c r="DEC138" s="131"/>
      <c r="DED138" s="131"/>
      <c r="DEE138" s="131"/>
      <c r="DEF138" s="131"/>
      <c r="DEG138" s="131"/>
      <c r="DEH138" s="131"/>
      <c r="DEI138" s="131"/>
      <c r="DEJ138" s="131"/>
      <c r="DEK138" s="131"/>
      <c r="DEL138" s="131"/>
      <c r="DEM138" s="131"/>
      <c r="DEN138" s="131"/>
      <c r="DEO138" s="131"/>
      <c r="DEP138" s="131"/>
      <c r="DEQ138" s="131"/>
      <c r="DER138" s="131"/>
      <c r="DES138" s="131"/>
      <c r="DET138" s="131"/>
      <c r="DEU138" s="131"/>
      <c r="DEV138" s="131"/>
      <c r="DEW138" s="131"/>
      <c r="DEX138" s="131"/>
      <c r="DEY138" s="131"/>
      <c r="DEZ138" s="131"/>
      <c r="DFA138" s="131"/>
      <c r="DFB138" s="131"/>
      <c r="DFC138" s="131"/>
      <c r="DFD138" s="131"/>
      <c r="DFE138" s="131"/>
      <c r="DFF138" s="131"/>
      <c r="DFG138" s="131"/>
      <c r="DFH138" s="131"/>
      <c r="DFI138" s="131"/>
      <c r="DFJ138" s="131"/>
      <c r="DFK138" s="131"/>
      <c r="DFL138" s="131"/>
      <c r="DFM138" s="131"/>
      <c r="DFN138" s="131"/>
      <c r="DFO138" s="131"/>
      <c r="DFP138" s="131"/>
      <c r="DFQ138" s="131"/>
      <c r="DFR138" s="131"/>
      <c r="DFS138" s="131"/>
      <c r="DFT138" s="131"/>
      <c r="DFU138" s="131"/>
      <c r="DFV138" s="131"/>
      <c r="DFW138" s="131"/>
      <c r="DFX138" s="131"/>
      <c r="DFY138" s="131"/>
      <c r="DFZ138" s="131"/>
      <c r="DGA138" s="131"/>
      <c r="DGB138" s="131"/>
      <c r="DGC138" s="131"/>
      <c r="DGD138" s="131"/>
      <c r="DGE138" s="131"/>
      <c r="DGF138" s="131"/>
      <c r="DGG138" s="131"/>
      <c r="DGH138" s="131"/>
      <c r="DGI138" s="131"/>
      <c r="DGJ138" s="131"/>
      <c r="DGK138" s="131"/>
      <c r="DGL138" s="131"/>
      <c r="DGM138" s="131"/>
      <c r="DGN138" s="131"/>
      <c r="DGO138" s="131"/>
      <c r="DGP138" s="131"/>
      <c r="DGQ138" s="131"/>
      <c r="DGR138" s="131"/>
      <c r="DGS138" s="131"/>
      <c r="DGT138" s="131"/>
      <c r="DGU138" s="131"/>
      <c r="DGV138" s="131"/>
      <c r="DGW138" s="131"/>
      <c r="DGX138" s="131"/>
      <c r="DGY138" s="131"/>
      <c r="DGZ138" s="131"/>
      <c r="DHA138" s="131"/>
      <c r="DHB138" s="131"/>
      <c r="DHC138" s="131"/>
      <c r="DHD138" s="131"/>
      <c r="DHE138" s="131"/>
      <c r="DHF138" s="131"/>
      <c r="DHG138" s="131"/>
      <c r="DHH138" s="131"/>
      <c r="DHI138" s="131"/>
      <c r="DHJ138" s="131"/>
      <c r="DHK138" s="131"/>
      <c r="DHL138" s="131"/>
      <c r="DHM138" s="131"/>
      <c r="DHN138" s="131"/>
      <c r="DHO138" s="131"/>
      <c r="DHP138" s="131"/>
      <c r="DHQ138" s="131"/>
      <c r="DHR138" s="131"/>
      <c r="DHS138" s="131"/>
      <c r="DHT138" s="131"/>
      <c r="DHU138" s="131"/>
      <c r="DHV138" s="131"/>
      <c r="DHW138" s="131"/>
      <c r="DHX138" s="131"/>
      <c r="DHY138" s="131"/>
      <c r="DHZ138" s="131"/>
      <c r="DIA138" s="131"/>
      <c r="DIB138" s="131"/>
      <c r="DIC138" s="131"/>
      <c r="DID138" s="131"/>
      <c r="DIE138" s="131"/>
      <c r="DIF138" s="131"/>
      <c r="DIG138" s="131"/>
      <c r="DIH138" s="131"/>
      <c r="DII138" s="131"/>
      <c r="DIJ138" s="131"/>
      <c r="DIK138" s="131"/>
      <c r="DIL138" s="131"/>
      <c r="DIM138" s="131"/>
      <c r="DIN138" s="131"/>
      <c r="DIO138" s="131"/>
      <c r="DIP138" s="131"/>
      <c r="DIQ138" s="131"/>
      <c r="DIR138" s="131"/>
      <c r="DIS138" s="131"/>
      <c r="DIT138" s="131"/>
      <c r="DIU138" s="131"/>
      <c r="DIV138" s="131"/>
      <c r="DIW138" s="131"/>
      <c r="DIX138" s="131"/>
      <c r="DIY138" s="131"/>
      <c r="DIZ138" s="131"/>
      <c r="DJA138" s="131"/>
      <c r="DJB138" s="131"/>
      <c r="DJC138" s="131"/>
      <c r="DJD138" s="131"/>
      <c r="DJE138" s="131"/>
      <c r="DJF138" s="131"/>
      <c r="DJG138" s="131"/>
      <c r="DJH138" s="131"/>
      <c r="DJI138" s="131"/>
      <c r="DJJ138" s="131"/>
      <c r="DJK138" s="131"/>
      <c r="DJL138" s="131"/>
      <c r="DJM138" s="131"/>
      <c r="DJN138" s="131"/>
      <c r="DJO138" s="131"/>
      <c r="DJP138" s="131"/>
      <c r="DJQ138" s="131"/>
      <c r="DJR138" s="131"/>
      <c r="DJS138" s="131"/>
      <c r="DJT138" s="131"/>
      <c r="DJU138" s="131"/>
      <c r="DJV138" s="131"/>
      <c r="DJW138" s="131"/>
      <c r="DJX138" s="131"/>
      <c r="DJY138" s="131"/>
      <c r="DJZ138" s="131"/>
      <c r="DKA138" s="131"/>
      <c r="DKB138" s="131"/>
      <c r="DKC138" s="131"/>
      <c r="DKD138" s="131"/>
      <c r="DKE138" s="131"/>
      <c r="DKF138" s="131"/>
      <c r="DKG138" s="131"/>
      <c r="DKH138" s="131"/>
      <c r="DKI138" s="131"/>
      <c r="DKJ138" s="131"/>
      <c r="DKK138" s="131"/>
      <c r="DKL138" s="131"/>
      <c r="DKM138" s="131"/>
      <c r="DKN138" s="131"/>
      <c r="DKO138" s="131"/>
      <c r="DKP138" s="131"/>
      <c r="DKQ138" s="131"/>
      <c r="DKR138" s="131"/>
      <c r="DKS138" s="131"/>
      <c r="DKT138" s="131"/>
      <c r="DKU138" s="131"/>
      <c r="DKV138" s="131"/>
      <c r="DKW138" s="131"/>
      <c r="DKX138" s="131"/>
      <c r="DKY138" s="131"/>
      <c r="DKZ138" s="131"/>
      <c r="DLA138" s="131"/>
      <c r="DLB138" s="131"/>
      <c r="DLC138" s="131"/>
      <c r="DLD138" s="131"/>
      <c r="DLE138" s="131"/>
      <c r="DLF138" s="131"/>
      <c r="DLG138" s="131"/>
      <c r="DLH138" s="131"/>
      <c r="DLI138" s="131"/>
      <c r="DLJ138" s="131"/>
      <c r="DLK138" s="131"/>
      <c r="DLL138" s="131"/>
      <c r="DLM138" s="131"/>
      <c r="DLN138" s="131"/>
      <c r="DLO138" s="131"/>
      <c r="DLP138" s="131"/>
      <c r="DLQ138" s="131"/>
      <c r="DLR138" s="131"/>
      <c r="DLS138" s="131"/>
      <c r="DLT138" s="131"/>
      <c r="DLU138" s="131"/>
      <c r="DLV138" s="131"/>
      <c r="DLW138" s="131"/>
      <c r="DLX138" s="131"/>
      <c r="DLY138" s="131"/>
      <c r="DLZ138" s="131"/>
      <c r="DMA138" s="131"/>
      <c r="DMB138" s="131"/>
      <c r="DMC138" s="131"/>
      <c r="DMD138" s="131"/>
      <c r="DME138" s="131"/>
      <c r="DMF138" s="131"/>
      <c r="DMG138" s="131"/>
      <c r="DMH138" s="131"/>
      <c r="DMI138" s="131"/>
      <c r="DMJ138" s="131"/>
      <c r="DMK138" s="131"/>
      <c r="DML138" s="131"/>
      <c r="DMM138" s="131"/>
      <c r="DMN138" s="131"/>
      <c r="DMO138" s="131"/>
      <c r="DMP138" s="131"/>
      <c r="DMQ138" s="131"/>
      <c r="DMR138" s="131"/>
      <c r="DMS138" s="131"/>
      <c r="DMT138" s="131"/>
      <c r="DMU138" s="131"/>
      <c r="DMV138" s="131"/>
      <c r="DMW138" s="131"/>
      <c r="DMX138" s="131"/>
      <c r="DMY138" s="131"/>
      <c r="DMZ138" s="131"/>
      <c r="DNA138" s="131"/>
      <c r="DNB138" s="131"/>
      <c r="DNC138" s="131"/>
      <c r="DND138" s="131"/>
      <c r="DNE138" s="131"/>
      <c r="DNF138" s="131"/>
      <c r="DNG138" s="131"/>
      <c r="DNH138" s="131"/>
      <c r="DNI138" s="131"/>
      <c r="DNJ138" s="131"/>
      <c r="DNK138" s="131"/>
      <c r="DNL138" s="131"/>
      <c r="DNM138" s="131"/>
      <c r="DNN138" s="131"/>
      <c r="DNO138" s="131"/>
      <c r="DNP138" s="131"/>
      <c r="DNQ138" s="131"/>
      <c r="DNR138" s="131"/>
      <c r="DNS138" s="131"/>
      <c r="DNT138" s="131"/>
      <c r="DNU138" s="131"/>
      <c r="DNV138" s="131"/>
      <c r="DNW138" s="131"/>
      <c r="DNX138" s="131"/>
      <c r="DNY138" s="131"/>
      <c r="DNZ138" s="131"/>
      <c r="DOA138" s="131"/>
      <c r="DOB138" s="131"/>
      <c r="DOC138" s="131"/>
      <c r="DOD138" s="131"/>
      <c r="DOE138" s="131"/>
      <c r="DOF138" s="131"/>
      <c r="DOG138" s="131"/>
      <c r="DOH138" s="131"/>
      <c r="DOI138" s="131"/>
      <c r="DOJ138" s="131"/>
      <c r="DOK138" s="131"/>
      <c r="DOL138" s="131"/>
      <c r="DOM138" s="131"/>
      <c r="DON138" s="131"/>
      <c r="DOO138" s="131"/>
      <c r="DOP138" s="131"/>
      <c r="DOQ138" s="131"/>
      <c r="DOR138" s="131"/>
      <c r="DOS138" s="131"/>
      <c r="DOT138" s="131"/>
      <c r="DOU138" s="131"/>
      <c r="DOV138" s="131"/>
      <c r="DOW138" s="131"/>
      <c r="DOX138" s="131"/>
      <c r="DOY138" s="131"/>
      <c r="DOZ138" s="131"/>
      <c r="DPA138" s="131"/>
      <c r="DPB138" s="131"/>
      <c r="DPC138" s="131"/>
      <c r="DPD138" s="131"/>
      <c r="DPE138" s="131"/>
      <c r="DPF138" s="131"/>
      <c r="DPG138" s="131"/>
      <c r="DPH138" s="131"/>
      <c r="DPI138" s="131"/>
      <c r="DPJ138" s="131"/>
      <c r="DPK138" s="131"/>
      <c r="DPL138" s="131"/>
      <c r="DPM138" s="131"/>
      <c r="DPN138" s="131"/>
      <c r="DPO138" s="131"/>
      <c r="DPP138" s="131"/>
      <c r="DPQ138" s="131"/>
      <c r="DPR138" s="131"/>
      <c r="DPS138" s="131"/>
      <c r="DPT138" s="131"/>
      <c r="DPU138" s="131"/>
      <c r="DPV138" s="131"/>
      <c r="DPW138" s="131"/>
      <c r="DPX138" s="131"/>
      <c r="DPY138" s="131"/>
      <c r="DPZ138" s="131"/>
      <c r="DQA138" s="131"/>
      <c r="DQB138" s="131"/>
      <c r="DQC138" s="131"/>
      <c r="DQD138" s="131"/>
      <c r="DQE138" s="131"/>
      <c r="DQF138" s="131"/>
      <c r="DQG138" s="131"/>
      <c r="DQH138" s="131"/>
      <c r="DQI138" s="131"/>
      <c r="DQJ138" s="131"/>
      <c r="DQK138" s="131"/>
      <c r="DQL138" s="131"/>
      <c r="DQM138" s="131"/>
      <c r="DQN138" s="131"/>
      <c r="DQO138" s="131"/>
      <c r="DQP138" s="131"/>
      <c r="DQQ138" s="131"/>
      <c r="DQR138" s="131"/>
      <c r="DQS138" s="131"/>
      <c r="DQT138" s="131"/>
      <c r="DQU138" s="131"/>
      <c r="DQV138" s="131"/>
      <c r="DQW138" s="131"/>
      <c r="DQX138" s="131"/>
      <c r="DQY138" s="131"/>
      <c r="DQZ138" s="131"/>
      <c r="DRA138" s="131"/>
      <c r="DRB138" s="131"/>
      <c r="DRC138" s="131"/>
      <c r="DRD138" s="131"/>
      <c r="DRE138" s="131"/>
      <c r="DRF138" s="131"/>
      <c r="DRG138" s="131"/>
      <c r="DRH138" s="131"/>
      <c r="DRI138" s="131"/>
      <c r="DRJ138" s="131"/>
      <c r="DRK138" s="131"/>
      <c r="DRL138" s="131"/>
      <c r="DRM138" s="131"/>
      <c r="DRN138" s="131"/>
      <c r="DRO138" s="131"/>
      <c r="DRP138" s="131"/>
      <c r="DRQ138" s="131"/>
      <c r="DRR138" s="131"/>
      <c r="DRS138" s="131"/>
      <c r="DRT138" s="131"/>
      <c r="DRU138" s="131"/>
      <c r="DRV138" s="131"/>
      <c r="DRW138" s="131"/>
      <c r="DRX138" s="131"/>
      <c r="DRY138" s="131"/>
      <c r="DRZ138" s="131"/>
      <c r="DSA138" s="131"/>
      <c r="DSB138" s="131"/>
      <c r="DSC138" s="131"/>
      <c r="DSD138" s="131"/>
      <c r="DSE138" s="131"/>
      <c r="DSF138" s="131"/>
      <c r="DSG138" s="131"/>
      <c r="DSH138" s="131"/>
      <c r="DSI138" s="131"/>
      <c r="DSJ138" s="131"/>
      <c r="DSK138" s="131"/>
      <c r="DSL138" s="131"/>
      <c r="DSM138" s="131"/>
      <c r="DSN138" s="131"/>
      <c r="DSO138" s="131"/>
      <c r="DSP138" s="131"/>
      <c r="DSQ138" s="131"/>
      <c r="DSR138" s="131"/>
      <c r="DSS138" s="131"/>
      <c r="DST138" s="131"/>
      <c r="DSU138" s="131"/>
      <c r="DSV138" s="131"/>
      <c r="DSW138" s="131"/>
      <c r="DSX138" s="131"/>
      <c r="DSY138" s="131"/>
      <c r="DSZ138" s="131"/>
      <c r="DTA138" s="131"/>
      <c r="DTB138" s="131"/>
      <c r="DTC138" s="131"/>
      <c r="DTD138" s="131"/>
      <c r="DTE138" s="131"/>
      <c r="DTF138" s="131"/>
      <c r="DTG138" s="131"/>
      <c r="DTH138" s="131"/>
      <c r="DTI138" s="131"/>
      <c r="DTJ138" s="131"/>
      <c r="DTK138" s="131"/>
      <c r="DTL138" s="131"/>
      <c r="DTM138" s="131"/>
      <c r="DTN138" s="131"/>
      <c r="DTO138" s="131"/>
      <c r="DTP138" s="131"/>
      <c r="DTQ138" s="131"/>
      <c r="DTR138" s="131"/>
      <c r="DTS138" s="131"/>
      <c r="DTT138" s="131"/>
      <c r="DTU138" s="131"/>
      <c r="DTV138" s="131"/>
      <c r="DTW138" s="131"/>
      <c r="DTX138" s="131"/>
      <c r="DTY138" s="131"/>
      <c r="DTZ138" s="131"/>
      <c r="DUA138" s="131"/>
      <c r="DUB138" s="131"/>
      <c r="DUC138" s="131"/>
      <c r="DUD138" s="131"/>
      <c r="DUE138" s="131"/>
      <c r="DUF138" s="131"/>
      <c r="DUG138" s="131"/>
      <c r="DUH138" s="131"/>
      <c r="DUI138" s="131"/>
      <c r="DUJ138" s="131"/>
      <c r="DUK138" s="131"/>
      <c r="DUL138" s="131"/>
      <c r="DUM138" s="131"/>
      <c r="DUN138" s="131"/>
      <c r="DUO138" s="131"/>
      <c r="DUP138" s="131"/>
      <c r="DUQ138" s="131"/>
      <c r="DUR138" s="131"/>
      <c r="DUS138" s="131"/>
      <c r="DUT138" s="131"/>
      <c r="DUU138" s="131"/>
      <c r="DUV138" s="131"/>
      <c r="DUW138" s="131"/>
      <c r="DUX138" s="131"/>
      <c r="DUY138" s="131"/>
      <c r="DUZ138" s="131"/>
      <c r="DVA138" s="131"/>
      <c r="DVB138" s="131"/>
      <c r="DVC138" s="131"/>
      <c r="DVD138" s="131"/>
      <c r="DVE138" s="131"/>
      <c r="DVF138" s="131"/>
      <c r="DVG138" s="131"/>
      <c r="DVH138" s="131"/>
      <c r="DVI138" s="131"/>
      <c r="DVJ138" s="131"/>
      <c r="DVK138" s="131"/>
      <c r="DVL138" s="131"/>
      <c r="DVM138" s="131"/>
      <c r="DVN138" s="131"/>
      <c r="DVO138" s="131"/>
      <c r="DVP138" s="131"/>
      <c r="DVQ138" s="131"/>
      <c r="DVR138" s="131"/>
      <c r="DVS138" s="131"/>
      <c r="DVT138" s="131"/>
      <c r="DVU138" s="131"/>
      <c r="DVV138" s="131"/>
      <c r="DVW138" s="131"/>
      <c r="DVX138" s="131"/>
      <c r="DVY138" s="131"/>
      <c r="DVZ138" s="131"/>
      <c r="DWA138" s="131"/>
      <c r="DWB138" s="131"/>
      <c r="DWC138" s="131"/>
      <c r="DWD138" s="131"/>
      <c r="DWE138" s="131"/>
      <c r="DWF138" s="131"/>
      <c r="DWG138" s="131"/>
      <c r="DWH138" s="131"/>
      <c r="DWI138" s="131"/>
      <c r="DWJ138" s="131"/>
      <c r="DWK138" s="131"/>
      <c r="DWL138" s="131"/>
      <c r="DWM138" s="131"/>
      <c r="DWN138" s="131"/>
      <c r="DWO138" s="131"/>
      <c r="DWP138" s="131"/>
      <c r="DWQ138" s="131"/>
      <c r="DWR138" s="131"/>
      <c r="DWS138" s="131"/>
      <c r="DWT138" s="131"/>
      <c r="DWU138" s="131"/>
      <c r="DWV138" s="131"/>
      <c r="DWW138" s="131"/>
      <c r="DWX138" s="131"/>
      <c r="DWY138" s="131"/>
      <c r="DWZ138" s="131"/>
      <c r="DXA138" s="131"/>
      <c r="DXB138" s="131"/>
      <c r="DXC138" s="131"/>
      <c r="DXD138" s="131"/>
      <c r="DXE138" s="131"/>
      <c r="DXF138" s="131"/>
      <c r="DXG138" s="131"/>
      <c r="DXH138" s="131"/>
      <c r="DXI138" s="131"/>
      <c r="DXJ138" s="131"/>
      <c r="DXK138" s="131"/>
      <c r="DXL138" s="131"/>
      <c r="DXM138" s="131"/>
      <c r="DXN138" s="131"/>
      <c r="DXO138" s="131"/>
      <c r="DXP138" s="131"/>
      <c r="DXQ138" s="131"/>
      <c r="DXR138" s="131"/>
      <c r="DXS138" s="131"/>
      <c r="DXT138" s="131"/>
      <c r="DXU138" s="131"/>
      <c r="DXV138" s="131"/>
      <c r="DXW138" s="131"/>
      <c r="DXX138" s="131"/>
      <c r="DXY138" s="131"/>
      <c r="DXZ138" s="131"/>
      <c r="DYA138" s="131"/>
      <c r="DYB138" s="131"/>
      <c r="DYC138" s="131"/>
      <c r="DYD138" s="131"/>
      <c r="DYE138" s="131"/>
      <c r="DYF138" s="131"/>
      <c r="DYG138" s="131"/>
      <c r="DYH138" s="131"/>
      <c r="DYI138" s="131"/>
      <c r="DYJ138" s="131"/>
      <c r="DYK138" s="131"/>
      <c r="DYL138" s="131"/>
      <c r="DYM138" s="131"/>
      <c r="DYN138" s="131"/>
      <c r="DYO138" s="131"/>
      <c r="DYP138" s="131"/>
      <c r="DYQ138" s="131"/>
      <c r="DYR138" s="131"/>
      <c r="DYS138" s="131"/>
      <c r="DYT138" s="131"/>
      <c r="DYU138" s="131"/>
      <c r="DYV138" s="131"/>
      <c r="DYW138" s="131"/>
      <c r="DYX138" s="131"/>
      <c r="DYY138" s="131"/>
      <c r="DYZ138" s="131"/>
      <c r="DZA138" s="131"/>
      <c r="DZB138" s="131"/>
      <c r="DZC138" s="131"/>
      <c r="DZD138" s="131"/>
      <c r="DZE138" s="131"/>
      <c r="DZF138" s="131"/>
      <c r="DZG138" s="131"/>
      <c r="DZH138" s="131"/>
      <c r="DZI138" s="131"/>
      <c r="DZJ138" s="131"/>
      <c r="DZK138" s="131"/>
      <c r="DZL138" s="131"/>
      <c r="DZM138" s="131"/>
      <c r="DZN138" s="131"/>
      <c r="DZO138" s="131"/>
      <c r="DZP138" s="131"/>
      <c r="DZQ138" s="131"/>
      <c r="DZR138" s="131"/>
      <c r="DZS138" s="131"/>
      <c r="DZT138" s="131"/>
      <c r="DZU138" s="131"/>
      <c r="DZV138" s="131"/>
      <c r="DZW138" s="131"/>
      <c r="DZX138" s="131"/>
      <c r="DZY138" s="131"/>
      <c r="DZZ138" s="131"/>
      <c r="EAA138" s="131"/>
      <c r="EAB138" s="131"/>
      <c r="EAC138" s="131"/>
      <c r="EAD138" s="131"/>
      <c r="EAE138" s="131"/>
      <c r="EAF138" s="131"/>
      <c r="EAG138" s="131"/>
      <c r="EAH138" s="131"/>
      <c r="EAI138" s="131"/>
      <c r="EAJ138" s="131"/>
      <c r="EAK138" s="131"/>
      <c r="EAL138" s="131"/>
      <c r="EAM138" s="131"/>
      <c r="EAN138" s="131"/>
      <c r="EAO138" s="131"/>
      <c r="EAP138" s="131"/>
      <c r="EAQ138" s="131"/>
      <c r="EAR138" s="131"/>
      <c r="EAS138" s="131"/>
      <c r="EAT138" s="131"/>
      <c r="EAU138" s="131"/>
      <c r="EAV138" s="131"/>
      <c r="EAW138" s="131"/>
      <c r="EAX138" s="131"/>
      <c r="EAY138" s="131"/>
      <c r="EAZ138" s="131"/>
      <c r="EBA138" s="131"/>
      <c r="EBB138" s="131"/>
      <c r="EBC138" s="131"/>
      <c r="EBD138" s="131"/>
      <c r="EBE138" s="131"/>
      <c r="EBF138" s="131"/>
      <c r="EBG138" s="131"/>
      <c r="EBH138" s="131"/>
      <c r="EBI138" s="131"/>
      <c r="EBJ138" s="131"/>
      <c r="EBK138" s="131"/>
      <c r="EBL138" s="131"/>
      <c r="EBM138" s="131"/>
      <c r="EBN138" s="131"/>
      <c r="EBO138" s="131"/>
      <c r="EBP138" s="131"/>
      <c r="EBQ138" s="131"/>
      <c r="EBR138" s="131"/>
      <c r="EBS138" s="131"/>
      <c r="EBT138" s="131"/>
      <c r="EBU138" s="131"/>
      <c r="EBV138" s="131"/>
      <c r="EBW138" s="131"/>
      <c r="EBX138" s="131"/>
      <c r="EBY138" s="131"/>
      <c r="EBZ138" s="131"/>
      <c r="ECA138" s="131"/>
      <c r="ECB138" s="131"/>
      <c r="ECC138" s="131"/>
      <c r="ECD138" s="131"/>
      <c r="ECE138" s="131"/>
      <c r="ECF138" s="131"/>
      <c r="ECG138" s="131"/>
      <c r="ECH138" s="131"/>
      <c r="ECI138" s="131"/>
      <c r="ECJ138" s="131"/>
      <c r="ECK138" s="131"/>
      <c r="ECL138" s="131"/>
      <c r="ECM138" s="131"/>
      <c r="ECN138" s="131"/>
      <c r="ECO138" s="131"/>
      <c r="ECP138" s="131"/>
      <c r="ECQ138" s="131"/>
      <c r="ECR138" s="131"/>
      <c r="ECS138" s="131"/>
      <c r="ECT138" s="131"/>
      <c r="ECU138" s="131"/>
      <c r="ECV138" s="131"/>
      <c r="ECW138" s="131"/>
      <c r="ECX138" s="131"/>
      <c r="ECY138" s="131"/>
      <c r="ECZ138" s="131"/>
      <c r="EDA138" s="131"/>
      <c r="EDB138" s="131"/>
      <c r="EDC138" s="131"/>
      <c r="EDD138" s="131"/>
      <c r="EDE138" s="131"/>
      <c r="EDF138" s="131"/>
      <c r="EDG138" s="131"/>
      <c r="EDH138" s="131"/>
      <c r="EDI138" s="131"/>
      <c r="EDJ138" s="131"/>
      <c r="EDK138" s="131"/>
      <c r="EDL138" s="131"/>
      <c r="EDM138" s="131"/>
      <c r="EDN138" s="131"/>
      <c r="EDO138" s="131"/>
      <c r="EDP138" s="131"/>
      <c r="EDQ138" s="131"/>
      <c r="EDR138" s="131"/>
      <c r="EDS138" s="131"/>
      <c r="EDT138" s="131"/>
      <c r="EDU138" s="131"/>
      <c r="EDV138" s="131"/>
      <c r="EDW138" s="131"/>
      <c r="EDX138" s="131"/>
      <c r="EDY138" s="131"/>
      <c r="EDZ138" s="131"/>
      <c r="EEA138" s="131"/>
      <c r="EEB138" s="131"/>
      <c r="EEC138" s="131"/>
      <c r="EED138" s="131"/>
      <c r="EEE138" s="131"/>
      <c r="EEF138" s="131"/>
      <c r="EEG138" s="131"/>
      <c r="EEH138" s="131"/>
      <c r="EEI138" s="131"/>
      <c r="EEJ138" s="131"/>
      <c r="EEK138" s="131"/>
      <c r="EEL138" s="131"/>
      <c r="EEM138" s="131"/>
      <c r="EEN138" s="131"/>
      <c r="EEO138" s="131"/>
      <c r="EEP138" s="131"/>
      <c r="EEQ138" s="131"/>
      <c r="EER138" s="131"/>
      <c r="EES138" s="131"/>
      <c r="EET138" s="131"/>
      <c r="EEU138" s="131"/>
      <c r="EEV138" s="131"/>
      <c r="EEW138" s="131"/>
      <c r="EEX138" s="131"/>
      <c r="EEY138" s="131"/>
      <c r="EEZ138" s="131"/>
      <c r="EFA138" s="131"/>
      <c r="EFB138" s="131"/>
      <c r="EFC138" s="131"/>
      <c r="EFD138" s="131"/>
      <c r="EFE138" s="131"/>
      <c r="EFF138" s="131"/>
      <c r="EFG138" s="131"/>
      <c r="EFH138" s="131"/>
      <c r="EFI138" s="131"/>
      <c r="EFJ138" s="131"/>
      <c r="EFK138" s="131"/>
      <c r="EFL138" s="131"/>
      <c r="EFM138" s="131"/>
      <c r="EFN138" s="131"/>
      <c r="EFO138" s="131"/>
      <c r="EFP138" s="131"/>
      <c r="EFQ138" s="131"/>
      <c r="EFR138" s="131"/>
      <c r="EFS138" s="131"/>
      <c r="EFT138" s="131"/>
      <c r="EFU138" s="131"/>
      <c r="EFV138" s="131"/>
      <c r="EFW138" s="131"/>
      <c r="EFX138" s="131"/>
      <c r="EFY138" s="131"/>
      <c r="EFZ138" s="131"/>
      <c r="EGA138" s="131"/>
      <c r="EGB138" s="131"/>
      <c r="EGC138" s="131"/>
      <c r="EGD138" s="131"/>
      <c r="EGE138" s="131"/>
      <c r="EGF138" s="131"/>
      <c r="EGG138" s="131"/>
      <c r="EGH138" s="131"/>
      <c r="EGI138" s="131"/>
      <c r="EGJ138" s="131"/>
      <c r="EGK138" s="131"/>
      <c r="EGL138" s="131"/>
      <c r="EGM138" s="131"/>
      <c r="EGN138" s="131"/>
      <c r="EGO138" s="131"/>
      <c r="EGP138" s="131"/>
      <c r="EGQ138" s="131"/>
      <c r="EGR138" s="131"/>
      <c r="EGS138" s="131"/>
      <c r="EGT138" s="131"/>
      <c r="EGU138" s="131"/>
      <c r="EGV138" s="131"/>
      <c r="EGW138" s="131"/>
      <c r="EGX138" s="131"/>
      <c r="EGY138" s="131"/>
      <c r="EGZ138" s="131"/>
      <c r="EHA138" s="131"/>
      <c r="EHB138" s="131"/>
      <c r="EHC138" s="131"/>
      <c r="EHD138" s="131"/>
      <c r="EHE138" s="131"/>
      <c r="EHF138" s="131"/>
      <c r="EHG138" s="131"/>
      <c r="EHH138" s="131"/>
      <c r="EHI138" s="131"/>
      <c r="EHJ138" s="131"/>
      <c r="EHK138" s="131"/>
      <c r="EHL138" s="131"/>
      <c r="EHM138" s="131"/>
      <c r="EHN138" s="131"/>
      <c r="EHO138" s="131"/>
      <c r="EHP138" s="131"/>
      <c r="EHQ138" s="131"/>
      <c r="EHR138" s="131"/>
      <c r="EHS138" s="131"/>
      <c r="EHT138" s="131"/>
      <c r="EHU138" s="131"/>
      <c r="EHV138" s="131"/>
      <c r="EHW138" s="131"/>
      <c r="EHX138" s="131"/>
      <c r="EHY138" s="131"/>
      <c r="EHZ138" s="131"/>
      <c r="EIA138" s="131"/>
      <c r="EIB138" s="131"/>
      <c r="EIC138" s="131"/>
      <c r="EID138" s="131"/>
      <c r="EIE138" s="131"/>
      <c r="EIF138" s="131"/>
      <c r="EIG138" s="131"/>
      <c r="EIH138" s="131"/>
      <c r="EII138" s="131"/>
      <c r="EIJ138" s="131"/>
      <c r="EIK138" s="131"/>
      <c r="EIL138" s="131"/>
      <c r="EIM138" s="131"/>
      <c r="EIN138" s="131"/>
      <c r="EIO138" s="131"/>
      <c r="EIP138" s="131"/>
      <c r="EIQ138" s="131"/>
      <c r="EIR138" s="131"/>
      <c r="EIS138" s="131"/>
      <c r="EIT138" s="131"/>
      <c r="EIU138" s="131"/>
      <c r="EIV138" s="131"/>
      <c r="EIW138" s="131"/>
      <c r="EIX138" s="131"/>
      <c r="EIY138" s="131"/>
      <c r="EIZ138" s="131"/>
      <c r="EJA138" s="131"/>
      <c r="EJB138" s="131"/>
      <c r="EJC138" s="131"/>
      <c r="EJD138" s="131"/>
      <c r="EJE138" s="131"/>
      <c r="EJF138" s="131"/>
      <c r="EJG138" s="131"/>
      <c r="EJH138" s="131"/>
      <c r="EJI138" s="131"/>
      <c r="EJJ138" s="131"/>
      <c r="EJK138" s="131"/>
      <c r="EJL138" s="131"/>
      <c r="EJM138" s="131"/>
      <c r="EJN138" s="131"/>
      <c r="EJO138" s="131"/>
      <c r="EJP138" s="131"/>
      <c r="EJQ138" s="131"/>
      <c r="EJR138" s="131"/>
      <c r="EJS138" s="131"/>
      <c r="EJT138" s="131"/>
      <c r="EJU138" s="131"/>
      <c r="EJV138" s="131"/>
      <c r="EJW138" s="131"/>
      <c r="EJX138" s="131"/>
      <c r="EJY138" s="131"/>
      <c r="EJZ138" s="131"/>
      <c r="EKA138" s="131"/>
      <c r="EKB138" s="131"/>
      <c r="EKC138" s="131"/>
      <c r="EKD138" s="131"/>
      <c r="EKE138" s="131"/>
      <c r="EKF138" s="131"/>
      <c r="EKG138" s="131"/>
      <c r="EKH138" s="131"/>
      <c r="EKI138" s="131"/>
      <c r="EKJ138" s="131"/>
      <c r="EKK138" s="131"/>
      <c r="EKL138" s="131"/>
      <c r="EKM138" s="131"/>
      <c r="EKN138" s="131"/>
      <c r="EKO138" s="131"/>
      <c r="EKP138" s="131"/>
      <c r="EKQ138" s="131"/>
      <c r="EKR138" s="131"/>
      <c r="EKS138" s="131"/>
      <c r="EKT138" s="131"/>
      <c r="EKU138" s="131"/>
      <c r="EKV138" s="131"/>
      <c r="EKW138" s="131"/>
      <c r="EKX138" s="131"/>
      <c r="EKY138" s="131"/>
      <c r="EKZ138" s="131"/>
      <c r="ELA138" s="131"/>
      <c r="ELB138" s="131"/>
      <c r="ELC138" s="131"/>
      <c r="ELD138" s="131"/>
      <c r="ELE138" s="131"/>
      <c r="ELF138" s="131"/>
      <c r="ELG138" s="131"/>
      <c r="ELH138" s="131"/>
      <c r="ELI138" s="131"/>
      <c r="ELJ138" s="131"/>
      <c r="ELK138" s="131"/>
      <c r="ELL138" s="131"/>
      <c r="ELM138" s="131"/>
      <c r="ELN138" s="131"/>
      <c r="ELO138" s="131"/>
      <c r="ELP138" s="131"/>
      <c r="ELQ138" s="131"/>
      <c r="ELR138" s="131"/>
      <c r="ELS138" s="131"/>
      <c r="ELT138" s="131"/>
      <c r="ELU138" s="131"/>
      <c r="ELV138" s="131"/>
      <c r="ELW138" s="131"/>
      <c r="ELX138" s="131"/>
      <c r="ELY138" s="131"/>
      <c r="ELZ138" s="131"/>
      <c r="EMA138" s="131"/>
      <c r="EMB138" s="131"/>
      <c r="EMC138" s="131"/>
      <c r="EMD138" s="131"/>
      <c r="EME138" s="131"/>
      <c r="EMF138" s="131"/>
      <c r="EMG138" s="131"/>
      <c r="EMH138" s="131"/>
      <c r="EMI138" s="131"/>
      <c r="EMJ138" s="131"/>
      <c r="EMK138" s="131"/>
      <c r="EML138" s="131"/>
      <c r="EMM138" s="131"/>
      <c r="EMN138" s="131"/>
      <c r="EMO138" s="131"/>
      <c r="EMP138" s="131"/>
      <c r="EMQ138" s="131"/>
      <c r="EMR138" s="131"/>
      <c r="EMS138" s="131"/>
      <c r="EMT138" s="131"/>
      <c r="EMU138" s="131"/>
      <c r="EMV138" s="131"/>
      <c r="EMW138" s="131"/>
      <c r="EMX138" s="131"/>
      <c r="EMY138" s="131"/>
      <c r="EMZ138" s="131"/>
      <c r="ENA138" s="131"/>
      <c r="ENB138" s="131"/>
      <c r="ENC138" s="131"/>
      <c r="END138" s="131"/>
      <c r="ENE138" s="131"/>
      <c r="ENF138" s="131"/>
      <c r="ENG138" s="131"/>
      <c r="ENH138" s="131"/>
      <c r="ENI138" s="131"/>
      <c r="ENJ138" s="131"/>
      <c r="ENK138" s="131"/>
      <c r="ENL138" s="131"/>
      <c r="ENM138" s="131"/>
      <c r="ENN138" s="131"/>
      <c r="ENO138" s="131"/>
      <c r="ENP138" s="131"/>
      <c r="ENQ138" s="131"/>
      <c r="ENR138" s="131"/>
      <c r="ENS138" s="131"/>
      <c r="ENT138" s="131"/>
      <c r="ENU138" s="131"/>
      <c r="ENV138" s="131"/>
      <c r="ENW138" s="131"/>
      <c r="ENX138" s="131"/>
      <c r="ENY138" s="131"/>
      <c r="ENZ138" s="131"/>
      <c r="EOA138" s="131"/>
      <c r="EOB138" s="131"/>
      <c r="EOC138" s="131"/>
      <c r="EOD138" s="131"/>
      <c r="EOE138" s="131"/>
      <c r="EOF138" s="131"/>
      <c r="EOG138" s="131"/>
      <c r="EOH138" s="131"/>
      <c r="EOI138" s="131"/>
      <c r="EOJ138" s="131"/>
      <c r="EOK138" s="131"/>
      <c r="EOL138" s="131"/>
      <c r="EOM138" s="131"/>
      <c r="EON138" s="131"/>
      <c r="EOO138" s="131"/>
      <c r="EOP138" s="131"/>
      <c r="EOQ138" s="131"/>
      <c r="EOR138" s="131"/>
      <c r="EOS138" s="131"/>
      <c r="EOT138" s="131"/>
      <c r="EOU138" s="131"/>
      <c r="EOV138" s="131"/>
      <c r="EOW138" s="131"/>
      <c r="EOX138" s="131"/>
      <c r="EOY138" s="131"/>
      <c r="EOZ138" s="131"/>
      <c r="EPA138" s="131"/>
      <c r="EPB138" s="131"/>
      <c r="EPC138" s="131"/>
      <c r="EPD138" s="131"/>
      <c r="EPE138" s="131"/>
      <c r="EPF138" s="131"/>
      <c r="EPG138" s="131"/>
      <c r="EPH138" s="131"/>
      <c r="EPI138" s="131"/>
      <c r="EPJ138" s="131"/>
      <c r="EPK138" s="131"/>
      <c r="EPL138" s="131"/>
      <c r="EPM138" s="131"/>
      <c r="EPN138" s="131"/>
      <c r="EPO138" s="131"/>
      <c r="EPP138" s="131"/>
      <c r="EPQ138" s="131"/>
      <c r="EPR138" s="131"/>
      <c r="EPS138" s="131"/>
      <c r="EPT138" s="131"/>
      <c r="EPU138" s="131"/>
      <c r="EPV138" s="131"/>
      <c r="EPW138" s="131"/>
      <c r="EPX138" s="131"/>
      <c r="EPY138" s="131"/>
      <c r="EPZ138" s="131"/>
      <c r="EQA138" s="131"/>
      <c r="EQB138" s="131"/>
      <c r="EQC138" s="131"/>
      <c r="EQD138" s="131"/>
      <c r="EQE138" s="131"/>
      <c r="EQF138" s="131"/>
      <c r="EQG138" s="131"/>
      <c r="EQH138" s="131"/>
      <c r="EQI138" s="131"/>
      <c r="EQJ138" s="131"/>
      <c r="EQK138" s="131"/>
      <c r="EQL138" s="131"/>
      <c r="EQM138" s="131"/>
      <c r="EQN138" s="131"/>
      <c r="EQO138" s="131"/>
      <c r="EQP138" s="131"/>
      <c r="EQQ138" s="131"/>
      <c r="EQR138" s="131"/>
      <c r="EQS138" s="131"/>
      <c r="EQT138" s="131"/>
      <c r="EQU138" s="131"/>
      <c r="EQV138" s="131"/>
      <c r="EQW138" s="131"/>
      <c r="EQX138" s="131"/>
      <c r="EQY138" s="131"/>
      <c r="EQZ138" s="131"/>
      <c r="ERA138" s="131"/>
      <c r="ERB138" s="131"/>
      <c r="ERC138" s="131"/>
      <c r="ERD138" s="131"/>
      <c r="ERE138" s="131"/>
      <c r="ERF138" s="131"/>
      <c r="ERG138" s="131"/>
      <c r="ERH138" s="131"/>
      <c r="ERI138" s="131"/>
      <c r="ERJ138" s="131"/>
      <c r="ERK138" s="131"/>
      <c r="ERL138" s="131"/>
      <c r="ERM138" s="131"/>
      <c r="ERN138" s="131"/>
      <c r="ERO138" s="131"/>
      <c r="ERP138" s="131"/>
      <c r="ERQ138" s="131"/>
      <c r="ERR138" s="131"/>
      <c r="ERS138" s="131"/>
      <c r="ERT138" s="131"/>
      <c r="ERU138" s="131"/>
      <c r="ERV138" s="131"/>
      <c r="ERW138" s="131"/>
      <c r="ERX138" s="131"/>
      <c r="ERY138" s="131"/>
      <c r="ERZ138" s="131"/>
      <c r="ESA138" s="131"/>
      <c r="ESB138" s="131"/>
      <c r="ESC138" s="131"/>
      <c r="ESD138" s="131"/>
      <c r="ESE138" s="131"/>
      <c r="ESF138" s="131"/>
      <c r="ESG138" s="131"/>
      <c r="ESH138" s="131"/>
      <c r="ESI138" s="131"/>
      <c r="ESJ138" s="131"/>
      <c r="ESK138" s="131"/>
      <c r="ESL138" s="131"/>
      <c r="ESM138" s="131"/>
      <c r="ESN138" s="131"/>
      <c r="ESO138" s="131"/>
      <c r="ESP138" s="131"/>
      <c r="ESQ138" s="131"/>
      <c r="ESR138" s="131"/>
      <c r="ESS138" s="131"/>
      <c r="EST138" s="131"/>
      <c r="ESU138" s="131"/>
      <c r="ESV138" s="131"/>
      <c r="ESW138" s="131"/>
      <c r="ESX138" s="131"/>
      <c r="ESY138" s="131"/>
      <c r="ESZ138" s="131"/>
      <c r="ETA138" s="131"/>
      <c r="ETB138" s="131"/>
      <c r="ETC138" s="131"/>
      <c r="ETD138" s="131"/>
      <c r="ETE138" s="131"/>
      <c r="ETF138" s="131"/>
      <c r="ETG138" s="131"/>
      <c r="ETH138" s="131"/>
      <c r="ETI138" s="131"/>
      <c r="ETJ138" s="131"/>
      <c r="ETK138" s="131"/>
      <c r="ETL138" s="131"/>
      <c r="ETM138" s="131"/>
      <c r="ETN138" s="131"/>
      <c r="ETO138" s="131"/>
      <c r="ETP138" s="131"/>
      <c r="ETQ138" s="131"/>
      <c r="ETR138" s="131"/>
      <c r="ETS138" s="131"/>
      <c r="ETT138" s="131"/>
      <c r="ETU138" s="131"/>
      <c r="ETV138" s="131"/>
      <c r="ETW138" s="131"/>
      <c r="ETX138" s="131"/>
      <c r="ETY138" s="131"/>
      <c r="ETZ138" s="131"/>
      <c r="EUA138" s="131"/>
      <c r="EUB138" s="131"/>
      <c r="EUC138" s="131"/>
      <c r="EUD138" s="131"/>
      <c r="EUE138" s="131"/>
      <c r="EUF138" s="131"/>
      <c r="EUG138" s="131"/>
      <c r="EUH138" s="131"/>
      <c r="EUI138" s="131"/>
      <c r="EUJ138" s="131"/>
      <c r="EUK138" s="131"/>
      <c r="EUL138" s="131"/>
      <c r="EUM138" s="131"/>
      <c r="EUN138" s="131"/>
      <c r="EUO138" s="131"/>
      <c r="EUP138" s="131"/>
      <c r="EUQ138" s="131"/>
      <c r="EUR138" s="131"/>
      <c r="EUS138" s="131"/>
      <c r="EUT138" s="131"/>
      <c r="EUU138" s="131"/>
      <c r="EUV138" s="131"/>
      <c r="EUW138" s="131"/>
      <c r="EUX138" s="131"/>
      <c r="EUY138" s="131"/>
      <c r="EUZ138" s="131"/>
      <c r="EVA138" s="131"/>
      <c r="EVB138" s="131"/>
      <c r="EVC138" s="131"/>
      <c r="EVD138" s="131"/>
      <c r="EVE138" s="131"/>
      <c r="EVF138" s="131"/>
      <c r="EVG138" s="131"/>
      <c r="EVH138" s="131"/>
      <c r="EVI138" s="131"/>
      <c r="EVJ138" s="131"/>
      <c r="EVK138" s="131"/>
      <c r="EVL138" s="131"/>
      <c r="EVM138" s="131"/>
      <c r="EVN138" s="131"/>
      <c r="EVO138" s="131"/>
      <c r="EVP138" s="131"/>
      <c r="EVQ138" s="131"/>
      <c r="EVR138" s="131"/>
      <c r="EVS138" s="131"/>
      <c r="EVT138" s="131"/>
      <c r="EVU138" s="131"/>
      <c r="EVV138" s="131"/>
      <c r="EVW138" s="131"/>
      <c r="EVX138" s="131"/>
      <c r="EVY138" s="131"/>
      <c r="EVZ138" s="131"/>
      <c r="EWA138" s="131"/>
      <c r="EWB138" s="131"/>
      <c r="EWC138" s="131"/>
      <c r="EWD138" s="131"/>
      <c r="EWE138" s="131"/>
      <c r="EWF138" s="131"/>
      <c r="EWG138" s="131"/>
      <c r="EWH138" s="131"/>
      <c r="EWI138" s="131"/>
      <c r="EWJ138" s="131"/>
      <c r="EWK138" s="131"/>
      <c r="EWL138" s="131"/>
      <c r="EWM138" s="131"/>
      <c r="EWN138" s="131"/>
      <c r="EWO138" s="131"/>
      <c r="EWP138" s="131"/>
      <c r="EWQ138" s="131"/>
      <c r="EWR138" s="131"/>
      <c r="EWS138" s="131"/>
      <c r="EWT138" s="131"/>
      <c r="EWU138" s="131"/>
      <c r="EWV138" s="131"/>
      <c r="EWW138" s="131"/>
      <c r="EWX138" s="131"/>
      <c r="EWY138" s="131"/>
      <c r="EWZ138" s="131"/>
      <c r="EXA138" s="131"/>
      <c r="EXB138" s="131"/>
      <c r="EXC138" s="131"/>
      <c r="EXD138" s="131"/>
      <c r="EXE138" s="131"/>
      <c r="EXF138" s="131"/>
      <c r="EXG138" s="131"/>
      <c r="EXH138" s="131"/>
      <c r="EXI138" s="131"/>
      <c r="EXJ138" s="131"/>
      <c r="EXK138" s="131"/>
      <c r="EXL138" s="131"/>
      <c r="EXM138" s="131"/>
      <c r="EXN138" s="131"/>
      <c r="EXO138" s="131"/>
      <c r="EXP138" s="131"/>
      <c r="EXQ138" s="131"/>
      <c r="EXR138" s="131"/>
      <c r="EXS138" s="131"/>
      <c r="EXT138" s="131"/>
      <c r="EXU138" s="131"/>
      <c r="EXV138" s="131"/>
      <c r="EXW138" s="131"/>
      <c r="EXX138" s="131"/>
      <c r="EXY138" s="131"/>
      <c r="EXZ138" s="131"/>
      <c r="EYA138" s="131"/>
      <c r="EYB138" s="131"/>
      <c r="EYC138" s="131"/>
      <c r="EYD138" s="131"/>
      <c r="EYE138" s="131"/>
      <c r="EYF138" s="131"/>
      <c r="EYG138" s="131"/>
      <c r="EYH138" s="131"/>
      <c r="EYI138" s="131"/>
      <c r="EYJ138" s="131"/>
      <c r="EYK138" s="131"/>
      <c r="EYL138" s="131"/>
      <c r="EYM138" s="131"/>
      <c r="EYN138" s="131"/>
      <c r="EYO138" s="131"/>
      <c r="EYP138" s="131"/>
      <c r="EYQ138" s="131"/>
      <c r="EYR138" s="131"/>
      <c r="EYS138" s="131"/>
      <c r="EYT138" s="131"/>
      <c r="EYU138" s="131"/>
      <c r="EYV138" s="131"/>
      <c r="EYW138" s="131"/>
      <c r="EYX138" s="131"/>
      <c r="EYY138" s="131"/>
      <c r="EYZ138" s="131"/>
      <c r="EZA138" s="131"/>
      <c r="EZB138" s="131"/>
      <c r="EZC138" s="131"/>
      <c r="EZD138" s="131"/>
      <c r="EZE138" s="131"/>
      <c r="EZF138" s="131"/>
      <c r="EZG138" s="131"/>
      <c r="EZH138" s="131"/>
      <c r="EZI138" s="131"/>
      <c r="EZJ138" s="131"/>
      <c r="EZK138" s="131"/>
      <c r="EZL138" s="131"/>
      <c r="EZM138" s="131"/>
      <c r="EZN138" s="131"/>
      <c r="EZO138" s="131"/>
      <c r="EZP138" s="131"/>
      <c r="EZQ138" s="131"/>
      <c r="EZR138" s="131"/>
      <c r="EZS138" s="131"/>
      <c r="EZT138" s="131"/>
      <c r="EZU138" s="131"/>
      <c r="EZV138" s="131"/>
      <c r="EZW138" s="131"/>
      <c r="EZX138" s="131"/>
      <c r="EZY138" s="131"/>
      <c r="EZZ138" s="131"/>
      <c r="FAA138" s="131"/>
      <c r="FAB138" s="131"/>
      <c r="FAC138" s="131"/>
      <c r="FAD138" s="131"/>
      <c r="FAE138" s="131"/>
      <c r="FAF138" s="131"/>
      <c r="FAG138" s="131"/>
      <c r="FAH138" s="131"/>
      <c r="FAI138" s="131"/>
      <c r="FAJ138" s="131"/>
      <c r="FAK138" s="131"/>
      <c r="FAL138" s="131"/>
      <c r="FAM138" s="131"/>
      <c r="FAN138" s="131"/>
      <c r="FAO138" s="131"/>
      <c r="FAP138" s="131"/>
      <c r="FAQ138" s="131"/>
      <c r="FAR138" s="131"/>
      <c r="FAS138" s="131"/>
      <c r="FAT138" s="131"/>
      <c r="FAU138" s="131"/>
      <c r="FAV138" s="131"/>
      <c r="FAW138" s="131"/>
      <c r="FAX138" s="131"/>
      <c r="FAY138" s="131"/>
      <c r="FAZ138" s="131"/>
      <c r="FBA138" s="131"/>
      <c r="FBB138" s="131"/>
      <c r="FBC138" s="131"/>
      <c r="FBD138" s="131"/>
      <c r="FBE138" s="131"/>
      <c r="FBF138" s="131"/>
      <c r="FBG138" s="131"/>
      <c r="FBH138" s="131"/>
      <c r="FBI138" s="131"/>
      <c r="FBJ138" s="131"/>
      <c r="FBK138" s="131"/>
      <c r="FBL138" s="131"/>
      <c r="FBM138" s="131"/>
      <c r="FBN138" s="131"/>
      <c r="FBO138" s="131"/>
      <c r="FBP138" s="131"/>
      <c r="FBQ138" s="131"/>
      <c r="FBR138" s="131"/>
      <c r="FBS138" s="131"/>
      <c r="FBT138" s="131"/>
      <c r="FBU138" s="131"/>
      <c r="FBV138" s="131"/>
      <c r="FBW138" s="131"/>
      <c r="FBX138" s="131"/>
      <c r="FBY138" s="131"/>
      <c r="FBZ138" s="131"/>
      <c r="FCA138" s="131"/>
      <c r="FCB138" s="131"/>
      <c r="FCC138" s="131"/>
      <c r="FCD138" s="131"/>
      <c r="FCE138" s="131"/>
      <c r="FCF138" s="131"/>
      <c r="FCG138" s="131"/>
      <c r="FCH138" s="131"/>
      <c r="FCI138" s="131"/>
      <c r="FCJ138" s="131"/>
      <c r="FCK138" s="131"/>
      <c r="FCL138" s="131"/>
      <c r="FCM138" s="131"/>
      <c r="FCN138" s="131"/>
      <c r="FCO138" s="131"/>
      <c r="FCP138" s="131"/>
      <c r="FCQ138" s="131"/>
      <c r="FCR138" s="131"/>
      <c r="FCS138" s="131"/>
      <c r="FCT138" s="131"/>
      <c r="FCU138" s="131"/>
      <c r="FCV138" s="131"/>
      <c r="FCW138" s="131"/>
      <c r="FCX138" s="131"/>
      <c r="FCY138" s="131"/>
      <c r="FCZ138" s="131"/>
      <c r="FDA138" s="131"/>
      <c r="FDB138" s="131"/>
      <c r="FDC138" s="131"/>
      <c r="FDD138" s="131"/>
      <c r="FDE138" s="131"/>
      <c r="FDF138" s="131"/>
      <c r="FDG138" s="131"/>
      <c r="FDH138" s="131"/>
      <c r="FDI138" s="131"/>
      <c r="FDJ138" s="131"/>
      <c r="FDK138" s="131"/>
      <c r="FDL138" s="131"/>
      <c r="FDM138" s="131"/>
      <c r="FDN138" s="131"/>
      <c r="FDO138" s="131"/>
      <c r="FDP138" s="131"/>
      <c r="FDQ138" s="131"/>
      <c r="FDR138" s="131"/>
      <c r="FDS138" s="131"/>
      <c r="FDT138" s="131"/>
      <c r="FDU138" s="131"/>
      <c r="FDV138" s="131"/>
      <c r="FDW138" s="131"/>
      <c r="FDX138" s="131"/>
      <c r="FDY138" s="131"/>
      <c r="FDZ138" s="131"/>
      <c r="FEA138" s="131"/>
      <c r="FEB138" s="131"/>
      <c r="FEC138" s="131"/>
      <c r="FED138" s="131"/>
      <c r="FEE138" s="131"/>
      <c r="FEF138" s="131"/>
      <c r="FEG138" s="131"/>
      <c r="FEH138" s="131"/>
      <c r="FEI138" s="131"/>
      <c r="FEJ138" s="131"/>
      <c r="FEK138" s="131"/>
      <c r="FEL138" s="131"/>
      <c r="FEM138" s="131"/>
      <c r="FEN138" s="131"/>
      <c r="FEO138" s="131"/>
      <c r="FEP138" s="131"/>
      <c r="FEQ138" s="131"/>
      <c r="FER138" s="131"/>
      <c r="FES138" s="131"/>
      <c r="FET138" s="131"/>
      <c r="FEU138" s="131"/>
      <c r="FEV138" s="131"/>
      <c r="FEW138" s="131"/>
      <c r="FEX138" s="131"/>
      <c r="FEY138" s="131"/>
      <c r="FEZ138" s="131"/>
      <c r="FFA138" s="131"/>
      <c r="FFB138" s="131"/>
      <c r="FFC138" s="131"/>
      <c r="FFD138" s="131"/>
      <c r="FFE138" s="131"/>
      <c r="FFF138" s="131"/>
      <c r="FFG138" s="131"/>
      <c r="FFH138" s="131"/>
      <c r="FFI138" s="131"/>
      <c r="FFJ138" s="131"/>
      <c r="FFK138" s="131"/>
      <c r="FFL138" s="131"/>
      <c r="FFM138" s="131"/>
      <c r="FFN138" s="131"/>
      <c r="FFO138" s="131"/>
      <c r="FFP138" s="131"/>
      <c r="FFQ138" s="131"/>
      <c r="FFR138" s="131"/>
      <c r="FFS138" s="131"/>
      <c r="FFT138" s="131"/>
      <c r="FFU138" s="131"/>
      <c r="FFV138" s="131"/>
      <c r="FFW138" s="131"/>
      <c r="FFX138" s="131"/>
      <c r="FFY138" s="131"/>
      <c r="FFZ138" s="131"/>
      <c r="FGA138" s="131"/>
      <c r="FGB138" s="131"/>
      <c r="FGC138" s="131"/>
      <c r="FGD138" s="131"/>
      <c r="FGE138" s="131"/>
      <c r="FGF138" s="131"/>
      <c r="FGG138" s="131"/>
      <c r="FGH138" s="131"/>
      <c r="FGI138" s="131"/>
      <c r="FGJ138" s="131"/>
      <c r="FGK138" s="131"/>
      <c r="FGL138" s="131"/>
      <c r="FGM138" s="131"/>
      <c r="FGN138" s="131"/>
      <c r="FGO138" s="131"/>
      <c r="FGP138" s="131"/>
      <c r="FGQ138" s="131"/>
      <c r="FGR138" s="131"/>
      <c r="FGS138" s="131"/>
      <c r="FGT138" s="131"/>
      <c r="FGU138" s="131"/>
      <c r="FGV138" s="131"/>
      <c r="FGW138" s="131"/>
      <c r="FGX138" s="131"/>
      <c r="FGY138" s="131"/>
      <c r="FGZ138" s="131"/>
      <c r="FHA138" s="131"/>
      <c r="FHB138" s="131"/>
      <c r="FHC138" s="131"/>
      <c r="FHD138" s="131"/>
      <c r="FHE138" s="131"/>
      <c r="FHF138" s="131"/>
      <c r="FHG138" s="131"/>
      <c r="FHH138" s="131"/>
      <c r="FHI138" s="131"/>
      <c r="FHJ138" s="131"/>
      <c r="FHK138" s="131"/>
      <c r="FHL138" s="131"/>
      <c r="FHM138" s="131"/>
      <c r="FHN138" s="131"/>
      <c r="FHO138" s="131"/>
      <c r="FHP138" s="131"/>
      <c r="FHQ138" s="131"/>
      <c r="FHR138" s="131"/>
      <c r="FHS138" s="131"/>
      <c r="FHT138" s="131"/>
      <c r="FHU138" s="131"/>
      <c r="FHV138" s="131"/>
      <c r="FHW138" s="131"/>
      <c r="FHX138" s="131"/>
      <c r="FHY138" s="131"/>
      <c r="FHZ138" s="131"/>
      <c r="FIA138" s="131"/>
      <c r="FIB138" s="131"/>
      <c r="FIC138" s="131"/>
      <c r="FID138" s="131"/>
      <c r="FIE138" s="131"/>
      <c r="FIF138" s="131"/>
      <c r="FIG138" s="131"/>
      <c r="FIH138" s="131"/>
      <c r="FII138" s="131"/>
      <c r="FIJ138" s="131"/>
      <c r="FIK138" s="131"/>
      <c r="FIL138" s="131"/>
      <c r="FIM138" s="131"/>
      <c r="FIN138" s="131"/>
      <c r="FIO138" s="131"/>
      <c r="FIP138" s="131"/>
      <c r="FIQ138" s="131"/>
      <c r="FIR138" s="131"/>
      <c r="FIS138" s="131"/>
      <c r="FIT138" s="131"/>
      <c r="FIU138" s="131"/>
      <c r="FIV138" s="131"/>
      <c r="FIW138" s="131"/>
      <c r="FIX138" s="131"/>
      <c r="FIY138" s="131"/>
      <c r="FIZ138" s="131"/>
      <c r="FJA138" s="131"/>
      <c r="FJB138" s="131"/>
      <c r="FJC138" s="131"/>
      <c r="FJD138" s="131"/>
      <c r="FJE138" s="131"/>
      <c r="FJF138" s="131"/>
      <c r="FJG138" s="131"/>
      <c r="FJH138" s="131"/>
      <c r="FJI138" s="131"/>
      <c r="FJJ138" s="131"/>
      <c r="FJK138" s="131"/>
      <c r="FJL138" s="131"/>
      <c r="FJM138" s="131"/>
      <c r="FJN138" s="131"/>
      <c r="FJO138" s="131"/>
      <c r="FJP138" s="131"/>
      <c r="FJQ138" s="131"/>
      <c r="FJR138" s="131"/>
      <c r="FJS138" s="131"/>
      <c r="FJT138" s="131"/>
      <c r="FJU138" s="131"/>
      <c r="FJV138" s="131"/>
      <c r="FJW138" s="131"/>
      <c r="FJX138" s="131"/>
      <c r="FJY138" s="131"/>
      <c r="FJZ138" s="131"/>
      <c r="FKA138" s="131"/>
      <c r="FKB138" s="131"/>
      <c r="FKC138" s="131"/>
      <c r="FKD138" s="131"/>
      <c r="FKE138" s="131"/>
      <c r="FKF138" s="131"/>
      <c r="FKG138" s="131"/>
      <c r="FKH138" s="131"/>
      <c r="FKI138" s="131"/>
      <c r="FKJ138" s="131"/>
      <c r="FKK138" s="131"/>
      <c r="FKL138" s="131"/>
      <c r="FKM138" s="131"/>
      <c r="FKN138" s="131"/>
      <c r="FKO138" s="131"/>
      <c r="FKP138" s="131"/>
      <c r="FKQ138" s="131"/>
      <c r="FKR138" s="131"/>
      <c r="FKS138" s="131"/>
      <c r="FKT138" s="131"/>
      <c r="FKU138" s="131"/>
      <c r="FKV138" s="131"/>
      <c r="FKW138" s="131"/>
      <c r="FKX138" s="131"/>
      <c r="FKY138" s="131"/>
      <c r="FKZ138" s="131"/>
      <c r="FLA138" s="131"/>
      <c r="FLB138" s="131"/>
      <c r="FLC138" s="131"/>
      <c r="FLD138" s="131"/>
      <c r="FLE138" s="131"/>
      <c r="FLF138" s="131"/>
      <c r="FLG138" s="131"/>
      <c r="FLH138" s="131"/>
      <c r="FLI138" s="131"/>
      <c r="FLJ138" s="131"/>
      <c r="FLK138" s="131"/>
      <c r="FLL138" s="131"/>
      <c r="FLM138" s="131"/>
      <c r="FLN138" s="131"/>
      <c r="FLO138" s="131"/>
      <c r="FLP138" s="131"/>
      <c r="FLQ138" s="131"/>
      <c r="FLR138" s="131"/>
      <c r="FLS138" s="131"/>
      <c r="FLT138" s="131"/>
      <c r="FLU138" s="131"/>
      <c r="FLV138" s="131"/>
      <c r="FLW138" s="131"/>
      <c r="FLX138" s="131"/>
      <c r="FLY138" s="131"/>
      <c r="FLZ138" s="131"/>
      <c r="FMA138" s="131"/>
      <c r="FMB138" s="131"/>
      <c r="FMC138" s="131"/>
      <c r="FMD138" s="131"/>
      <c r="FME138" s="131"/>
      <c r="FMF138" s="131"/>
      <c r="FMG138" s="131"/>
      <c r="FMH138" s="131"/>
      <c r="FMI138" s="131"/>
      <c r="FMJ138" s="131"/>
      <c r="FMK138" s="131"/>
      <c r="FML138" s="131"/>
      <c r="FMM138" s="131"/>
      <c r="FMN138" s="131"/>
      <c r="FMO138" s="131"/>
      <c r="FMP138" s="131"/>
      <c r="FMQ138" s="131"/>
      <c r="FMR138" s="131"/>
      <c r="FMS138" s="131"/>
      <c r="FMT138" s="131"/>
      <c r="FMU138" s="131"/>
      <c r="FMV138" s="131"/>
      <c r="FMW138" s="131"/>
      <c r="FMX138" s="131"/>
      <c r="FMY138" s="131"/>
      <c r="FMZ138" s="131"/>
      <c r="FNA138" s="131"/>
      <c r="FNB138" s="131"/>
      <c r="FNC138" s="131"/>
      <c r="FND138" s="131"/>
      <c r="FNE138" s="131"/>
      <c r="FNF138" s="131"/>
      <c r="FNG138" s="131"/>
      <c r="FNH138" s="131"/>
      <c r="FNI138" s="131"/>
      <c r="FNJ138" s="131"/>
      <c r="FNK138" s="131"/>
      <c r="FNL138" s="131"/>
      <c r="FNM138" s="131"/>
      <c r="FNN138" s="131"/>
      <c r="FNO138" s="131"/>
      <c r="FNP138" s="131"/>
      <c r="FNQ138" s="131"/>
      <c r="FNR138" s="131"/>
      <c r="FNS138" s="131"/>
      <c r="FNT138" s="131"/>
      <c r="FNU138" s="131"/>
      <c r="FNV138" s="131"/>
      <c r="FNW138" s="131"/>
      <c r="FNX138" s="131"/>
      <c r="FNY138" s="131"/>
      <c r="FNZ138" s="131"/>
      <c r="FOA138" s="131"/>
      <c r="FOB138" s="131"/>
      <c r="FOC138" s="131"/>
      <c r="FOD138" s="131"/>
      <c r="FOE138" s="131"/>
      <c r="FOF138" s="131"/>
      <c r="FOG138" s="131"/>
      <c r="FOH138" s="131"/>
      <c r="FOI138" s="131"/>
      <c r="FOJ138" s="131"/>
      <c r="FOK138" s="131"/>
      <c r="FOL138" s="131"/>
      <c r="FOM138" s="131"/>
      <c r="FON138" s="131"/>
      <c r="FOO138" s="131"/>
      <c r="FOP138" s="131"/>
      <c r="FOQ138" s="131"/>
      <c r="FOR138" s="131"/>
      <c r="FOS138" s="131"/>
      <c r="FOT138" s="131"/>
      <c r="FOU138" s="131"/>
      <c r="FOV138" s="131"/>
      <c r="FOW138" s="131"/>
      <c r="FOX138" s="131"/>
      <c r="FOY138" s="131"/>
      <c r="FOZ138" s="131"/>
      <c r="FPA138" s="131"/>
      <c r="FPB138" s="131"/>
      <c r="FPC138" s="131"/>
      <c r="FPD138" s="131"/>
      <c r="FPE138" s="131"/>
      <c r="FPF138" s="131"/>
      <c r="FPG138" s="131"/>
      <c r="FPH138" s="131"/>
      <c r="FPI138" s="131"/>
      <c r="FPJ138" s="131"/>
      <c r="FPK138" s="131"/>
      <c r="FPL138" s="131"/>
      <c r="FPM138" s="131"/>
      <c r="FPN138" s="131"/>
      <c r="FPO138" s="131"/>
      <c r="FPP138" s="131"/>
      <c r="FPQ138" s="131"/>
      <c r="FPR138" s="131"/>
      <c r="FPS138" s="131"/>
      <c r="FPT138" s="131"/>
      <c r="FPU138" s="131"/>
      <c r="FPV138" s="131"/>
      <c r="FPW138" s="131"/>
      <c r="FPX138" s="131"/>
      <c r="FPY138" s="131"/>
      <c r="FPZ138" s="131"/>
      <c r="FQA138" s="131"/>
      <c r="FQB138" s="131"/>
      <c r="FQC138" s="131"/>
      <c r="FQD138" s="131"/>
      <c r="FQE138" s="131"/>
      <c r="FQF138" s="131"/>
      <c r="FQG138" s="131"/>
      <c r="FQH138" s="131"/>
      <c r="FQI138" s="131"/>
      <c r="FQJ138" s="131"/>
      <c r="FQK138" s="131"/>
      <c r="FQL138" s="131"/>
      <c r="FQM138" s="131"/>
      <c r="FQN138" s="131"/>
      <c r="FQO138" s="131"/>
      <c r="FQP138" s="131"/>
      <c r="FQQ138" s="131"/>
      <c r="FQR138" s="131"/>
      <c r="FQS138" s="131"/>
      <c r="FQT138" s="131"/>
      <c r="FQU138" s="131"/>
      <c r="FQV138" s="131"/>
      <c r="FQW138" s="131"/>
      <c r="FQX138" s="131"/>
      <c r="FQY138" s="131"/>
      <c r="FQZ138" s="131"/>
      <c r="FRA138" s="131"/>
      <c r="FRB138" s="131"/>
      <c r="FRC138" s="131"/>
      <c r="FRD138" s="131"/>
      <c r="FRE138" s="131"/>
      <c r="FRF138" s="131"/>
      <c r="FRG138" s="131"/>
      <c r="FRH138" s="131"/>
      <c r="FRI138" s="131"/>
      <c r="FRJ138" s="131"/>
      <c r="FRK138" s="131"/>
      <c r="FRL138" s="131"/>
      <c r="FRM138" s="131"/>
      <c r="FRN138" s="131"/>
      <c r="FRO138" s="131"/>
      <c r="FRP138" s="131"/>
      <c r="FRQ138" s="131"/>
      <c r="FRR138" s="131"/>
      <c r="FRS138" s="131"/>
      <c r="FRT138" s="131"/>
      <c r="FRU138" s="131"/>
      <c r="FRV138" s="131"/>
      <c r="FRW138" s="131"/>
      <c r="FRX138" s="131"/>
      <c r="FRY138" s="131"/>
      <c r="FRZ138" s="131"/>
      <c r="FSA138" s="131"/>
      <c r="FSB138" s="131"/>
      <c r="FSC138" s="131"/>
      <c r="FSD138" s="131"/>
      <c r="FSE138" s="131"/>
      <c r="FSF138" s="131"/>
      <c r="FSG138" s="131"/>
      <c r="FSH138" s="131"/>
      <c r="FSI138" s="131"/>
      <c r="FSJ138" s="131"/>
      <c r="FSK138" s="131"/>
      <c r="FSL138" s="131"/>
      <c r="FSM138" s="131"/>
      <c r="FSN138" s="131"/>
      <c r="FSO138" s="131"/>
      <c r="FSP138" s="131"/>
      <c r="FSQ138" s="131"/>
      <c r="FSR138" s="131"/>
      <c r="FSS138" s="131"/>
      <c r="FST138" s="131"/>
      <c r="FSU138" s="131"/>
      <c r="FSV138" s="131"/>
      <c r="FSW138" s="131"/>
      <c r="FSX138" s="131"/>
      <c r="FSY138" s="131"/>
      <c r="FSZ138" s="131"/>
      <c r="FTA138" s="131"/>
      <c r="FTB138" s="131"/>
      <c r="FTC138" s="131"/>
      <c r="FTD138" s="131"/>
      <c r="FTE138" s="131"/>
      <c r="FTF138" s="131"/>
      <c r="FTG138" s="131"/>
      <c r="FTH138" s="131"/>
      <c r="FTI138" s="131"/>
      <c r="FTJ138" s="131"/>
      <c r="FTK138" s="131"/>
      <c r="FTL138" s="131"/>
      <c r="FTM138" s="131"/>
      <c r="FTN138" s="131"/>
      <c r="FTO138" s="131"/>
      <c r="FTP138" s="131"/>
      <c r="FTQ138" s="131"/>
      <c r="FTR138" s="131"/>
      <c r="FTS138" s="131"/>
      <c r="FTT138" s="131"/>
      <c r="FTU138" s="131"/>
      <c r="FTV138" s="131"/>
      <c r="FTW138" s="131"/>
      <c r="FTX138" s="131"/>
      <c r="FTY138" s="131"/>
      <c r="FTZ138" s="131"/>
      <c r="FUA138" s="131"/>
      <c r="FUB138" s="131"/>
      <c r="FUC138" s="131"/>
      <c r="FUD138" s="131"/>
      <c r="FUE138" s="131"/>
      <c r="FUF138" s="131"/>
      <c r="FUG138" s="131"/>
      <c r="FUH138" s="131"/>
      <c r="FUI138" s="131"/>
      <c r="FUJ138" s="131"/>
      <c r="FUK138" s="131"/>
      <c r="FUL138" s="131"/>
      <c r="FUM138" s="131"/>
      <c r="FUN138" s="131"/>
      <c r="FUO138" s="131"/>
      <c r="FUP138" s="131"/>
      <c r="FUQ138" s="131"/>
      <c r="FUR138" s="131"/>
      <c r="FUS138" s="131"/>
      <c r="FUT138" s="131"/>
      <c r="FUU138" s="131"/>
      <c r="FUV138" s="131"/>
      <c r="FUW138" s="131"/>
      <c r="FUX138" s="131"/>
      <c r="FUY138" s="131"/>
      <c r="FUZ138" s="131"/>
      <c r="FVA138" s="131"/>
      <c r="FVB138" s="131"/>
      <c r="FVC138" s="131"/>
      <c r="FVD138" s="131"/>
      <c r="FVE138" s="131"/>
      <c r="FVF138" s="131"/>
      <c r="FVG138" s="131"/>
      <c r="FVH138" s="131"/>
      <c r="FVI138" s="131"/>
      <c r="FVJ138" s="131"/>
      <c r="FVK138" s="131"/>
      <c r="FVL138" s="131"/>
      <c r="FVM138" s="131"/>
      <c r="FVN138" s="131"/>
      <c r="FVO138" s="131"/>
      <c r="FVP138" s="131"/>
      <c r="FVQ138" s="131"/>
      <c r="FVR138" s="131"/>
      <c r="FVS138" s="131"/>
      <c r="FVT138" s="131"/>
      <c r="FVU138" s="131"/>
      <c r="FVV138" s="131"/>
      <c r="FVW138" s="131"/>
      <c r="FVX138" s="131"/>
      <c r="FVY138" s="131"/>
      <c r="FVZ138" s="131"/>
      <c r="FWA138" s="131"/>
      <c r="FWB138" s="131"/>
      <c r="FWC138" s="131"/>
      <c r="FWD138" s="131"/>
      <c r="FWE138" s="131"/>
      <c r="FWF138" s="131"/>
      <c r="FWG138" s="131"/>
      <c r="FWH138" s="131"/>
      <c r="FWI138" s="131"/>
      <c r="FWJ138" s="131"/>
      <c r="FWK138" s="131"/>
      <c r="FWL138" s="131"/>
      <c r="FWM138" s="131"/>
      <c r="FWN138" s="131"/>
      <c r="FWO138" s="131"/>
      <c r="FWP138" s="131"/>
      <c r="FWQ138" s="131"/>
      <c r="FWR138" s="131"/>
      <c r="FWS138" s="131"/>
      <c r="FWT138" s="131"/>
      <c r="FWU138" s="131"/>
      <c r="FWV138" s="131"/>
      <c r="FWW138" s="131"/>
      <c r="FWX138" s="131"/>
      <c r="FWY138" s="131"/>
      <c r="FWZ138" s="131"/>
      <c r="FXA138" s="131"/>
      <c r="FXB138" s="131"/>
      <c r="FXC138" s="131"/>
      <c r="FXD138" s="131"/>
      <c r="FXE138" s="131"/>
      <c r="FXF138" s="131"/>
      <c r="FXG138" s="131"/>
      <c r="FXH138" s="131"/>
      <c r="FXI138" s="131"/>
      <c r="FXJ138" s="131"/>
      <c r="FXK138" s="131"/>
      <c r="FXL138" s="131"/>
      <c r="FXM138" s="131"/>
      <c r="FXN138" s="131"/>
      <c r="FXO138" s="131"/>
      <c r="FXP138" s="131"/>
      <c r="FXQ138" s="131"/>
      <c r="FXR138" s="131"/>
      <c r="FXS138" s="131"/>
      <c r="FXT138" s="131"/>
      <c r="FXU138" s="131"/>
      <c r="FXV138" s="131"/>
      <c r="FXW138" s="131"/>
      <c r="FXX138" s="131"/>
      <c r="FXY138" s="131"/>
      <c r="FXZ138" s="131"/>
      <c r="FYA138" s="131"/>
      <c r="FYB138" s="131"/>
      <c r="FYC138" s="131"/>
      <c r="FYD138" s="131"/>
      <c r="FYE138" s="131"/>
      <c r="FYF138" s="131"/>
      <c r="FYG138" s="131"/>
      <c r="FYH138" s="131"/>
      <c r="FYI138" s="131"/>
      <c r="FYJ138" s="131"/>
      <c r="FYK138" s="131"/>
      <c r="FYL138" s="131"/>
      <c r="FYM138" s="131"/>
      <c r="FYN138" s="131"/>
      <c r="FYO138" s="131"/>
      <c r="FYP138" s="131"/>
      <c r="FYQ138" s="131"/>
      <c r="FYR138" s="131"/>
      <c r="FYS138" s="131"/>
      <c r="FYT138" s="131"/>
      <c r="FYU138" s="131"/>
      <c r="FYV138" s="131"/>
      <c r="FYW138" s="131"/>
      <c r="FYX138" s="131"/>
      <c r="FYY138" s="131"/>
      <c r="FYZ138" s="131"/>
      <c r="FZA138" s="131"/>
      <c r="FZB138" s="131"/>
      <c r="FZC138" s="131"/>
      <c r="FZD138" s="131"/>
      <c r="FZE138" s="131"/>
      <c r="FZF138" s="131"/>
      <c r="FZG138" s="131"/>
      <c r="FZH138" s="131"/>
      <c r="FZI138" s="131"/>
      <c r="FZJ138" s="131"/>
      <c r="FZK138" s="131"/>
      <c r="FZL138" s="131"/>
      <c r="FZM138" s="131"/>
      <c r="FZN138" s="131"/>
      <c r="FZO138" s="131"/>
      <c r="FZP138" s="131"/>
      <c r="FZQ138" s="131"/>
      <c r="FZR138" s="131"/>
      <c r="FZS138" s="131"/>
      <c r="FZT138" s="131"/>
      <c r="FZU138" s="131"/>
      <c r="FZV138" s="131"/>
      <c r="FZW138" s="131"/>
      <c r="FZX138" s="131"/>
      <c r="FZY138" s="131"/>
      <c r="FZZ138" s="131"/>
      <c r="GAA138" s="131"/>
      <c r="GAB138" s="131"/>
      <c r="GAC138" s="131"/>
      <c r="GAD138" s="131"/>
      <c r="GAE138" s="131"/>
      <c r="GAF138" s="131"/>
      <c r="GAG138" s="131"/>
      <c r="GAH138" s="131"/>
      <c r="GAI138" s="131"/>
      <c r="GAJ138" s="131"/>
      <c r="GAK138" s="131"/>
      <c r="GAL138" s="131"/>
      <c r="GAM138" s="131"/>
      <c r="GAN138" s="131"/>
      <c r="GAO138" s="131"/>
      <c r="GAP138" s="131"/>
      <c r="GAQ138" s="131"/>
      <c r="GAR138" s="131"/>
      <c r="GAS138" s="131"/>
      <c r="GAT138" s="131"/>
      <c r="GAU138" s="131"/>
      <c r="GAV138" s="131"/>
      <c r="GAW138" s="131"/>
      <c r="GAX138" s="131"/>
      <c r="GAY138" s="131"/>
      <c r="GAZ138" s="131"/>
      <c r="GBA138" s="131"/>
      <c r="GBB138" s="131"/>
      <c r="GBC138" s="131"/>
      <c r="GBD138" s="131"/>
      <c r="GBE138" s="131"/>
      <c r="GBF138" s="131"/>
      <c r="GBG138" s="131"/>
      <c r="GBH138" s="131"/>
      <c r="GBI138" s="131"/>
      <c r="GBJ138" s="131"/>
      <c r="GBK138" s="131"/>
      <c r="GBL138" s="131"/>
      <c r="GBM138" s="131"/>
      <c r="GBN138" s="131"/>
      <c r="GBO138" s="131"/>
      <c r="GBP138" s="131"/>
      <c r="GBQ138" s="131"/>
      <c r="GBR138" s="131"/>
      <c r="GBS138" s="131"/>
      <c r="GBT138" s="131"/>
      <c r="GBU138" s="131"/>
      <c r="GBV138" s="131"/>
      <c r="GBW138" s="131"/>
      <c r="GBX138" s="131"/>
      <c r="GBY138" s="131"/>
      <c r="GBZ138" s="131"/>
      <c r="GCA138" s="131"/>
      <c r="GCB138" s="131"/>
      <c r="GCC138" s="131"/>
      <c r="GCD138" s="131"/>
      <c r="GCE138" s="131"/>
      <c r="GCF138" s="131"/>
      <c r="GCG138" s="131"/>
      <c r="GCH138" s="131"/>
      <c r="GCI138" s="131"/>
      <c r="GCJ138" s="131"/>
      <c r="GCK138" s="131"/>
      <c r="GCL138" s="131"/>
      <c r="GCM138" s="131"/>
      <c r="GCN138" s="131"/>
      <c r="GCO138" s="131"/>
      <c r="GCP138" s="131"/>
      <c r="GCQ138" s="131"/>
      <c r="GCR138" s="131"/>
      <c r="GCS138" s="131"/>
      <c r="GCT138" s="131"/>
      <c r="GCU138" s="131"/>
      <c r="GCV138" s="131"/>
      <c r="GCW138" s="131"/>
      <c r="GCX138" s="131"/>
      <c r="GCY138" s="131"/>
      <c r="GCZ138" s="131"/>
      <c r="GDA138" s="131"/>
      <c r="GDB138" s="131"/>
      <c r="GDC138" s="131"/>
      <c r="GDD138" s="131"/>
      <c r="GDE138" s="131"/>
      <c r="GDF138" s="131"/>
      <c r="GDG138" s="131"/>
      <c r="GDH138" s="131"/>
      <c r="GDI138" s="131"/>
      <c r="GDJ138" s="131"/>
      <c r="GDK138" s="131"/>
      <c r="GDL138" s="131"/>
      <c r="GDM138" s="131"/>
      <c r="GDN138" s="131"/>
      <c r="GDO138" s="131"/>
      <c r="GDP138" s="131"/>
      <c r="GDQ138" s="131"/>
      <c r="GDR138" s="131"/>
      <c r="GDS138" s="131"/>
      <c r="GDT138" s="131"/>
      <c r="GDU138" s="131"/>
      <c r="GDV138" s="131"/>
      <c r="GDW138" s="131"/>
      <c r="GDX138" s="131"/>
      <c r="GDY138" s="131"/>
      <c r="GDZ138" s="131"/>
      <c r="GEA138" s="131"/>
      <c r="GEB138" s="131"/>
      <c r="GEC138" s="131"/>
      <c r="GED138" s="131"/>
      <c r="GEE138" s="131"/>
      <c r="GEF138" s="131"/>
      <c r="GEG138" s="131"/>
      <c r="GEH138" s="131"/>
      <c r="GEI138" s="131"/>
      <c r="GEJ138" s="131"/>
      <c r="GEK138" s="131"/>
      <c r="GEL138" s="131"/>
      <c r="GEM138" s="131"/>
      <c r="GEN138" s="131"/>
      <c r="GEO138" s="131"/>
      <c r="GEP138" s="131"/>
      <c r="GEQ138" s="131"/>
      <c r="GER138" s="131"/>
      <c r="GES138" s="131"/>
      <c r="GET138" s="131"/>
      <c r="GEU138" s="131"/>
      <c r="GEV138" s="131"/>
      <c r="GEW138" s="131"/>
      <c r="GEX138" s="131"/>
      <c r="GEY138" s="131"/>
      <c r="GEZ138" s="131"/>
      <c r="GFA138" s="131"/>
      <c r="GFB138" s="131"/>
      <c r="GFC138" s="131"/>
      <c r="GFD138" s="131"/>
      <c r="GFE138" s="131"/>
      <c r="GFF138" s="131"/>
      <c r="GFG138" s="131"/>
      <c r="GFH138" s="131"/>
      <c r="GFI138" s="131"/>
      <c r="GFJ138" s="131"/>
      <c r="GFK138" s="131"/>
      <c r="GFL138" s="131"/>
      <c r="GFM138" s="131"/>
      <c r="GFN138" s="131"/>
      <c r="GFO138" s="131"/>
      <c r="GFP138" s="131"/>
      <c r="GFQ138" s="131"/>
      <c r="GFR138" s="131"/>
      <c r="GFS138" s="131"/>
      <c r="GFT138" s="131"/>
      <c r="GFU138" s="131"/>
      <c r="GFV138" s="131"/>
      <c r="GFW138" s="131"/>
      <c r="GFX138" s="131"/>
      <c r="GFY138" s="131"/>
      <c r="GFZ138" s="131"/>
      <c r="GGA138" s="131"/>
      <c r="GGB138" s="131"/>
      <c r="GGC138" s="131"/>
      <c r="GGD138" s="131"/>
      <c r="GGE138" s="131"/>
      <c r="GGF138" s="131"/>
      <c r="GGG138" s="131"/>
      <c r="GGH138" s="131"/>
      <c r="GGI138" s="131"/>
      <c r="GGJ138" s="131"/>
      <c r="GGK138" s="131"/>
      <c r="GGL138" s="131"/>
      <c r="GGM138" s="131"/>
      <c r="GGN138" s="131"/>
      <c r="GGO138" s="131"/>
      <c r="GGP138" s="131"/>
      <c r="GGQ138" s="131"/>
      <c r="GGR138" s="131"/>
      <c r="GGS138" s="131"/>
      <c r="GGT138" s="131"/>
      <c r="GGU138" s="131"/>
      <c r="GGV138" s="131"/>
      <c r="GGW138" s="131"/>
      <c r="GGX138" s="131"/>
      <c r="GGY138" s="131"/>
      <c r="GGZ138" s="131"/>
      <c r="GHA138" s="131"/>
      <c r="GHB138" s="131"/>
      <c r="GHC138" s="131"/>
      <c r="GHD138" s="131"/>
      <c r="GHE138" s="131"/>
      <c r="GHF138" s="131"/>
      <c r="GHG138" s="131"/>
      <c r="GHH138" s="131"/>
      <c r="GHI138" s="131"/>
      <c r="GHJ138" s="131"/>
      <c r="GHK138" s="131"/>
      <c r="GHL138" s="131"/>
      <c r="GHM138" s="131"/>
      <c r="GHN138" s="131"/>
      <c r="GHO138" s="131"/>
      <c r="GHP138" s="131"/>
      <c r="GHQ138" s="131"/>
      <c r="GHR138" s="131"/>
      <c r="GHS138" s="131"/>
      <c r="GHT138" s="131"/>
      <c r="GHU138" s="131"/>
      <c r="GHV138" s="131"/>
      <c r="GHW138" s="131"/>
      <c r="GHX138" s="131"/>
      <c r="GHY138" s="131"/>
      <c r="GHZ138" s="131"/>
      <c r="GIA138" s="131"/>
      <c r="GIB138" s="131"/>
      <c r="GIC138" s="131"/>
      <c r="GID138" s="131"/>
      <c r="GIE138" s="131"/>
      <c r="GIF138" s="131"/>
      <c r="GIG138" s="131"/>
      <c r="GIH138" s="131"/>
      <c r="GII138" s="131"/>
      <c r="GIJ138" s="131"/>
      <c r="GIK138" s="131"/>
      <c r="GIL138" s="131"/>
      <c r="GIM138" s="131"/>
      <c r="GIN138" s="131"/>
      <c r="GIO138" s="131"/>
      <c r="GIP138" s="131"/>
      <c r="GIQ138" s="131"/>
      <c r="GIR138" s="131"/>
      <c r="GIS138" s="131"/>
      <c r="GIT138" s="131"/>
      <c r="GIU138" s="131"/>
      <c r="GIV138" s="131"/>
      <c r="GIW138" s="131"/>
      <c r="GIX138" s="131"/>
      <c r="GIY138" s="131"/>
      <c r="GIZ138" s="131"/>
      <c r="GJA138" s="131"/>
      <c r="GJB138" s="131"/>
      <c r="GJC138" s="131"/>
      <c r="GJD138" s="131"/>
      <c r="GJE138" s="131"/>
      <c r="GJF138" s="131"/>
      <c r="GJG138" s="131"/>
      <c r="GJH138" s="131"/>
      <c r="GJI138" s="131"/>
      <c r="GJJ138" s="131"/>
      <c r="GJK138" s="131"/>
      <c r="GJL138" s="131"/>
      <c r="GJM138" s="131"/>
      <c r="GJN138" s="131"/>
      <c r="GJO138" s="131"/>
      <c r="GJP138" s="131"/>
      <c r="GJQ138" s="131"/>
      <c r="GJR138" s="131"/>
      <c r="GJS138" s="131"/>
      <c r="GJT138" s="131"/>
      <c r="GJU138" s="131"/>
      <c r="GJV138" s="131"/>
      <c r="GJW138" s="131"/>
      <c r="GJX138" s="131"/>
      <c r="GJY138" s="131"/>
      <c r="GJZ138" s="131"/>
      <c r="GKA138" s="131"/>
      <c r="GKB138" s="131"/>
      <c r="GKC138" s="131"/>
      <c r="GKD138" s="131"/>
      <c r="GKE138" s="131"/>
      <c r="GKF138" s="131"/>
      <c r="GKG138" s="131"/>
      <c r="GKH138" s="131"/>
      <c r="GKI138" s="131"/>
      <c r="GKJ138" s="131"/>
      <c r="GKK138" s="131"/>
      <c r="GKL138" s="131"/>
      <c r="GKM138" s="131"/>
      <c r="GKN138" s="131"/>
      <c r="GKO138" s="131"/>
      <c r="GKP138" s="131"/>
      <c r="GKQ138" s="131"/>
      <c r="GKR138" s="131"/>
      <c r="GKS138" s="131"/>
      <c r="GKT138" s="131"/>
      <c r="GKU138" s="131"/>
      <c r="GKV138" s="131"/>
      <c r="GKW138" s="131"/>
      <c r="GKX138" s="131"/>
      <c r="GKY138" s="131"/>
      <c r="GKZ138" s="131"/>
      <c r="GLA138" s="131"/>
      <c r="GLB138" s="131"/>
      <c r="GLC138" s="131"/>
      <c r="GLD138" s="131"/>
      <c r="GLE138" s="131"/>
      <c r="GLF138" s="131"/>
      <c r="GLG138" s="131"/>
      <c r="GLH138" s="131"/>
      <c r="GLI138" s="131"/>
      <c r="GLJ138" s="131"/>
      <c r="GLK138" s="131"/>
      <c r="GLL138" s="131"/>
      <c r="GLM138" s="131"/>
      <c r="GLN138" s="131"/>
      <c r="GLO138" s="131"/>
      <c r="GLP138" s="131"/>
      <c r="GLQ138" s="131"/>
      <c r="GLR138" s="131"/>
      <c r="GLS138" s="131"/>
      <c r="GLT138" s="131"/>
      <c r="GLU138" s="131"/>
      <c r="GLV138" s="131"/>
      <c r="GLW138" s="131"/>
      <c r="GLX138" s="131"/>
      <c r="GLY138" s="131"/>
      <c r="GLZ138" s="131"/>
      <c r="GMA138" s="131"/>
      <c r="GMB138" s="131"/>
      <c r="GMC138" s="131"/>
      <c r="GMD138" s="131"/>
      <c r="GME138" s="131"/>
      <c r="GMF138" s="131"/>
      <c r="GMG138" s="131"/>
      <c r="GMH138" s="131"/>
      <c r="GMI138" s="131"/>
      <c r="GMJ138" s="131"/>
      <c r="GMK138" s="131"/>
      <c r="GML138" s="131"/>
      <c r="GMM138" s="131"/>
      <c r="GMN138" s="131"/>
      <c r="GMO138" s="131"/>
      <c r="GMP138" s="131"/>
      <c r="GMQ138" s="131"/>
      <c r="GMR138" s="131"/>
      <c r="GMS138" s="131"/>
      <c r="GMT138" s="131"/>
      <c r="GMU138" s="131"/>
      <c r="GMV138" s="131"/>
      <c r="GMW138" s="131"/>
      <c r="GMX138" s="131"/>
      <c r="GMY138" s="131"/>
      <c r="GMZ138" s="131"/>
      <c r="GNA138" s="131"/>
      <c r="GNB138" s="131"/>
      <c r="GNC138" s="131"/>
      <c r="GND138" s="131"/>
      <c r="GNE138" s="131"/>
      <c r="GNF138" s="131"/>
      <c r="GNG138" s="131"/>
      <c r="GNH138" s="131"/>
      <c r="GNI138" s="131"/>
      <c r="GNJ138" s="131"/>
      <c r="GNK138" s="131"/>
      <c r="GNL138" s="131"/>
      <c r="GNM138" s="131"/>
      <c r="GNN138" s="131"/>
      <c r="GNO138" s="131"/>
      <c r="GNP138" s="131"/>
      <c r="GNQ138" s="131"/>
      <c r="GNR138" s="131"/>
      <c r="GNS138" s="131"/>
      <c r="GNT138" s="131"/>
      <c r="GNU138" s="131"/>
      <c r="GNV138" s="131"/>
      <c r="GNW138" s="131"/>
      <c r="GNX138" s="131"/>
      <c r="GNY138" s="131"/>
      <c r="GNZ138" s="131"/>
      <c r="GOA138" s="131"/>
      <c r="GOB138" s="131"/>
      <c r="GOC138" s="131"/>
      <c r="GOD138" s="131"/>
      <c r="GOE138" s="131"/>
      <c r="GOF138" s="131"/>
      <c r="GOG138" s="131"/>
      <c r="GOH138" s="131"/>
      <c r="GOI138" s="131"/>
      <c r="GOJ138" s="131"/>
      <c r="GOK138" s="131"/>
      <c r="GOL138" s="131"/>
      <c r="GOM138" s="131"/>
      <c r="GON138" s="131"/>
      <c r="GOO138" s="131"/>
      <c r="GOP138" s="131"/>
      <c r="GOQ138" s="131"/>
      <c r="GOR138" s="131"/>
      <c r="GOS138" s="131"/>
      <c r="GOT138" s="131"/>
      <c r="GOU138" s="131"/>
      <c r="GOV138" s="131"/>
      <c r="GOW138" s="131"/>
      <c r="GOX138" s="131"/>
      <c r="GOY138" s="131"/>
      <c r="GOZ138" s="131"/>
      <c r="GPA138" s="131"/>
      <c r="GPB138" s="131"/>
      <c r="GPC138" s="131"/>
      <c r="GPD138" s="131"/>
      <c r="GPE138" s="131"/>
      <c r="GPF138" s="131"/>
      <c r="GPG138" s="131"/>
      <c r="GPH138" s="131"/>
      <c r="GPI138" s="131"/>
      <c r="GPJ138" s="131"/>
      <c r="GPK138" s="131"/>
      <c r="GPL138" s="131"/>
      <c r="GPM138" s="131"/>
      <c r="GPN138" s="131"/>
      <c r="GPO138" s="131"/>
      <c r="GPP138" s="131"/>
      <c r="GPQ138" s="131"/>
      <c r="GPR138" s="131"/>
      <c r="GPS138" s="131"/>
      <c r="GPT138" s="131"/>
      <c r="GPU138" s="131"/>
      <c r="GPV138" s="131"/>
      <c r="GPW138" s="131"/>
      <c r="GPX138" s="131"/>
      <c r="GPY138" s="131"/>
      <c r="GPZ138" s="131"/>
      <c r="GQA138" s="131"/>
      <c r="GQB138" s="131"/>
      <c r="GQC138" s="131"/>
      <c r="GQD138" s="131"/>
      <c r="GQE138" s="131"/>
      <c r="GQF138" s="131"/>
      <c r="GQG138" s="131"/>
      <c r="GQH138" s="131"/>
      <c r="GQI138" s="131"/>
      <c r="GQJ138" s="131"/>
      <c r="GQK138" s="131"/>
      <c r="GQL138" s="131"/>
      <c r="GQM138" s="131"/>
      <c r="GQN138" s="131"/>
      <c r="GQO138" s="131"/>
      <c r="GQP138" s="131"/>
      <c r="GQQ138" s="131"/>
      <c r="GQR138" s="131"/>
      <c r="GQS138" s="131"/>
      <c r="GQT138" s="131"/>
      <c r="GQU138" s="131"/>
      <c r="GQV138" s="131"/>
      <c r="GQW138" s="131"/>
      <c r="GQX138" s="131"/>
      <c r="GQY138" s="131"/>
      <c r="GQZ138" s="131"/>
      <c r="GRA138" s="131"/>
      <c r="GRB138" s="131"/>
      <c r="GRC138" s="131"/>
      <c r="GRD138" s="131"/>
      <c r="GRE138" s="131"/>
      <c r="GRF138" s="131"/>
      <c r="GRG138" s="131"/>
      <c r="GRH138" s="131"/>
      <c r="GRI138" s="131"/>
      <c r="GRJ138" s="131"/>
      <c r="GRK138" s="131"/>
      <c r="GRL138" s="131"/>
      <c r="GRM138" s="131"/>
      <c r="GRN138" s="131"/>
      <c r="GRO138" s="131"/>
      <c r="GRP138" s="131"/>
      <c r="GRQ138" s="131"/>
      <c r="GRR138" s="131"/>
      <c r="GRS138" s="131"/>
      <c r="GRT138" s="131"/>
      <c r="GRU138" s="131"/>
      <c r="GRV138" s="131"/>
      <c r="GRW138" s="131"/>
      <c r="GRX138" s="131"/>
      <c r="GRY138" s="131"/>
      <c r="GRZ138" s="131"/>
      <c r="GSA138" s="131"/>
      <c r="GSB138" s="131"/>
      <c r="GSC138" s="131"/>
      <c r="GSD138" s="131"/>
      <c r="GSE138" s="131"/>
      <c r="GSF138" s="131"/>
      <c r="GSG138" s="131"/>
      <c r="GSH138" s="131"/>
      <c r="GSI138" s="131"/>
      <c r="GSJ138" s="131"/>
      <c r="GSK138" s="131"/>
      <c r="GSL138" s="131"/>
      <c r="GSM138" s="131"/>
      <c r="GSN138" s="131"/>
      <c r="GSO138" s="131"/>
      <c r="GSP138" s="131"/>
      <c r="GSQ138" s="131"/>
      <c r="GSR138" s="131"/>
      <c r="GSS138" s="131"/>
      <c r="GST138" s="131"/>
      <c r="GSU138" s="131"/>
      <c r="GSV138" s="131"/>
      <c r="GSW138" s="131"/>
      <c r="GSX138" s="131"/>
      <c r="GSY138" s="131"/>
      <c r="GSZ138" s="131"/>
      <c r="GTA138" s="131"/>
      <c r="GTB138" s="131"/>
      <c r="GTC138" s="131"/>
      <c r="GTD138" s="131"/>
      <c r="GTE138" s="131"/>
      <c r="GTF138" s="131"/>
      <c r="GTG138" s="131"/>
      <c r="GTH138" s="131"/>
      <c r="GTI138" s="131"/>
      <c r="GTJ138" s="131"/>
      <c r="GTK138" s="131"/>
      <c r="GTL138" s="131"/>
      <c r="GTM138" s="131"/>
      <c r="GTN138" s="131"/>
      <c r="GTO138" s="131"/>
      <c r="GTP138" s="131"/>
      <c r="GTQ138" s="131"/>
      <c r="GTR138" s="131"/>
      <c r="GTS138" s="131"/>
      <c r="GTT138" s="131"/>
      <c r="GTU138" s="131"/>
      <c r="GTV138" s="131"/>
      <c r="GTW138" s="131"/>
      <c r="GTX138" s="131"/>
      <c r="GTY138" s="131"/>
      <c r="GTZ138" s="131"/>
      <c r="GUA138" s="131"/>
      <c r="GUB138" s="131"/>
      <c r="GUC138" s="131"/>
      <c r="GUD138" s="131"/>
      <c r="GUE138" s="131"/>
      <c r="GUF138" s="131"/>
      <c r="GUG138" s="131"/>
      <c r="GUH138" s="131"/>
      <c r="GUI138" s="131"/>
      <c r="GUJ138" s="131"/>
      <c r="GUK138" s="131"/>
      <c r="GUL138" s="131"/>
      <c r="GUM138" s="131"/>
      <c r="GUN138" s="131"/>
      <c r="GUO138" s="131"/>
      <c r="GUP138" s="131"/>
      <c r="GUQ138" s="131"/>
      <c r="GUR138" s="131"/>
      <c r="GUS138" s="131"/>
      <c r="GUT138" s="131"/>
      <c r="GUU138" s="131"/>
      <c r="GUV138" s="131"/>
      <c r="GUW138" s="131"/>
      <c r="GUX138" s="131"/>
      <c r="GUY138" s="131"/>
      <c r="GUZ138" s="131"/>
      <c r="GVA138" s="131"/>
      <c r="GVB138" s="131"/>
      <c r="GVC138" s="131"/>
      <c r="GVD138" s="131"/>
      <c r="GVE138" s="131"/>
      <c r="GVF138" s="131"/>
      <c r="GVG138" s="131"/>
      <c r="GVH138" s="131"/>
      <c r="GVI138" s="131"/>
      <c r="GVJ138" s="131"/>
      <c r="GVK138" s="131"/>
      <c r="GVL138" s="131"/>
      <c r="GVM138" s="131"/>
      <c r="GVN138" s="131"/>
      <c r="GVO138" s="131"/>
      <c r="GVP138" s="131"/>
      <c r="GVQ138" s="131"/>
      <c r="GVR138" s="131"/>
      <c r="GVS138" s="131"/>
      <c r="GVT138" s="131"/>
      <c r="GVU138" s="131"/>
      <c r="GVV138" s="131"/>
      <c r="GVW138" s="131"/>
      <c r="GVX138" s="131"/>
      <c r="GVY138" s="131"/>
      <c r="GVZ138" s="131"/>
      <c r="GWA138" s="131"/>
      <c r="GWB138" s="131"/>
      <c r="GWC138" s="131"/>
      <c r="GWD138" s="131"/>
      <c r="GWE138" s="131"/>
      <c r="GWF138" s="131"/>
      <c r="GWG138" s="131"/>
      <c r="GWH138" s="131"/>
      <c r="GWI138" s="131"/>
      <c r="GWJ138" s="131"/>
      <c r="GWK138" s="131"/>
      <c r="GWL138" s="131"/>
      <c r="GWM138" s="131"/>
      <c r="GWN138" s="131"/>
      <c r="GWO138" s="131"/>
      <c r="GWP138" s="131"/>
      <c r="GWQ138" s="131"/>
      <c r="GWR138" s="131"/>
      <c r="GWS138" s="131"/>
      <c r="GWT138" s="131"/>
      <c r="GWU138" s="131"/>
      <c r="GWV138" s="131"/>
      <c r="GWW138" s="131"/>
      <c r="GWX138" s="131"/>
      <c r="GWY138" s="131"/>
      <c r="GWZ138" s="131"/>
      <c r="GXA138" s="131"/>
      <c r="GXB138" s="131"/>
      <c r="GXC138" s="131"/>
      <c r="GXD138" s="131"/>
      <c r="GXE138" s="131"/>
      <c r="GXF138" s="131"/>
      <c r="GXG138" s="131"/>
      <c r="GXH138" s="131"/>
      <c r="GXI138" s="131"/>
      <c r="GXJ138" s="131"/>
      <c r="GXK138" s="131"/>
      <c r="GXL138" s="131"/>
      <c r="GXM138" s="131"/>
      <c r="GXN138" s="131"/>
      <c r="GXO138" s="131"/>
      <c r="GXP138" s="131"/>
      <c r="GXQ138" s="131"/>
      <c r="GXR138" s="131"/>
      <c r="GXS138" s="131"/>
      <c r="GXT138" s="131"/>
      <c r="GXU138" s="131"/>
      <c r="GXV138" s="131"/>
      <c r="GXW138" s="131"/>
      <c r="GXX138" s="131"/>
      <c r="GXY138" s="131"/>
      <c r="GXZ138" s="131"/>
      <c r="GYA138" s="131"/>
      <c r="GYB138" s="131"/>
      <c r="GYC138" s="131"/>
      <c r="GYD138" s="131"/>
      <c r="GYE138" s="131"/>
      <c r="GYF138" s="131"/>
      <c r="GYG138" s="131"/>
      <c r="GYH138" s="131"/>
      <c r="GYI138" s="131"/>
      <c r="GYJ138" s="131"/>
      <c r="GYK138" s="131"/>
      <c r="GYL138" s="131"/>
      <c r="GYM138" s="131"/>
      <c r="GYN138" s="131"/>
      <c r="GYO138" s="131"/>
      <c r="GYP138" s="131"/>
      <c r="GYQ138" s="131"/>
      <c r="GYR138" s="131"/>
      <c r="GYS138" s="131"/>
      <c r="GYT138" s="131"/>
      <c r="GYU138" s="131"/>
      <c r="GYV138" s="131"/>
      <c r="GYW138" s="131"/>
      <c r="GYX138" s="131"/>
      <c r="GYY138" s="131"/>
      <c r="GYZ138" s="131"/>
      <c r="GZA138" s="131"/>
      <c r="GZB138" s="131"/>
      <c r="GZC138" s="131"/>
      <c r="GZD138" s="131"/>
      <c r="GZE138" s="131"/>
      <c r="GZF138" s="131"/>
      <c r="GZG138" s="131"/>
      <c r="GZH138" s="131"/>
      <c r="GZI138" s="131"/>
      <c r="GZJ138" s="131"/>
      <c r="GZK138" s="131"/>
      <c r="GZL138" s="131"/>
      <c r="GZM138" s="131"/>
      <c r="GZN138" s="131"/>
      <c r="GZO138" s="131"/>
      <c r="GZP138" s="131"/>
      <c r="GZQ138" s="131"/>
      <c r="GZR138" s="131"/>
      <c r="GZS138" s="131"/>
      <c r="GZT138" s="131"/>
      <c r="GZU138" s="131"/>
      <c r="GZV138" s="131"/>
      <c r="GZW138" s="131"/>
      <c r="GZX138" s="131"/>
      <c r="GZY138" s="131"/>
      <c r="GZZ138" s="131"/>
      <c r="HAA138" s="131"/>
      <c r="HAB138" s="131"/>
      <c r="HAC138" s="131"/>
      <c r="HAD138" s="131"/>
      <c r="HAE138" s="131"/>
      <c r="HAF138" s="131"/>
      <c r="HAG138" s="131"/>
      <c r="HAH138" s="131"/>
      <c r="HAI138" s="131"/>
      <c r="HAJ138" s="131"/>
      <c r="HAK138" s="131"/>
      <c r="HAL138" s="131"/>
      <c r="HAM138" s="131"/>
      <c r="HAN138" s="131"/>
      <c r="HAO138" s="131"/>
      <c r="HAP138" s="131"/>
      <c r="HAQ138" s="131"/>
      <c r="HAR138" s="131"/>
      <c r="HAS138" s="131"/>
      <c r="HAT138" s="131"/>
      <c r="HAU138" s="131"/>
      <c r="HAV138" s="131"/>
      <c r="HAW138" s="131"/>
      <c r="HAX138" s="131"/>
      <c r="HAY138" s="131"/>
      <c r="HAZ138" s="131"/>
      <c r="HBA138" s="131"/>
      <c r="HBB138" s="131"/>
      <c r="HBC138" s="131"/>
      <c r="HBD138" s="131"/>
      <c r="HBE138" s="131"/>
      <c r="HBF138" s="131"/>
      <c r="HBG138" s="131"/>
      <c r="HBH138" s="131"/>
      <c r="HBI138" s="131"/>
      <c r="HBJ138" s="131"/>
      <c r="HBK138" s="131"/>
      <c r="HBL138" s="131"/>
      <c r="HBM138" s="131"/>
      <c r="HBN138" s="131"/>
      <c r="HBO138" s="131"/>
      <c r="HBP138" s="131"/>
      <c r="HBQ138" s="131"/>
      <c r="HBR138" s="131"/>
      <c r="HBS138" s="131"/>
      <c r="HBT138" s="131"/>
      <c r="HBU138" s="131"/>
      <c r="HBV138" s="131"/>
      <c r="HBW138" s="131"/>
      <c r="HBX138" s="131"/>
      <c r="HBY138" s="131"/>
      <c r="HBZ138" s="131"/>
      <c r="HCA138" s="131"/>
      <c r="HCB138" s="131"/>
      <c r="HCC138" s="131"/>
      <c r="HCD138" s="131"/>
      <c r="HCE138" s="131"/>
      <c r="HCF138" s="131"/>
      <c r="HCG138" s="131"/>
      <c r="HCH138" s="131"/>
      <c r="HCI138" s="131"/>
      <c r="HCJ138" s="131"/>
      <c r="HCK138" s="131"/>
      <c r="HCL138" s="131"/>
      <c r="HCM138" s="131"/>
      <c r="HCN138" s="131"/>
      <c r="HCO138" s="131"/>
      <c r="HCP138" s="131"/>
      <c r="HCQ138" s="131"/>
      <c r="HCR138" s="131"/>
      <c r="HCS138" s="131"/>
      <c r="HCT138" s="131"/>
      <c r="HCU138" s="131"/>
      <c r="HCV138" s="131"/>
      <c r="HCW138" s="131"/>
      <c r="HCX138" s="131"/>
      <c r="HCY138" s="131"/>
      <c r="HCZ138" s="131"/>
      <c r="HDA138" s="131"/>
      <c r="HDB138" s="131"/>
      <c r="HDC138" s="131"/>
      <c r="HDD138" s="131"/>
      <c r="HDE138" s="131"/>
      <c r="HDF138" s="131"/>
      <c r="HDG138" s="131"/>
      <c r="HDH138" s="131"/>
      <c r="HDI138" s="131"/>
      <c r="HDJ138" s="131"/>
      <c r="HDK138" s="131"/>
      <c r="HDL138" s="131"/>
      <c r="HDM138" s="131"/>
      <c r="HDN138" s="131"/>
      <c r="HDO138" s="131"/>
      <c r="HDP138" s="131"/>
      <c r="HDQ138" s="131"/>
      <c r="HDR138" s="131"/>
      <c r="HDS138" s="131"/>
      <c r="HDT138" s="131"/>
      <c r="HDU138" s="131"/>
      <c r="HDV138" s="131"/>
      <c r="HDW138" s="131"/>
      <c r="HDX138" s="131"/>
      <c r="HDY138" s="131"/>
      <c r="HDZ138" s="131"/>
      <c r="HEA138" s="131"/>
      <c r="HEB138" s="131"/>
      <c r="HEC138" s="131"/>
      <c r="HED138" s="131"/>
      <c r="HEE138" s="131"/>
      <c r="HEF138" s="131"/>
      <c r="HEG138" s="131"/>
      <c r="HEH138" s="131"/>
      <c r="HEI138" s="131"/>
      <c r="HEJ138" s="131"/>
      <c r="HEK138" s="131"/>
      <c r="HEL138" s="131"/>
      <c r="HEM138" s="131"/>
      <c r="HEN138" s="131"/>
      <c r="HEO138" s="131"/>
      <c r="HEP138" s="131"/>
      <c r="HEQ138" s="131"/>
      <c r="HER138" s="131"/>
      <c r="HES138" s="131"/>
      <c r="HET138" s="131"/>
      <c r="HEU138" s="131"/>
      <c r="HEV138" s="131"/>
      <c r="HEW138" s="131"/>
      <c r="HEX138" s="131"/>
      <c r="HEY138" s="131"/>
      <c r="HEZ138" s="131"/>
      <c r="HFA138" s="131"/>
      <c r="HFB138" s="131"/>
      <c r="HFC138" s="131"/>
      <c r="HFD138" s="131"/>
      <c r="HFE138" s="131"/>
      <c r="HFF138" s="131"/>
      <c r="HFG138" s="131"/>
      <c r="HFH138" s="131"/>
      <c r="HFI138" s="131"/>
      <c r="HFJ138" s="131"/>
      <c r="HFK138" s="131"/>
      <c r="HFL138" s="131"/>
      <c r="HFM138" s="131"/>
      <c r="HFN138" s="131"/>
      <c r="HFO138" s="131"/>
      <c r="HFP138" s="131"/>
      <c r="HFQ138" s="131"/>
      <c r="HFR138" s="131"/>
      <c r="HFS138" s="131"/>
      <c r="HFT138" s="131"/>
      <c r="HFU138" s="131"/>
      <c r="HFV138" s="131"/>
      <c r="HFW138" s="131"/>
      <c r="HFX138" s="131"/>
      <c r="HFY138" s="131"/>
      <c r="HFZ138" s="131"/>
      <c r="HGA138" s="131"/>
      <c r="HGB138" s="131"/>
      <c r="HGC138" s="131"/>
      <c r="HGD138" s="131"/>
      <c r="HGE138" s="131"/>
      <c r="HGF138" s="131"/>
      <c r="HGG138" s="131"/>
      <c r="HGH138" s="131"/>
      <c r="HGI138" s="131"/>
      <c r="HGJ138" s="131"/>
      <c r="HGK138" s="131"/>
      <c r="HGL138" s="131"/>
      <c r="HGM138" s="131"/>
      <c r="HGN138" s="131"/>
      <c r="HGO138" s="131"/>
      <c r="HGP138" s="131"/>
      <c r="HGQ138" s="131"/>
      <c r="HGR138" s="131"/>
      <c r="HGS138" s="131"/>
      <c r="HGT138" s="131"/>
      <c r="HGU138" s="131"/>
      <c r="HGV138" s="131"/>
      <c r="HGW138" s="131"/>
      <c r="HGX138" s="131"/>
      <c r="HGY138" s="131"/>
      <c r="HGZ138" s="131"/>
      <c r="HHA138" s="131"/>
      <c r="HHB138" s="131"/>
      <c r="HHC138" s="131"/>
      <c r="HHD138" s="131"/>
      <c r="HHE138" s="131"/>
      <c r="HHF138" s="131"/>
      <c r="HHG138" s="131"/>
      <c r="HHH138" s="131"/>
      <c r="HHI138" s="131"/>
      <c r="HHJ138" s="131"/>
      <c r="HHK138" s="131"/>
      <c r="HHL138" s="131"/>
      <c r="HHM138" s="131"/>
      <c r="HHN138" s="131"/>
      <c r="HHO138" s="131"/>
      <c r="HHP138" s="131"/>
      <c r="HHQ138" s="131"/>
      <c r="HHR138" s="131"/>
      <c r="HHS138" s="131"/>
      <c r="HHT138" s="131"/>
      <c r="HHU138" s="131"/>
      <c r="HHV138" s="131"/>
      <c r="HHW138" s="131"/>
      <c r="HHX138" s="131"/>
      <c r="HHY138" s="131"/>
      <c r="HHZ138" s="131"/>
      <c r="HIA138" s="131"/>
      <c r="HIB138" s="131"/>
      <c r="HIC138" s="131"/>
      <c r="HID138" s="131"/>
      <c r="HIE138" s="131"/>
      <c r="HIF138" s="131"/>
      <c r="HIG138" s="131"/>
      <c r="HIH138" s="131"/>
      <c r="HII138" s="131"/>
      <c r="HIJ138" s="131"/>
      <c r="HIK138" s="131"/>
      <c r="HIL138" s="131"/>
      <c r="HIM138" s="131"/>
      <c r="HIN138" s="131"/>
      <c r="HIO138" s="131"/>
      <c r="HIP138" s="131"/>
      <c r="HIQ138" s="131"/>
      <c r="HIR138" s="131"/>
      <c r="HIS138" s="131"/>
      <c r="HIT138" s="131"/>
      <c r="HIU138" s="131"/>
      <c r="HIV138" s="131"/>
      <c r="HIW138" s="131"/>
      <c r="HIX138" s="131"/>
      <c r="HIY138" s="131"/>
      <c r="HIZ138" s="131"/>
      <c r="HJA138" s="131"/>
      <c r="HJB138" s="131"/>
      <c r="HJC138" s="131"/>
      <c r="HJD138" s="131"/>
      <c r="HJE138" s="131"/>
      <c r="HJF138" s="131"/>
      <c r="HJG138" s="131"/>
      <c r="HJH138" s="131"/>
      <c r="HJI138" s="131"/>
      <c r="HJJ138" s="131"/>
      <c r="HJK138" s="131"/>
      <c r="HJL138" s="131"/>
      <c r="HJM138" s="131"/>
      <c r="HJN138" s="131"/>
      <c r="HJO138" s="131"/>
      <c r="HJP138" s="131"/>
      <c r="HJQ138" s="131"/>
      <c r="HJR138" s="131"/>
      <c r="HJS138" s="131"/>
      <c r="HJT138" s="131"/>
      <c r="HJU138" s="131"/>
      <c r="HJV138" s="131"/>
      <c r="HJW138" s="131"/>
      <c r="HJX138" s="131"/>
      <c r="HJY138" s="131"/>
      <c r="HJZ138" s="131"/>
      <c r="HKA138" s="131"/>
      <c r="HKB138" s="131"/>
      <c r="HKC138" s="131"/>
      <c r="HKD138" s="131"/>
      <c r="HKE138" s="131"/>
      <c r="HKF138" s="131"/>
      <c r="HKG138" s="131"/>
      <c r="HKH138" s="131"/>
      <c r="HKI138" s="131"/>
      <c r="HKJ138" s="131"/>
      <c r="HKK138" s="131"/>
      <c r="HKL138" s="131"/>
      <c r="HKM138" s="131"/>
      <c r="HKN138" s="131"/>
      <c r="HKO138" s="131"/>
      <c r="HKP138" s="131"/>
      <c r="HKQ138" s="131"/>
      <c r="HKR138" s="131"/>
      <c r="HKS138" s="131"/>
      <c r="HKT138" s="131"/>
      <c r="HKU138" s="131"/>
      <c r="HKV138" s="131"/>
      <c r="HKW138" s="131"/>
      <c r="HKX138" s="131"/>
      <c r="HKY138" s="131"/>
      <c r="HKZ138" s="131"/>
      <c r="HLA138" s="131"/>
      <c r="HLB138" s="131"/>
      <c r="HLC138" s="131"/>
      <c r="HLD138" s="131"/>
      <c r="HLE138" s="131"/>
      <c r="HLF138" s="131"/>
      <c r="HLG138" s="131"/>
      <c r="HLH138" s="131"/>
      <c r="HLI138" s="131"/>
      <c r="HLJ138" s="131"/>
      <c r="HLK138" s="131"/>
      <c r="HLL138" s="131"/>
      <c r="HLM138" s="131"/>
      <c r="HLN138" s="131"/>
      <c r="HLO138" s="131"/>
      <c r="HLP138" s="131"/>
      <c r="HLQ138" s="131"/>
      <c r="HLR138" s="131"/>
      <c r="HLS138" s="131"/>
      <c r="HLT138" s="131"/>
      <c r="HLU138" s="131"/>
      <c r="HLV138" s="131"/>
      <c r="HLW138" s="131"/>
      <c r="HLX138" s="131"/>
      <c r="HLY138" s="131"/>
      <c r="HLZ138" s="131"/>
      <c r="HMA138" s="131"/>
      <c r="HMB138" s="131"/>
      <c r="HMC138" s="131"/>
      <c r="HMD138" s="131"/>
      <c r="HME138" s="131"/>
      <c r="HMF138" s="131"/>
      <c r="HMG138" s="131"/>
      <c r="HMH138" s="131"/>
      <c r="HMI138" s="131"/>
      <c r="HMJ138" s="131"/>
      <c r="HMK138" s="131"/>
      <c r="HML138" s="131"/>
      <c r="HMM138" s="131"/>
      <c r="HMN138" s="131"/>
      <c r="HMO138" s="131"/>
      <c r="HMP138" s="131"/>
      <c r="HMQ138" s="131"/>
      <c r="HMR138" s="131"/>
      <c r="HMS138" s="131"/>
      <c r="HMT138" s="131"/>
      <c r="HMU138" s="131"/>
      <c r="HMV138" s="131"/>
      <c r="HMW138" s="131"/>
      <c r="HMX138" s="131"/>
      <c r="HMY138" s="131"/>
      <c r="HMZ138" s="131"/>
      <c r="HNA138" s="131"/>
      <c r="HNB138" s="131"/>
      <c r="HNC138" s="131"/>
      <c r="HND138" s="131"/>
      <c r="HNE138" s="131"/>
      <c r="HNF138" s="131"/>
      <c r="HNG138" s="131"/>
      <c r="HNH138" s="131"/>
      <c r="HNI138" s="131"/>
      <c r="HNJ138" s="131"/>
      <c r="HNK138" s="131"/>
      <c r="HNL138" s="131"/>
      <c r="HNM138" s="131"/>
      <c r="HNN138" s="131"/>
      <c r="HNO138" s="131"/>
      <c r="HNP138" s="131"/>
      <c r="HNQ138" s="131"/>
      <c r="HNR138" s="131"/>
      <c r="HNS138" s="131"/>
      <c r="HNT138" s="131"/>
      <c r="HNU138" s="131"/>
      <c r="HNV138" s="131"/>
      <c r="HNW138" s="131"/>
      <c r="HNX138" s="131"/>
      <c r="HNY138" s="131"/>
      <c r="HNZ138" s="131"/>
      <c r="HOA138" s="131"/>
      <c r="HOB138" s="131"/>
      <c r="HOC138" s="131"/>
      <c r="HOD138" s="131"/>
      <c r="HOE138" s="131"/>
      <c r="HOF138" s="131"/>
      <c r="HOG138" s="131"/>
      <c r="HOH138" s="131"/>
      <c r="HOI138" s="131"/>
      <c r="HOJ138" s="131"/>
      <c r="HOK138" s="131"/>
      <c r="HOL138" s="131"/>
      <c r="HOM138" s="131"/>
      <c r="HON138" s="131"/>
      <c r="HOO138" s="131"/>
      <c r="HOP138" s="131"/>
      <c r="HOQ138" s="131"/>
      <c r="HOR138" s="131"/>
      <c r="HOS138" s="131"/>
      <c r="HOT138" s="131"/>
      <c r="HOU138" s="131"/>
      <c r="HOV138" s="131"/>
      <c r="HOW138" s="131"/>
      <c r="HOX138" s="131"/>
      <c r="HOY138" s="131"/>
      <c r="HOZ138" s="131"/>
      <c r="HPA138" s="131"/>
      <c r="HPB138" s="131"/>
      <c r="HPC138" s="131"/>
      <c r="HPD138" s="131"/>
      <c r="HPE138" s="131"/>
      <c r="HPF138" s="131"/>
      <c r="HPG138" s="131"/>
      <c r="HPH138" s="131"/>
      <c r="HPI138" s="131"/>
      <c r="HPJ138" s="131"/>
      <c r="HPK138" s="131"/>
      <c r="HPL138" s="131"/>
      <c r="HPM138" s="131"/>
      <c r="HPN138" s="131"/>
      <c r="HPO138" s="131"/>
      <c r="HPP138" s="131"/>
      <c r="HPQ138" s="131"/>
      <c r="HPR138" s="131"/>
      <c r="HPS138" s="131"/>
      <c r="HPT138" s="131"/>
      <c r="HPU138" s="131"/>
      <c r="HPV138" s="131"/>
      <c r="HPW138" s="131"/>
      <c r="HPX138" s="131"/>
      <c r="HPY138" s="131"/>
      <c r="HPZ138" s="131"/>
      <c r="HQA138" s="131"/>
      <c r="HQB138" s="131"/>
      <c r="HQC138" s="131"/>
      <c r="HQD138" s="131"/>
      <c r="HQE138" s="131"/>
      <c r="HQF138" s="131"/>
      <c r="HQG138" s="131"/>
      <c r="HQH138" s="131"/>
      <c r="HQI138" s="131"/>
      <c r="HQJ138" s="131"/>
      <c r="HQK138" s="131"/>
      <c r="HQL138" s="131"/>
      <c r="HQM138" s="131"/>
      <c r="HQN138" s="131"/>
      <c r="HQO138" s="131"/>
      <c r="HQP138" s="131"/>
      <c r="HQQ138" s="131"/>
      <c r="HQR138" s="131"/>
      <c r="HQS138" s="131"/>
      <c r="HQT138" s="131"/>
      <c r="HQU138" s="131"/>
      <c r="HQV138" s="131"/>
      <c r="HQW138" s="131"/>
      <c r="HQX138" s="131"/>
      <c r="HQY138" s="131"/>
      <c r="HQZ138" s="131"/>
      <c r="HRA138" s="131"/>
      <c r="HRB138" s="131"/>
      <c r="HRC138" s="131"/>
      <c r="HRD138" s="131"/>
      <c r="HRE138" s="131"/>
      <c r="HRF138" s="131"/>
      <c r="HRG138" s="131"/>
      <c r="HRH138" s="131"/>
      <c r="HRI138" s="131"/>
      <c r="HRJ138" s="131"/>
      <c r="HRK138" s="131"/>
      <c r="HRL138" s="131"/>
      <c r="HRM138" s="131"/>
      <c r="HRN138" s="131"/>
      <c r="HRO138" s="131"/>
      <c r="HRP138" s="131"/>
      <c r="HRQ138" s="131"/>
      <c r="HRR138" s="131"/>
      <c r="HRS138" s="131"/>
      <c r="HRT138" s="131"/>
      <c r="HRU138" s="131"/>
      <c r="HRV138" s="131"/>
      <c r="HRW138" s="131"/>
      <c r="HRX138" s="131"/>
      <c r="HRY138" s="131"/>
      <c r="HRZ138" s="131"/>
      <c r="HSA138" s="131"/>
      <c r="HSB138" s="131"/>
      <c r="HSC138" s="131"/>
      <c r="HSD138" s="131"/>
      <c r="HSE138" s="131"/>
      <c r="HSF138" s="131"/>
      <c r="HSG138" s="131"/>
      <c r="HSH138" s="131"/>
      <c r="HSI138" s="131"/>
      <c r="HSJ138" s="131"/>
      <c r="HSK138" s="131"/>
      <c r="HSL138" s="131"/>
      <c r="HSM138" s="131"/>
      <c r="HSN138" s="131"/>
      <c r="HSO138" s="131"/>
      <c r="HSP138" s="131"/>
      <c r="HSQ138" s="131"/>
      <c r="HSR138" s="131"/>
      <c r="HSS138" s="131"/>
      <c r="HST138" s="131"/>
      <c r="HSU138" s="131"/>
      <c r="HSV138" s="131"/>
      <c r="HSW138" s="131"/>
      <c r="HSX138" s="131"/>
      <c r="HSY138" s="131"/>
      <c r="HSZ138" s="131"/>
      <c r="HTA138" s="131"/>
      <c r="HTB138" s="131"/>
      <c r="HTC138" s="131"/>
      <c r="HTD138" s="131"/>
      <c r="HTE138" s="131"/>
      <c r="HTF138" s="131"/>
      <c r="HTG138" s="131"/>
      <c r="HTH138" s="131"/>
      <c r="HTI138" s="131"/>
      <c r="HTJ138" s="131"/>
      <c r="HTK138" s="131"/>
      <c r="HTL138" s="131"/>
      <c r="HTM138" s="131"/>
      <c r="HTN138" s="131"/>
      <c r="HTO138" s="131"/>
      <c r="HTP138" s="131"/>
      <c r="HTQ138" s="131"/>
      <c r="HTR138" s="131"/>
      <c r="HTS138" s="131"/>
      <c r="HTT138" s="131"/>
      <c r="HTU138" s="131"/>
      <c r="HTV138" s="131"/>
      <c r="HTW138" s="131"/>
      <c r="HTX138" s="131"/>
      <c r="HTY138" s="131"/>
      <c r="HTZ138" s="131"/>
      <c r="HUA138" s="131"/>
      <c r="HUB138" s="131"/>
      <c r="HUC138" s="131"/>
      <c r="HUD138" s="131"/>
      <c r="HUE138" s="131"/>
      <c r="HUF138" s="131"/>
      <c r="HUG138" s="131"/>
      <c r="HUH138" s="131"/>
      <c r="HUI138" s="131"/>
      <c r="HUJ138" s="131"/>
      <c r="HUK138" s="131"/>
      <c r="HUL138" s="131"/>
      <c r="HUM138" s="131"/>
      <c r="HUN138" s="131"/>
      <c r="HUO138" s="131"/>
      <c r="HUP138" s="131"/>
      <c r="HUQ138" s="131"/>
      <c r="HUR138" s="131"/>
      <c r="HUS138" s="131"/>
      <c r="HUT138" s="131"/>
      <c r="HUU138" s="131"/>
      <c r="HUV138" s="131"/>
      <c r="HUW138" s="131"/>
      <c r="HUX138" s="131"/>
      <c r="HUY138" s="131"/>
      <c r="HUZ138" s="131"/>
      <c r="HVA138" s="131"/>
      <c r="HVB138" s="131"/>
      <c r="HVC138" s="131"/>
      <c r="HVD138" s="131"/>
      <c r="HVE138" s="131"/>
      <c r="HVF138" s="131"/>
      <c r="HVG138" s="131"/>
      <c r="HVH138" s="131"/>
      <c r="HVI138" s="131"/>
      <c r="HVJ138" s="131"/>
      <c r="HVK138" s="131"/>
      <c r="HVL138" s="131"/>
      <c r="HVM138" s="131"/>
      <c r="HVN138" s="131"/>
      <c r="HVO138" s="131"/>
      <c r="HVP138" s="131"/>
      <c r="HVQ138" s="131"/>
      <c r="HVR138" s="131"/>
      <c r="HVS138" s="131"/>
      <c r="HVT138" s="131"/>
      <c r="HVU138" s="131"/>
      <c r="HVV138" s="131"/>
      <c r="HVW138" s="131"/>
      <c r="HVX138" s="131"/>
      <c r="HVY138" s="131"/>
      <c r="HVZ138" s="131"/>
      <c r="HWA138" s="131"/>
      <c r="HWB138" s="131"/>
      <c r="HWC138" s="131"/>
      <c r="HWD138" s="131"/>
      <c r="HWE138" s="131"/>
      <c r="HWF138" s="131"/>
      <c r="HWG138" s="131"/>
      <c r="HWH138" s="131"/>
      <c r="HWI138" s="131"/>
      <c r="HWJ138" s="131"/>
      <c r="HWK138" s="131"/>
      <c r="HWL138" s="131"/>
      <c r="HWM138" s="131"/>
      <c r="HWN138" s="131"/>
      <c r="HWO138" s="131"/>
      <c r="HWP138" s="131"/>
      <c r="HWQ138" s="131"/>
      <c r="HWR138" s="131"/>
      <c r="HWS138" s="131"/>
      <c r="HWT138" s="131"/>
      <c r="HWU138" s="131"/>
      <c r="HWV138" s="131"/>
      <c r="HWW138" s="131"/>
      <c r="HWX138" s="131"/>
      <c r="HWY138" s="131"/>
      <c r="HWZ138" s="131"/>
      <c r="HXA138" s="131"/>
      <c r="HXB138" s="131"/>
      <c r="HXC138" s="131"/>
      <c r="HXD138" s="131"/>
      <c r="HXE138" s="131"/>
      <c r="HXF138" s="131"/>
      <c r="HXG138" s="131"/>
      <c r="HXH138" s="131"/>
      <c r="HXI138" s="131"/>
      <c r="HXJ138" s="131"/>
      <c r="HXK138" s="131"/>
      <c r="HXL138" s="131"/>
      <c r="HXM138" s="131"/>
      <c r="HXN138" s="131"/>
      <c r="HXO138" s="131"/>
      <c r="HXP138" s="131"/>
      <c r="HXQ138" s="131"/>
      <c r="HXR138" s="131"/>
      <c r="HXS138" s="131"/>
      <c r="HXT138" s="131"/>
      <c r="HXU138" s="131"/>
      <c r="HXV138" s="131"/>
      <c r="HXW138" s="131"/>
      <c r="HXX138" s="131"/>
      <c r="HXY138" s="131"/>
      <c r="HXZ138" s="131"/>
      <c r="HYA138" s="131"/>
      <c r="HYB138" s="131"/>
      <c r="HYC138" s="131"/>
      <c r="HYD138" s="131"/>
      <c r="HYE138" s="131"/>
      <c r="HYF138" s="131"/>
      <c r="HYG138" s="131"/>
      <c r="HYH138" s="131"/>
      <c r="HYI138" s="131"/>
      <c r="HYJ138" s="131"/>
      <c r="HYK138" s="131"/>
      <c r="HYL138" s="131"/>
      <c r="HYM138" s="131"/>
      <c r="HYN138" s="131"/>
      <c r="HYO138" s="131"/>
      <c r="HYP138" s="131"/>
      <c r="HYQ138" s="131"/>
      <c r="HYR138" s="131"/>
      <c r="HYS138" s="131"/>
      <c r="HYT138" s="131"/>
      <c r="HYU138" s="131"/>
      <c r="HYV138" s="131"/>
      <c r="HYW138" s="131"/>
      <c r="HYX138" s="131"/>
      <c r="HYY138" s="131"/>
      <c r="HYZ138" s="131"/>
      <c r="HZA138" s="131"/>
      <c r="HZB138" s="131"/>
      <c r="HZC138" s="131"/>
      <c r="HZD138" s="131"/>
      <c r="HZE138" s="131"/>
      <c r="HZF138" s="131"/>
      <c r="HZG138" s="131"/>
      <c r="HZH138" s="131"/>
      <c r="HZI138" s="131"/>
      <c r="HZJ138" s="131"/>
      <c r="HZK138" s="131"/>
      <c r="HZL138" s="131"/>
      <c r="HZM138" s="131"/>
      <c r="HZN138" s="131"/>
      <c r="HZO138" s="131"/>
      <c r="HZP138" s="131"/>
      <c r="HZQ138" s="131"/>
      <c r="HZR138" s="131"/>
      <c r="HZS138" s="131"/>
      <c r="HZT138" s="131"/>
      <c r="HZU138" s="131"/>
      <c r="HZV138" s="131"/>
      <c r="HZW138" s="131"/>
      <c r="HZX138" s="131"/>
      <c r="HZY138" s="131"/>
      <c r="HZZ138" s="131"/>
      <c r="IAA138" s="131"/>
      <c r="IAB138" s="131"/>
      <c r="IAC138" s="131"/>
      <c r="IAD138" s="131"/>
      <c r="IAE138" s="131"/>
      <c r="IAF138" s="131"/>
      <c r="IAG138" s="131"/>
      <c r="IAH138" s="131"/>
      <c r="IAI138" s="131"/>
      <c r="IAJ138" s="131"/>
      <c r="IAK138" s="131"/>
      <c r="IAL138" s="131"/>
      <c r="IAM138" s="131"/>
      <c r="IAN138" s="131"/>
      <c r="IAO138" s="131"/>
      <c r="IAP138" s="131"/>
      <c r="IAQ138" s="131"/>
      <c r="IAR138" s="131"/>
      <c r="IAS138" s="131"/>
      <c r="IAT138" s="131"/>
      <c r="IAU138" s="131"/>
      <c r="IAV138" s="131"/>
      <c r="IAW138" s="131"/>
      <c r="IAX138" s="131"/>
      <c r="IAY138" s="131"/>
      <c r="IAZ138" s="131"/>
      <c r="IBA138" s="131"/>
      <c r="IBB138" s="131"/>
      <c r="IBC138" s="131"/>
      <c r="IBD138" s="131"/>
      <c r="IBE138" s="131"/>
      <c r="IBF138" s="131"/>
      <c r="IBG138" s="131"/>
      <c r="IBH138" s="131"/>
      <c r="IBI138" s="131"/>
      <c r="IBJ138" s="131"/>
      <c r="IBK138" s="131"/>
      <c r="IBL138" s="131"/>
      <c r="IBM138" s="131"/>
      <c r="IBN138" s="131"/>
      <c r="IBO138" s="131"/>
      <c r="IBP138" s="131"/>
      <c r="IBQ138" s="131"/>
      <c r="IBR138" s="131"/>
      <c r="IBS138" s="131"/>
      <c r="IBT138" s="131"/>
      <c r="IBU138" s="131"/>
      <c r="IBV138" s="131"/>
      <c r="IBW138" s="131"/>
      <c r="IBX138" s="131"/>
      <c r="IBY138" s="131"/>
      <c r="IBZ138" s="131"/>
      <c r="ICA138" s="131"/>
      <c r="ICB138" s="131"/>
      <c r="ICC138" s="131"/>
      <c r="ICD138" s="131"/>
      <c r="ICE138" s="131"/>
      <c r="ICF138" s="131"/>
      <c r="ICG138" s="131"/>
      <c r="ICH138" s="131"/>
      <c r="ICI138" s="131"/>
      <c r="ICJ138" s="131"/>
      <c r="ICK138" s="131"/>
      <c r="ICL138" s="131"/>
      <c r="ICM138" s="131"/>
      <c r="ICN138" s="131"/>
      <c r="ICO138" s="131"/>
      <c r="ICP138" s="131"/>
      <c r="ICQ138" s="131"/>
      <c r="ICR138" s="131"/>
      <c r="ICS138" s="131"/>
      <c r="ICT138" s="131"/>
      <c r="ICU138" s="131"/>
      <c r="ICV138" s="131"/>
      <c r="ICW138" s="131"/>
      <c r="ICX138" s="131"/>
      <c r="ICY138" s="131"/>
      <c r="ICZ138" s="131"/>
      <c r="IDA138" s="131"/>
      <c r="IDB138" s="131"/>
      <c r="IDC138" s="131"/>
      <c r="IDD138" s="131"/>
      <c r="IDE138" s="131"/>
      <c r="IDF138" s="131"/>
      <c r="IDG138" s="131"/>
      <c r="IDH138" s="131"/>
      <c r="IDI138" s="131"/>
      <c r="IDJ138" s="131"/>
      <c r="IDK138" s="131"/>
      <c r="IDL138" s="131"/>
      <c r="IDM138" s="131"/>
      <c r="IDN138" s="131"/>
      <c r="IDO138" s="131"/>
      <c r="IDP138" s="131"/>
      <c r="IDQ138" s="131"/>
      <c r="IDR138" s="131"/>
      <c r="IDS138" s="131"/>
      <c r="IDT138" s="131"/>
      <c r="IDU138" s="131"/>
      <c r="IDV138" s="131"/>
      <c r="IDW138" s="131"/>
      <c r="IDX138" s="131"/>
      <c r="IDY138" s="131"/>
      <c r="IDZ138" s="131"/>
      <c r="IEA138" s="131"/>
      <c r="IEB138" s="131"/>
      <c r="IEC138" s="131"/>
      <c r="IED138" s="131"/>
      <c r="IEE138" s="131"/>
      <c r="IEF138" s="131"/>
      <c r="IEG138" s="131"/>
      <c r="IEH138" s="131"/>
      <c r="IEI138" s="131"/>
      <c r="IEJ138" s="131"/>
      <c r="IEK138" s="131"/>
      <c r="IEL138" s="131"/>
      <c r="IEM138" s="131"/>
      <c r="IEN138" s="131"/>
      <c r="IEO138" s="131"/>
      <c r="IEP138" s="131"/>
      <c r="IEQ138" s="131"/>
      <c r="IER138" s="131"/>
      <c r="IES138" s="131"/>
      <c r="IET138" s="131"/>
      <c r="IEU138" s="131"/>
      <c r="IEV138" s="131"/>
      <c r="IEW138" s="131"/>
      <c r="IEX138" s="131"/>
      <c r="IEY138" s="131"/>
      <c r="IEZ138" s="131"/>
      <c r="IFA138" s="131"/>
      <c r="IFB138" s="131"/>
      <c r="IFC138" s="131"/>
      <c r="IFD138" s="131"/>
      <c r="IFE138" s="131"/>
      <c r="IFF138" s="131"/>
      <c r="IFG138" s="131"/>
      <c r="IFH138" s="131"/>
      <c r="IFI138" s="131"/>
      <c r="IFJ138" s="131"/>
      <c r="IFK138" s="131"/>
      <c r="IFL138" s="131"/>
      <c r="IFM138" s="131"/>
      <c r="IFN138" s="131"/>
      <c r="IFO138" s="131"/>
      <c r="IFP138" s="131"/>
      <c r="IFQ138" s="131"/>
      <c r="IFR138" s="131"/>
      <c r="IFS138" s="131"/>
      <c r="IFT138" s="131"/>
      <c r="IFU138" s="131"/>
      <c r="IFV138" s="131"/>
      <c r="IFW138" s="131"/>
      <c r="IFX138" s="131"/>
      <c r="IFY138" s="131"/>
      <c r="IFZ138" s="131"/>
      <c r="IGA138" s="131"/>
      <c r="IGB138" s="131"/>
      <c r="IGC138" s="131"/>
      <c r="IGD138" s="131"/>
      <c r="IGE138" s="131"/>
      <c r="IGF138" s="131"/>
      <c r="IGG138" s="131"/>
      <c r="IGH138" s="131"/>
      <c r="IGI138" s="131"/>
      <c r="IGJ138" s="131"/>
      <c r="IGK138" s="131"/>
      <c r="IGL138" s="131"/>
      <c r="IGM138" s="131"/>
      <c r="IGN138" s="131"/>
      <c r="IGO138" s="131"/>
      <c r="IGP138" s="131"/>
      <c r="IGQ138" s="131"/>
      <c r="IGR138" s="131"/>
      <c r="IGS138" s="131"/>
      <c r="IGT138" s="131"/>
      <c r="IGU138" s="131"/>
      <c r="IGV138" s="131"/>
      <c r="IGW138" s="131"/>
      <c r="IGX138" s="131"/>
      <c r="IGY138" s="131"/>
      <c r="IGZ138" s="131"/>
      <c r="IHA138" s="131"/>
      <c r="IHB138" s="131"/>
      <c r="IHC138" s="131"/>
      <c r="IHD138" s="131"/>
      <c r="IHE138" s="131"/>
      <c r="IHF138" s="131"/>
      <c r="IHG138" s="131"/>
      <c r="IHH138" s="131"/>
      <c r="IHI138" s="131"/>
      <c r="IHJ138" s="131"/>
      <c r="IHK138" s="131"/>
      <c r="IHL138" s="131"/>
      <c r="IHM138" s="131"/>
      <c r="IHN138" s="131"/>
      <c r="IHO138" s="131"/>
      <c r="IHP138" s="131"/>
      <c r="IHQ138" s="131"/>
      <c r="IHR138" s="131"/>
      <c r="IHS138" s="131"/>
      <c r="IHT138" s="131"/>
      <c r="IHU138" s="131"/>
      <c r="IHV138" s="131"/>
      <c r="IHW138" s="131"/>
      <c r="IHX138" s="131"/>
      <c r="IHY138" s="131"/>
      <c r="IHZ138" s="131"/>
      <c r="IIA138" s="131"/>
      <c r="IIB138" s="131"/>
      <c r="IIC138" s="131"/>
      <c r="IID138" s="131"/>
      <c r="IIE138" s="131"/>
      <c r="IIF138" s="131"/>
      <c r="IIG138" s="131"/>
      <c r="IIH138" s="131"/>
      <c r="III138" s="131"/>
      <c r="IIJ138" s="131"/>
      <c r="IIK138" s="131"/>
      <c r="IIL138" s="131"/>
      <c r="IIM138" s="131"/>
      <c r="IIN138" s="131"/>
      <c r="IIO138" s="131"/>
      <c r="IIP138" s="131"/>
      <c r="IIQ138" s="131"/>
      <c r="IIR138" s="131"/>
      <c r="IIS138" s="131"/>
      <c r="IIT138" s="131"/>
      <c r="IIU138" s="131"/>
      <c r="IIV138" s="131"/>
      <c r="IIW138" s="131"/>
      <c r="IIX138" s="131"/>
      <c r="IIY138" s="131"/>
      <c r="IIZ138" s="131"/>
      <c r="IJA138" s="131"/>
      <c r="IJB138" s="131"/>
      <c r="IJC138" s="131"/>
      <c r="IJD138" s="131"/>
      <c r="IJE138" s="131"/>
      <c r="IJF138" s="131"/>
      <c r="IJG138" s="131"/>
      <c r="IJH138" s="131"/>
      <c r="IJI138" s="131"/>
      <c r="IJJ138" s="131"/>
      <c r="IJK138" s="131"/>
      <c r="IJL138" s="131"/>
      <c r="IJM138" s="131"/>
      <c r="IJN138" s="131"/>
      <c r="IJO138" s="131"/>
      <c r="IJP138" s="131"/>
      <c r="IJQ138" s="131"/>
      <c r="IJR138" s="131"/>
      <c r="IJS138" s="131"/>
      <c r="IJT138" s="131"/>
      <c r="IJU138" s="131"/>
      <c r="IJV138" s="131"/>
      <c r="IJW138" s="131"/>
      <c r="IJX138" s="131"/>
      <c r="IJY138" s="131"/>
      <c r="IJZ138" s="131"/>
      <c r="IKA138" s="131"/>
      <c r="IKB138" s="131"/>
      <c r="IKC138" s="131"/>
      <c r="IKD138" s="131"/>
      <c r="IKE138" s="131"/>
      <c r="IKF138" s="131"/>
      <c r="IKG138" s="131"/>
      <c r="IKH138" s="131"/>
      <c r="IKI138" s="131"/>
      <c r="IKJ138" s="131"/>
      <c r="IKK138" s="131"/>
      <c r="IKL138" s="131"/>
      <c r="IKM138" s="131"/>
      <c r="IKN138" s="131"/>
      <c r="IKO138" s="131"/>
      <c r="IKP138" s="131"/>
      <c r="IKQ138" s="131"/>
      <c r="IKR138" s="131"/>
      <c r="IKS138" s="131"/>
      <c r="IKT138" s="131"/>
      <c r="IKU138" s="131"/>
      <c r="IKV138" s="131"/>
      <c r="IKW138" s="131"/>
      <c r="IKX138" s="131"/>
      <c r="IKY138" s="131"/>
      <c r="IKZ138" s="131"/>
      <c r="ILA138" s="131"/>
      <c r="ILB138" s="131"/>
      <c r="ILC138" s="131"/>
      <c r="ILD138" s="131"/>
      <c r="ILE138" s="131"/>
      <c r="ILF138" s="131"/>
      <c r="ILG138" s="131"/>
      <c r="ILH138" s="131"/>
      <c r="ILI138" s="131"/>
      <c r="ILJ138" s="131"/>
      <c r="ILK138" s="131"/>
      <c r="ILL138" s="131"/>
      <c r="ILM138" s="131"/>
      <c r="ILN138" s="131"/>
      <c r="ILO138" s="131"/>
      <c r="ILP138" s="131"/>
      <c r="ILQ138" s="131"/>
      <c r="ILR138" s="131"/>
      <c r="ILS138" s="131"/>
      <c r="ILT138" s="131"/>
      <c r="ILU138" s="131"/>
      <c r="ILV138" s="131"/>
      <c r="ILW138" s="131"/>
      <c r="ILX138" s="131"/>
      <c r="ILY138" s="131"/>
      <c r="ILZ138" s="131"/>
      <c r="IMA138" s="131"/>
      <c r="IMB138" s="131"/>
      <c r="IMC138" s="131"/>
      <c r="IMD138" s="131"/>
      <c r="IME138" s="131"/>
      <c r="IMF138" s="131"/>
      <c r="IMG138" s="131"/>
      <c r="IMH138" s="131"/>
      <c r="IMI138" s="131"/>
      <c r="IMJ138" s="131"/>
      <c r="IMK138" s="131"/>
      <c r="IML138" s="131"/>
      <c r="IMM138" s="131"/>
      <c r="IMN138" s="131"/>
      <c r="IMO138" s="131"/>
      <c r="IMP138" s="131"/>
      <c r="IMQ138" s="131"/>
      <c r="IMR138" s="131"/>
      <c r="IMS138" s="131"/>
      <c r="IMT138" s="131"/>
      <c r="IMU138" s="131"/>
      <c r="IMV138" s="131"/>
      <c r="IMW138" s="131"/>
      <c r="IMX138" s="131"/>
      <c r="IMY138" s="131"/>
      <c r="IMZ138" s="131"/>
      <c r="INA138" s="131"/>
      <c r="INB138" s="131"/>
      <c r="INC138" s="131"/>
      <c r="IND138" s="131"/>
      <c r="INE138" s="131"/>
      <c r="INF138" s="131"/>
      <c r="ING138" s="131"/>
      <c r="INH138" s="131"/>
      <c r="INI138" s="131"/>
      <c r="INJ138" s="131"/>
      <c r="INK138" s="131"/>
      <c r="INL138" s="131"/>
      <c r="INM138" s="131"/>
      <c r="INN138" s="131"/>
      <c r="INO138" s="131"/>
      <c r="INP138" s="131"/>
      <c r="INQ138" s="131"/>
      <c r="INR138" s="131"/>
      <c r="INS138" s="131"/>
      <c r="INT138" s="131"/>
      <c r="INU138" s="131"/>
      <c r="INV138" s="131"/>
      <c r="INW138" s="131"/>
      <c r="INX138" s="131"/>
      <c r="INY138" s="131"/>
      <c r="INZ138" s="131"/>
      <c r="IOA138" s="131"/>
      <c r="IOB138" s="131"/>
      <c r="IOC138" s="131"/>
      <c r="IOD138" s="131"/>
      <c r="IOE138" s="131"/>
      <c r="IOF138" s="131"/>
      <c r="IOG138" s="131"/>
      <c r="IOH138" s="131"/>
      <c r="IOI138" s="131"/>
      <c r="IOJ138" s="131"/>
      <c r="IOK138" s="131"/>
      <c r="IOL138" s="131"/>
      <c r="IOM138" s="131"/>
      <c r="ION138" s="131"/>
      <c r="IOO138" s="131"/>
      <c r="IOP138" s="131"/>
      <c r="IOQ138" s="131"/>
      <c r="IOR138" s="131"/>
      <c r="IOS138" s="131"/>
      <c r="IOT138" s="131"/>
      <c r="IOU138" s="131"/>
      <c r="IOV138" s="131"/>
      <c r="IOW138" s="131"/>
      <c r="IOX138" s="131"/>
      <c r="IOY138" s="131"/>
      <c r="IOZ138" s="131"/>
      <c r="IPA138" s="131"/>
      <c r="IPB138" s="131"/>
      <c r="IPC138" s="131"/>
      <c r="IPD138" s="131"/>
      <c r="IPE138" s="131"/>
      <c r="IPF138" s="131"/>
      <c r="IPG138" s="131"/>
      <c r="IPH138" s="131"/>
      <c r="IPI138" s="131"/>
      <c r="IPJ138" s="131"/>
      <c r="IPK138" s="131"/>
      <c r="IPL138" s="131"/>
      <c r="IPM138" s="131"/>
      <c r="IPN138" s="131"/>
      <c r="IPO138" s="131"/>
      <c r="IPP138" s="131"/>
      <c r="IPQ138" s="131"/>
      <c r="IPR138" s="131"/>
      <c r="IPS138" s="131"/>
      <c r="IPT138" s="131"/>
      <c r="IPU138" s="131"/>
      <c r="IPV138" s="131"/>
      <c r="IPW138" s="131"/>
      <c r="IPX138" s="131"/>
      <c r="IPY138" s="131"/>
      <c r="IPZ138" s="131"/>
      <c r="IQA138" s="131"/>
      <c r="IQB138" s="131"/>
      <c r="IQC138" s="131"/>
      <c r="IQD138" s="131"/>
      <c r="IQE138" s="131"/>
      <c r="IQF138" s="131"/>
      <c r="IQG138" s="131"/>
      <c r="IQH138" s="131"/>
      <c r="IQI138" s="131"/>
      <c r="IQJ138" s="131"/>
      <c r="IQK138" s="131"/>
      <c r="IQL138" s="131"/>
      <c r="IQM138" s="131"/>
      <c r="IQN138" s="131"/>
      <c r="IQO138" s="131"/>
      <c r="IQP138" s="131"/>
      <c r="IQQ138" s="131"/>
      <c r="IQR138" s="131"/>
      <c r="IQS138" s="131"/>
      <c r="IQT138" s="131"/>
      <c r="IQU138" s="131"/>
      <c r="IQV138" s="131"/>
      <c r="IQW138" s="131"/>
      <c r="IQX138" s="131"/>
      <c r="IQY138" s="131"/>
      <c r="IQZ138" s="131"/>
      <c r="IRA138" s="131"/>
      <c r="IRB138" s="131"/>
      <c r="IRC138" s="131"/>
      <c r="IRD138" s="131"/>
      <c r="IRE138" s="131"/>
      <c r="IRF138" s="131"/>
      <c r="IRG138" s="131"/>
      <c r="IRH138" s="131"/>
      <c r="IRI138" s="131"/>
      <c r="IRJ138" s="131"/>
      <c r="IRK138" s="131"/>
      <c r="IRL138" s="131"/>
      <c r="IRM138" s="131"/>
      <c r="IRN138" s="131"/>
      <c r="IRO138" s="131"/>
      <c r="IRP138" s="131"/>
      <c r="IRQ138" s="131"/>
      <c r="IRR138" s="131"/>
      <c r="IRS138" s="131"/>
      <c r="IRT138" s="131"/>
      <c r="IRU138" s="131"/>
      <c r="IRV138" s="131"/>
      <c r="IRW138" s="131"/>
      <c r="IRX138" s="131"/>
      <c r="IRY138" s="131"/>
      <c r="IRZ138" s="131"/>
      <c r="ISA138" s="131"/>
      <c r="ISB138" s="131"/>
      <c r="ISC138" s="131"/>
      <c r="ISD138" s="131"/>
      <c r="ISE138" s="131"/>
      <c r="ISF138" s="131"/>
      <c r="ISG138" s="131"/>
      <c r="ISH138" s="131"/>
      <c r="ISI138" s="131"/>
      <c r="ISJ138" s="131"/>
      <c r="ISK138" s="131"/>
      <c r="ISL138" s="131"/>
      <c r="ISM138" s="131"/>
      <c r="ISN138" s="131"/>
      <c r="ISO138" s="131"/>
      <c r="ISP138" s="131"/>
      <c r="ISQ138" s="131"/>
      <c r="ISR138" s="131"/>
      <c r="ISS138" s="131"/>
      <c r="IST138" s="131"/>
      <c r="ISU138" s="131"/>
      <c r="ISV138" s="131"/>
      <c r="ISW138" s="131"/>
      <c r="ISX138" s="131"/>
      <c r="ISY138" s="131"/>
      <c r="ISZ138" s="131"/>
      <c r="ITA138" s="131"/>
      <c r="ITB138" s="131"/>
      <c r="ITC138" s="131"/>
      <c r="ITD138" s="131"/>
      <c r="ITE138" s="131"/>
      <c r="ITF138" s="131"/>
      <c r="ITG138" s="131"/>
      <c r="ITH138" s="131"/>
      <c r="ITI138" s="131"/>
      <c r="ITJ138" s="131"/>
      <c r="ITK138" s="131"/>
      <c r="ITL138" s="131"/>
      <c r="ITM138" s="131"/>
      <c r="ITN138" s="131"/>
      <c r="ITO138" s="131"/>
      <c r="ITP138" s="131"/>
      <c r="ITQ138" s="131"/>
      <c r="ITR138" s="131"/>
      <c r="ITS138" s="131"/>
      <c r="ITT138" s="131"/>
      <c r="ITU138" s="131"/>
      <c r="ITV138" s="131"/>
      <c r="ITW138" s="131"/>
      <c r="ITX138" s="131"/>
      <c r="ITY138" s="131"/>
      <c r="ITZ138" s="131"/>
      <c r="IUA138" s="131"/>
      <c r="IUB138" s="131"/>
      <c r="IUC138" s="131"/>
      <c r="IUD138" s="131"/>
      <c r="IUE138" s="131"/>
      <c r="IUF138" s="131"/>
      <c r="IUG138" s="131"/>
      <c r="IUH138" s="131"/>
      <c r="IUI138" s="131"/>
      <c r="IUJ138" s="131"/>
      <c r="IUK138" s="131"/>
      <c r="IUL138" s="131"/>
      <c r="IUM138" s="131"/>
      <c r="IUN138" s="131"/>
      <c r="IUO138" s="131"/>
      <c r="IUP138" s="131"/>
      <c r="IUQ138" s="131"/>
      <c r="IUR138" s="131"/>
      <c r="IUS138" s="131"/>
      <c r="IUT138" s="131"/>
      <c r="IUU138" s="131"/>
      <c r="IUV138" s="131"/>
      <c r="IUW138" s="131"/>
      <c r="IUX138" s="131"/>
      <c r="IUY138" s="131"/>
      <c r="IUZ138" s="131"/>
      <c r="IVA138" s="131"/>
      <c r="IVB138" s="131"/>
      <c r="IVC138" s="131"/>
      <c r="IVD138" s="131"/>
      <c r="IVE138" s="131"/>
      <c r="IVF138" s="131"/>
      <c r="IVG138" s="131"/>
      <c r="IVH138" s="131"/>
      <c r="IVI138" s="131"/>
      <c r="IVJ138" s="131"/>
      <c r="IVK138" s="131"/>
      <c r="IVL138" s="131"/>
      <c r="IVM138" s="131"/>
      <c r="IVN138" s="131"/>
      <c r="IVO138" s="131"/>
      <c r="IVP138" s="131"/>
      <c r="IVQ138" s="131"/>
      <c r="IVR138" s="131"/>
      <c r="IVS138" s="131"/>
      <c r="IVT138" s="131"/>
      <c r="IVU138" s="131"/>
      <c r="IVV138" s="131"/>
      <c r="IVW138" s="131"/>
      <c r="IVX138" s="131"/>
      <c r="IVY138" s="131"/>
      <c r="IVZ138" s="131"/>
      <c r="IWA138" s="131"/>
      <c r="IWB138" s="131"/>
      <c r="IWC138" s="131"/>
      <c r="IWD138" s="131"/>
      <c r="IWE138" s="131"/>
      <c r="IWF138" s="131"/>
      <c r="IWG138" s="131"/>
      <c r="IWH138" s="131"/>
      <c r="IWI138" s="131"/>
      <c r="IWJ138" s="131"/>
      <c r="IWK138" s="131"/>
      <c r="IWL138" s="131"/>
      <c r="IWM138" s="131"/>
      <c r="IWN138" s="131"/>
      <c r="IWO138" s="131"/>
      <c r="IWP138" s="131"/>
      <c r="IWQ138" s="131"/>
      <c r="IWR138" s="131"/>
      <c r="IWS138" s="131"/>
      <c r="IWT138" s="131"/>
      <c r="IWU138" s="131"/>
      <c r="IWV138" s="131"/>
      <c r="IWW138" s="131"/>
      <c r="IWX138" s="131"/>
      <c r="IWY138" s="131"/>
      <c r="IWZ138" s="131"/>
      <c r="IXA138" s="131"/>
      <c r="IXB138" s="131"/>
      <c r="IXC138" s="131"/>
      <c r="IXD138" s="131"/>
      <c r="IXE138" s="131"/>
      <c r="IXF138" s="131"/>
      <c r="IXG138" s="131"/>
      <c r="IXH138" s="131"/>
      <c r="IXI138" s="131"/>
      <c r="IXJ138" s="131"/>
      <c r="IXK138" s="131"/>
      <c r="IXL138" s="131"/>
      <c r="IXM138" s="131"/>
      <c r="IXN138" s="131"/>
      <c r="IXO138" s="131"/>
      <c r="IXP138" s="131"/>
      <c r="IXQ138" s="131"/>
      <c r="IXR138" s="131"/>
      <c r="IXS138" s="131"/>
      <c r="IXT138" s="131"/>
      <c r="IXU138" s="131"/>
      <c r="IXV138" s="131"/>
      <c r="IXW138" s="131"/>
      <c r="IXX138" s="131"/>
      <c r="IXY138" s="131"/>
      <c r="IXZ138" s="131"/>
      <c r="IYA138" s="131"/>
      <c r="IYB138" s="131"/>
      <c r="IYC138" s="131"/>
      <c r="IYD138" s="131"/>
      <c r="IYE138" s="131"/>
      <c r="IYF138" s="131"/>
      <c r="IYG138" s="131"/>
      <c r="IYH138" s="131"/>
      <c r="IYI138" s="131"/>
      <c r="IYJ138" s="131"/>
      <c r="IYK138" s="131"/>
      <c r="IYL138" s="131"/>
      <c r="IYM138" s="131"/>
      <c r="IYN138" s="131"/>
      <c r="IYO138" s="131"/>
      <c r="IYP138" s="131"/>
      <c r="IYQ138" s="131"/>
      <c r="IYR138" s="131"/>
      <c r="IYS138" s="131"/>
      <c r="IYT138" s="131"/>
      <c r="IYU138" s="131"/>
      <c r="IYV138" s="131"/>
      <c r="IYW138" s="131"/>
      <c r="IYX138" s="131"/>
      <c r="IYY138" s="131"/>
      <c r="IYZ138" s="131"/>
      <c r="IZA138" s="131"/>
      <c r="IZB138" s="131"/>
      <c r="IZC138" s="131"/>
      <c r="IZD138" s="131"/>
      <c r="IZE138" s="131"/>
      <c r="IZF138" s="131"/>
      <c r="IZG138" s="131"/>
      <c r="IZH138" s="131"/>
      <c r="IZI138" s="131"/>
      <c r="IZJ138" s="131"/>
      <c r="IZK138" s="131"/>
      <c r="IZL138" s="131"/>
      <c r="IZM138" s="131"/>
      <c r="IZN138" s="131"/>
      <c r="IZO138" s="131"/>
      <c r="IZP138" s="131"/>
      <c r="IZQ138" s="131"/>
      <c r="IZR138" s="131"/>
      <c r="IZS138" s="131"/>
      <c r="IZT138" s="131"/>
      <c r="IZU138" s="131"/>
      <c r="IZV138" s="131"/>
      <c r="IZW138" s="131"/>
      <c r="IZX138" s="131"/>
      <c r="IZY138" s="131"/>
      <c r="IZZ138" s="131"/>
      <c r="JAA138" s="131"/>
      <c r="JAB138" s="131"/>
      <c r="JAC138" s="131"/>
      <c r="JAD138" s="131"/>
      <c r="JAE138" s="131"/>
      <c r="JAF138" s="131"/>
      <c r="JAG138" s="131"/>
      <c r="JAH138" s="131"/>
      <c r="JAI138" s="131"/>
      <c r="JAJ138" s="131"/>
      <c r="JAK138" s="131"/>
      <c r="JAL138" s="131"/>
      <c r="JAM138" s="131"/>
      <c r="JAN138" s="131"/>
      <c r="JAO138" s="131"/>
      <c r="JAP138" s="131"/>
      <c r="JAQ138" s="131"/>
      <c r="JAR138" s="131"/>
      <c r="JAS138" s="131"/>
      <c r="JAT138" s="131"/>
      <c r="JAU138" s="131"/>
      <c r="JAV138" s="131"/>
      <c r="JAW138" s="131"/>
      <c r="JAX138" s="131"/>
      <c r="JAY138" s="131"/>
      <c r="JAZ138" s="131"/>
      <c r="JBA138" s="131"/>
      <c r="JBB138" s="131"/>
      <c r="JBC138" s="131"/>
      <c r="JBD138" s="131"/>
      <c r="JBE138" s="131"/>
      <c r="JBF138" s="131"/>
      <c r="JBG138" s="131"/>
      <c r="JBH138" s="131"/>
      <c r="JBI138" s="131"/>
      <c r="JBJ138" s="131"/>
      <c r="JBK138" s="131"/>
      <c r="JBL138" s="131"/>
      <c r="JBM138" s="131"/>
      <c r="JBN138" s="131"/>
      <c r="JBO138" s="131"/>
      <c r="JBP138" s="131"/>
      <c r="JBQ138" s="131"/>
      <c r="JBR138" s="131"/>
      <c r="JBS138" s="131"/>
      <c r="JBT138" s="131"/>
      <c r="JBU138" s="131"/>
      <c r="JBV138" s="131"/>
      <c r="JBW138" s="131"/>
      <c r="JBX138" s="131"/>
      <c r="JBY138" s="131"/>
      <c r="JBZ138" s="131"/>
      <c r="JCA138" s="131"/>
      <c r="JCB138" s="131"/>
      <c r="JCC138" s="131"/>
      <c r="JCD138" s="131"/>
      <c r="JCE138" s="131"/>
      <c r="JCF138" s="131"/>
      <c r="JCG138" s="131"/>
      <c r="JCH138" s="131"/>
      <c r="JCI138" s="131"/>
      <c r="JCJ138" s="131"/>
      <c r="JCK138" s="131"/>
      <c r="JCL138" s="131"/>
      <c r="JCM138" s="131"/>
      <c r="JCN138" s="131"/>
      <c r="JCO138" s="131"/>
      <c r="JCP138" s="131"/>
      <c r="JCQ138" s="131"/>
      <c r="JCR138" s="131"/>
      <c r="JCS138" s="131"/>
      <c r="JCT138" s="131"/>
      <c r="JCU138" s="131"/>
      <c r="JCV138" s="131"/>
      <c r="JCW138" s="131"/>
      <c r="JCX138" s="131"/>
      <c r="JCY138" s="131"/>
      <c r="JCZ138" s="131"/>
      <c r="JDA138" s="131"/>
      <c r="JDB138" s="131"/>
      <c r="JDC138" s="131"/>
      <c r="JDD138" s="131"/>
      <c r="JDE138" s="131"/>
      <c r="JDF138" s="131"/>
      <c r="JDG138" s="131"/>
      <c r="JDH138" s="131"/>
      <c r="JDI138" s="131"/>
      <c r="JDJ138" s="131"/>
      <c r="JDK138" s="131"/>
      <c r="JDL138" s="131"/>
      <c r="JDM138" s="131"/>
      <c r="JDN138" s="131"/>
      <c r="JDO138" s="131"/>
      <c r="JDP138" s="131"/>
      <c r="JDQ138" s="131"/>
      <c r="JDR138" s="131"/>
      <c r="JDS138" s="131"/>
      <c r="JDT138" s="131"/>
      <c r="JDU138" s="131"/>
      <c r="JDV138" s="131"/>
      <c r="JDW138" s="131"/>
      <c r="JDX138" s="131"/>
      <c r="JDY138" s="131"/>
      <c r="JDZ138" s="131"/>
      <c r="JEA138" s="131"/>
      <c r="JEB138" s="131"/>
      <c r="JEC138" s="131"/>
      <c r="JED138" s="131"/>
      <c r="JEE138" s="131"/>
      <c r="JEF138" s="131"/>
      <c r="JEG138" s="131"/>
      <c r="JEH138" s="131"/>
      <c r="JEI138" s="131"/>
      <c r="JEJ138" s="131"/>
      <c r="JEK138" s="131"/>
      <c r="JEL138" s="131"/>
      <c r="JEM138" s="131"/>
      <c r="JEN138" s="131"/>
      <c r="JEO138" s="131"/>
      <c r="JEP138" s="131"/>
      <c r="JEQ138" s="131"/>
      <c r="JER138" s="131"/>
      <c r="JES138" s="131"/>
      <c r="JET138" s="131"/>
      <c r="JEU138" s="131"/>
      <c r="JEV138" s="131"/>
      <c r="JEW138" s="131"/>
      <c r="JEX138" s="131"/>
      <c r="JEY138" s="131"/>
      <c r="JEZ138" s="131"/>
      <c r="JFA138" s="131"/>
      <c r="JFB138" s="131"/>
      <c r="JFC138" s="131"/>
      <c r="JFD138" s="131"/>
      <c r="JFE138" s="131"/>
      <c r="JFF138" s="131"/>
      <c r="JFG138" s="131"/>
      <c r="JFH138" s="131"/>
      <c r="JFI138" s="131"/>
      <c r="JFJ138" s="131"/>
      <c r="JFK138" s="131"/>
      <c r="JFL138" s="131"/>
      <c r="JFM138" s="131"/>
      <c r="JFN138" s="131"/>
      <c r="JFO138" s="131"/>
      <c r="JFP138" s="131"/>
      <c r="JFQ138" s="131"/>
      <c r="JFR138" s="131"/>
      <c r="JFS138" s="131"/>
      <c r="JFT138" s="131"/>
      <c r="JFU138" s="131"/>
      <c r="JFV138" s="131"/>
      <c r="JFW138" s="131"/>
      <c r="JFX138" s="131"/>
      <c r="JFY138" s="131"/>
      <c r="JFZ138" s="131"/>
      <c r="JGA138" s="131"/>
      <c r="JGB138" s="131"/>
      <c r="JGC138" s="131"/>
      <c r="JGD138" s="131"/>
      <c r="JGE138" s="131"/>
      <c r="JGF138" s="131"/>
      <c r="JGG138" s="131"/>
      <c r="JGH138" s="131"/>
      <c r="JGI138" s="131"/>
      <c r="JGJ138" s="131"/>
      <c r="JGK138" s="131"/>
      <c r="JGL138" s="131"/>
      <c r="JGM138" s="131"/>
      <c r="JGN138" s="131"/>
      <c r="JGO138" s="131"/>
      <c r="JGP138" s="131"/>
      <c r="JGQ138" s="131"/>
      <c r="JGR138" s="131"/>
      <c r="JGS138" s="131"/>
      <c r="JGT138" s="131"/>
      <c r="JGU138" s="131"/>
      <c r="JGV138" s="131"/>
      <c r="JGW138" s="131"/>
      <c r="JGX138" s="131"/>
      <c r="JGY138" s="131"/>
      <c r="JGZ138" s="131"/>
      <c r="JHA138" s="131"/>
      <c r="JHB138" s="131"/>
      <c r="JHC138" s="131"/>
      <c r="JHD138" s="131"/>
      <c r="JHE138" s="131"/>
      <c r="JHF138" s="131"/>
      <c r="JHG138" s="131"/>
      <c r="JHH138" s="131"/>
      <c r="JHI138" s="131"/>
      <c r="JHJ138" s="131"/>
      <c r="JHK138" s="131"/>
      <c r="JHL138" s="131"/>
      <c r="JHM138" s="131"/>
      <c r="JHN138" s="131"/>
      <c r="JHO138" s="131"/>
      <c r="JHP138" s="131"/>
      <c r="JHQ138" s="131"/>
      <c r="JHR138" s="131"/>
      <c r="JHS138" s="131"/>
      <c r="JHT138" s="131"/>
      <c r="JHU138" s="131"/>
      <c r="JHV138" s="131"/>
      <c r="JHW138" s="131"/>
      <c r="JHX138" s="131"/>
      <c r="JHY138" s="131"/>
      <c r="JHZ138" s="131"/>
      <c r="JIA138" s="131"/>
      <c r="JIB138" s="131"/>
      <c r="JIC138" s="131"/>
      <c r="JID138" s="131"/>
      <c r="JIE138" s="131"/>
      <c r="JIF138" s="131"/>
      <c r="JIG138" s="131"/>
      <c r="JIH138" s="131"/>
      <c r="JII138" s="131"/>
      <c r="JIJ138" s="131"/>
      <c r="JIK138" s="131"/>
      <c r="JIL138" s="131"/>
      <c r="JIM138" s="131"/>
      <c r="JIN138" s="131"/>
      <c r="JIO138" s="131"/>
      <c r="JIP138" s="131"/>
      <c r="JIQ138" s="131"/>
      <c r="JIR138" s="131"/>
      <c r="JIS138" s="131"/>
      <c r="JIT138" s="131"/>
      <c r="JIU138" s="131"/>
      <c r="JIV138" s="131"/>
      <c r="JIW138" s="131"/>
      <c r="JIX138" s="131"/>
      <c r="JIY138" s="131"/>
      <c r="JIZ138" s="131"/>
      <c r="JJA138" s="131"/>
      <c r="JJB138" s="131"/>
      <c r="JJC138" s="131"/>
      <c r="JJD138" s="131"/>
      <c r="JJE138" s="131"/>
      <c r="JJF138" s="131"/>
      <c r="JJG138" s="131"/>
      <c r="JJH138" s="131"/>
      <c r="JJI138" s="131"/>
      <c r="JJJ138" s="131"/>
      <c r="JJK138" s="131"/>
      <c r="JJL138" s="131"/>
      <c r="JJM138" s="131"/>
      <c r="JJN138" s="131"/>
      <c r="JJO138" s="131"/>
      <c r="JJP138" s="131"/>
      <c r="JJQ138" s="131"/>
      <c r="JJR138" s="131"/>
      <c r="JJS138" s="131"/>
      <c r="JJT138" s="131"/>
      <c r="JJU138" s="131"/>
      <c r="JJV138" s="131"/>
      <c r="JJW138" s="131"/>
      <c r="JJX138" s="131"/>
      <c r="JJY138" s="131"/>
      <c r="JJZ138" s="131"/>
      <c r="JKA138" s="131"/>
      <c r="JKB138" s="131"/>
      <c r="JKC138" s="131"/>
      <c r="JKD138" s="131"/>
      <c r="JKE138" s="131"/>
      <c r="JKF138" s="131"/>
      <c r="JKG138" s="131"/>
      <c r="JKH138" s="131"/>
      <c r="JKI138" s="131"/>
      <c r="JKJ138" s="131"/>
      <c r="JKK138" s="131"/>
      <c r="JKL138" s="131"/>
      <c r="JKM138" s="131"/>
      <c r="JKN138" s="131"/>
      <c r="JKO138" s="131"/>
      <c r="JKP138" s="131"/>
      <c r="JKQ138" s="131"/>
      <c r="JKR138" s="131"/>
      <c r="JKS138" s="131"/>
      <c r="JKT138" s="131"/>
      <c r="JKU138" s="131"/>
      <c r="JKV138" s="131"/>
      <c r="JKW138" s="131"/>
      <c r="JKX138" s="131"/>
      <c r="JKY138" s="131"/>
      <c r="JKZ138" s="131"/>
      <c r="JLA138" s="131"/>
      <c r="JLB138" s="131"/>
      <c r="JLC138" s="131"/>
      <c r="JLD138" s="131"/>
      <c r="JLE138" s="131"/>
      <c r="JLF138" s="131"/>
      <c r="JLG138" s="131"/>
      <c r="JLH138" s="131"/>
      <c r="JLI138" s="131"/>
      <c r="JLJ138" s="131"/>
      <c r="JLK138" s="131"/>
      <c r="JLL138" s="131"/>
      <c r="JLM138" s="131"/>
      <c r="JLN138" s="131"/>
      <c r="JLO138" s="131"/>
      <c r="JLP138" s="131"/>
      <c r="JLQ138" s="131"/>
      <c r="JLR138" s="131"/>
      <c r="JLS138" s="131"/>
      <c r="JLT138" s="131"/>
      <c r="JLU138" s="131"/>
      <c r="JLV138" s="131"/>
      <c r="JLW138" s="131"/>
      <c r="JLX138" s="131"/>
      <c r="JLY138" s="131"/>
      <c r="JLZ138" s="131"/>
      <c r="JMA138" s="131"/>
      <c r="JMB138" s="131"/>
      <c r="JMC138" s="131"/>
      <c r="JMD138" s="131"/>
      <c r="JME138" s="131"/>
      <c r="JMF138" s="131"/>
      <c r="JMG138" s="131"/>
      <c r="JMH138" s="131"/>
      <c r="JMI138" s="131"/>
      <c r="JMJ138" s="131"/>
      <c r="JMK138" s="131"/>
      <c r="JML138" s="131"/>
      <c r="JMM138" s="131"/>
      <c r="JMN138" s="131"/>
      <c r="JMO138" s="131"/>
      <c r="JMP138" s="131"/>
      <c r="JMQ138" s="131"/>
      <c r="JMR138" s="131"/>
      <c r="JMS138" s="131"/>
      <c r="JMT138" s="131"/>
      <c r="JMU138" s="131"/>
      <c r="JMV138" s="131"/>
      <c r="JMW138" s="131"/>
      <c r="JMX138" s="131"/>
      <c r="JMY138" s="131"/>
      <c r="JMZ138" s="131"/>
      <c r="JNA138" s="131"/>
      <c r="JNB138" s="131"/>
      <c r="JNC138" s="131"/>
      <c r="JND138" s="131"/>
      <c r="JNE138" s="131"/>
      <c r="JNF138" s="131"/>
      <c r="JNG138" s="131"/>
      <c r="JNH138" s="131"/>
      <c r="JNI138" s="131"/>
      <c r="JNJ138" s="131"/>
      <c r="JNK138" s="131"/>
      <c r="JNL138" s="131"/>
      <c r="JNM138" s="131"/>
      <c r="JNN138" s="131"/>
      <c r="JNO138" s="131"/>
      <c r="JNP138" s="131"/>
      <c r="JNQ138" s="131"/>
      <c r="JNR138" s="131"/>
      <c r="JNS138" s="131"/>
      <c r="JNT138" s="131"/>
      <c r="JNU138" s="131"/>
      <c r="JNV138" s="131"/>
      <c r="JNW138" s="131"/>
      <c r="JNX138" s="131"/>
      <c r="JNY138" s="131"/>
      <c r="JNZ138" s="131"/>
      <c r="JOA138" s="131"/>
      <c r="JOB138" s="131"/>
      <c r="JOC138" s="131"/>
      <c r="JOD138" s="131"/>
      <c r="JOE138" s="131"/>
      <c r="JOF138" s="131"/>
      <c r="JOG138" s="131"/>
      <c r="JOH138" s="131"/>
      <c r="JOI138" s="131"/>
      <c r="JOJ138" s="131"/>
      <c r="JOK138" s="131"/>
      <c r="JOL138" s="131"/>
      <c r="JOM138" s="131"/>
      <c r="JON138" s="131"/>
      <c r="JOO138" s="131"/>
      <c r="JOP138" s="131"/>
      <c r="JOQ138" s="131"/>
      <c r="JOR138" s="131"/>
      <c r="JOS138" s="131"/>
      <c r="JOT138" s="131"/>
      <c r="JOU138" s="131"/>
      <c r="JOV138" s="131"/>
      <c r="JOW138" s="131"/>
      <c r="JOX138" s="131"/>
      <c r="JOY138" s="131"/>
      <c r="JOZ138" s="131"/>
      <c r="JPA138" s="131"/>
      <c r="JPB138" s="131"/>
      <c r="JPC138" s="131"/>
      <c r="JPD138" s="131"/>
      <c r="JPE138" s="131"/>
      <c r="JPF138" s="131"/>
      <c r="JPG138" s="131"/>
      <c r="JPH138" s="131"/>
      <c r="JPI138" s="131"/>
      <c r="JPJ138" s="131"/>
      <c r="JPK138" s="131"/>
      <c r="JPL138" s="131"/>
      <c r="JPM138" s="131"/>
      <c r="JPN138" s="131"/>
      <c r="JPO138" s="131"/>
      <c r="JPP138" s="131"/>
      <c r="JPQ138" s="131"/>
      <c r="JPR138" s="131"/>
      <c r="JPS138" s="131"/>
      <c r="JPT138" s="131"/>
      <c r="JPU138" s="131"/>
      <c r="JPV138" s="131"/>
      <c r="JPW138" s="131"/>
      <c r="JPX138" s="131"/>
      <c r="JPY138" s="131"/>
      <c r="JPZ138" s="131"/>
      <c r="JQA138" s="131"/>
      <c r="JQB138" s="131"/>
      <c r="JQC138" s="131"/>
      <c r="JQD138" s="131"/>
      <c r="JQE138" s="131"/>
      <c r="JQF138" s="131"/>
      <c r="JQG138" s="131"/>
      <c r="JQH138" s="131"/>
      <c r="JQI138" s="131"/>
      <c r="JQJ138" s="131"/>
      <c r="JQK138" s="131"/>
      <c r="JQL138" s="131"/>
      <c r="JQM138" s="131"/>
      <c r="JQN138" s="131"/>
      <c r="JQO138" s="131"/>
      <c r="JQP138" s="131"/>
      <c r="JQQ138" s="131"/>
      <c r="JQR138" s="131"/>
      <c r="JQS138" s="131"/>
      <c r="JQT138" s="131"/>
      <c r="JQU138" s="131"/>
      <c r="JQV138" s="131"/>
      <c r="JQW138" s="131"/>
      <c r="JQX138" s="131"/>
      <c r="JQY138" s="131"/>
      <c r="JQZ138" s="131"/>
      <c r="JRA138" s="131"/>
      <c r="JRB138" s="131"/>
      <c r="JRC138" s="131"/>
      <c r="JRD138" s="131"/>
      <c r="JRE138" s="131"/>
      <c r="JRF138" s="131"/>
      <c r="JRG138" s="131"/>
      <c r="JRH138" s="131"/>
      <c r="JRI138" s="131"/>
      <c r="JRJ138" s="131"/>
      <c r="JRK138" s="131"/>
      <c r="JRL138" s="131"/>
      <c r="JRM138" s="131"/>
      <c r="JRN138" s="131"/>
      <c r="JRO138" s="131"/>
      <c r="JRP138" s="131"/>
      <c r="JRQ138" s="131"/>
      <c r="JRR138" s="131"/>
      <c r="JRS138" s="131"/>
      <c r="JRT138" s="131"/>
      <c r="JRU138" s="131"/>
      <c r="JRV138" s="131"/>
      <c r="JRW138" s="131"/>
      <c r="JRX138" s="131"/>
      <c r="JRY138" s="131"/>
      <c r="JRZ138" s="131"/>
      <c r="JSA138" s="131"/>
      <c r="JSB138" s="131"/>
      <c r="JSC138" s="131"/>
      <c r="JSD138" s="131"/>
      <c r="JSE138" s="131"/>
      <c r="JSF138" s="131"/>
      <c r="JSG138" s="131"/>
      <c r="JSH138" s="131"/>
      <c r="JSI138" s="131"/>
      <c r="JSJ138" s="131"/>
      <c r="JSK138" s="131"/>
      <c r="JSL138" s="131"/>
      <c r="JSM138" s="131"/>
      <c r="JSN138" s="131"/>
      <c r="JSO138" s="131"/>
      <c r="JSP138" s="131"/>
      <c r="JSQ138" s="131"/>
      <c r="JSR138" s="131"/>
      <c r="JSS138" s="131"/>
      <c r="JST138" s="131"/>
      <c r="JSU138" s="131"/>
      <c r="JSV138" s="131"/>
      <c r="JSW138" s="131"/>
      <c r="JSX138" s="131"/>
      <c r="JSY138" s="131"/>
      <c r="JSZ138" s="131"/>
      <c r="JTA138" s="131"/>
      <c r="JTB138" s="131"/>
      <c r="JTC138" s="131"/>
      <c r="JTD138" s="131"/>
      <c r="JTE138" s="131"/>
      <c r="JTF138" s="131"/>
      <c r="JTG138" s="131"/>
      <c r="JTH138" s="131"/>
      <c r="JTI138" s="131"/>
      <c r="JTJ138" s="131"/>
      <c r="JTK138" s="131"/>
      <c r="JTL138" s="131"/>
      <c r="JTM138" s="131"/>
      <c r="JTN138" s="131"/>
      <c r="JTO138" s="131"/>
      <c r="JTP138" s="131"/>
      <c r="JTQ138" s="131"/>
      <c r="JTR138" s="131"/>
      <c r="JTS138" s="131"/>
      <c r="JTT138" s="131"/>
      <c r="JTU138" s="131"/>
      <c r="JTV138" s="131"/>
      <c r="JTW138" s="131"/>
      <c r="JTX138" s="131"/>
      <c r="JTY138" s="131"/>
      <c r="JTZ138" s="131"/>
      <c r="JUA138" s="131"/>
      <c r="JUB138" s="131"/>
      <c r="JUC138" s="131"/>
      <c r="JUD138" s="131"/>
      <c r="JUE138" s="131"/>
      <c r="JUF138" s="131"/>
      <c r="JUG138" s="131"/>
      <c r="JUH138" s="131"/>
      <c r="JUI138" s="131"/>
      <c r="JUJ138" s="131"/>
      <c r="JUK138" s="131"/>
      <c r="JUL138" s="131"/>
      <c r="JUM138" s="131"/>
      <c r="JUN138" s="131"/>
      <c r="JUO138" s="131"/>
      <c r="JUP138" s="131"/>
      <c r="JUQ138" s="131"/>
      <c r="JUR138" s="131"/>
      <c r="JUS138" s="131"/>
      <c r="JUT138" s="131"/>
      <c r="JUU138" s="131"/>
      <c r="JUV138" s="131"/>
      <c r="JUW138" s="131"/>
      <c r="JUX138" s="131"/>
      <c r="JUY138" s="131"/>
      <c r="JUZ138" s="131"/>
      <c r="JVA138" s="131"/>
      <c r="JVB138" s="131"/>
      <c r="JVC138" s="131"/>
      <c r="JVD138" s="131"/>
      <c r="JVE138" s="131"/>
      <c r="JVF138" s="131"/>
      <c r="JVG138" s="131"/>
      <c r="JVH138" s="131"/>
      <c r="JVI138" s="131"/>
      <c r="JVJ138" s="131"/>
      <c r="JVK138" s="131"/>
      <c r="JVL138" s="131"/>
      <c r="JVM138" s="131"/>
      <c r="JVN138" s="131"/>
      <c r="JVO138" s="131"/>
      <c r="JVP138" s="131"/>
      <c r="JVQ138" s="131"/>
      <c r="JVR138" s="131"/>
      <c r="JVS138" s="131"/>
      <c r="JVT138" s="131"/>
      <c r="JVU138" s="131"/>
      <c r="JVV138" s="131"/>
      <c r="JVW138" s="131"/>
      <c r="JVX138" s="131"/>
      <c r="JVY138" s="131"/>
      <c r="JVZ138" s="131"/>
      <c r="JWA138" s="131"/>
      <c r="JWB138" s="131"/>
      <c r="JWC138" s="131"/>
      <c r="JWD138" s="131"/>
      <c r="JWE138" s="131"/>
      <c r="JWF138" s="131"/>
      <c r="JWG138" s="131"/>
      <c r="JWH138" s="131"/>
      <c r="JWI138" s="131"/>
      <c r="JWJ138" s="131"/>
      <c r="JWK138" s="131"/>
      <c r="JWL138" s="131"/>
      <c r="JWM138" s="131"/>
      <c r="JWN138" s="131"/>
      <c r="JWO138" s="131"/>
      <c r="JWP138" s="131"/>
      <c r="JWQ138" s="131"/>
      <c r="JWR138" s="131"/>
      <c r="JWS138" s="131"/>
      <c r="JWT138" s="131"/>
      <c r="JWU138" s="131"/>
      <c r="JWV138" s="131"/>
      <c r="JWW138" s="131"/>
      <c r="JWX138" s="131"/>
      <c r="JWY138" s="131"/>
      <c r="JWZ138" s="131"/>
      <c r="JXA138" s="131"/>
      <c r="JXB138" s="131"/>
      <c r="JXC138" s="131"/>
      <c r="JXD138" s="131"/>
      <c r="JXE138" s="131"/>
      <c r="JXF138" s="131"/>
      <c r="JXG138" s="131"/>
      <c r="JXH138" s="131"/>
      <c r="JXI138" s="131"/>
      <c r="JXJ138" s="131"/>
      <c r="JXK138" s="131"/>
      <c r="JXL138" s="131"/>
      <c r="JXM138" s="131"/>
      <c r="JXN138" s="131"/>
      <c r="JXO138" s="131"/>
      <c r="JXP138" s="131"/>
      <c r="JXQ138" s="131"/>
      <c r="JXR138" s="131"/>
      <c r="JXS138" s="131"/>
      <c r="JXT138" s="131"/>
      <c r="JXU138" s="131"/>
      <c r="JXV138" s="131"/>
      <c r="JXW138" s="131"/>
      <c r="JXX138" s="131"/>
      <c r="JXY138" s="131"/>
      <c r="JXZ138" s="131"/>
      <c r="JYA138" s="131"/>
      <c r="JYB138" s="131"/>
      <c r="JYC138" s="131"/>
      <c r="JYD138" s="131"/>
      <c r="JYE138" s="131"/>
      <c r="JYF138" s="131"/>
      <c r="JYG138" s="131"/>
      <c r="JYH138" s="131"/>
      <c r="JYI138" s="131"/>
      <c r="JYJ138" s="131"/>
      <c r="JYK138" s="131"/>
      <c r="JYL138" s="131"/>
      <c r="JYM138" s="131"/>
      <c r="JYN138" s="131"/>
      <c r="JYO138" s="131"/>
      <c r="JYP138" s="131"/>
      <c r="JYQ138" s="131"/>
      <c r="JYR138" s="131"/>
      <c r="JYS138" s="131"/>
      <c r="JYT138" s="131"/>
      <c r="JYU138" s="131"/>
      <c r="JYV138" s="131"/>
      <c r="JYW138" s="131"/>
      <c r="JYX138" s="131"/>
      <c r="JYY138" s="131"/>
      <c r="JYZ138" s="131"/>
      <c r="JZA138" s="131"/>
      <c r="JZB138" s="131"/>
      <c r="JZC138" s="131"/>
      <c r="JZD138" s="131"/>
      <c r="JZE138" s="131"/>
      <c r="JZF138" s="131"/>
      <c r="JZG138" s="131"/>
      <c r="JZH138" s="131"/>
      <c r="JZI138" s="131"/>
      <c r="JZJ138" s="131"/>
      <c r="JZK138" s="131"/>
      <c r="JZL138" s="131"/>
      <c r="JZM138" s="131"/>
      <c r="JZN138" s="131"/>
      <c r="JZO138" s="131"/>
      <c r="JZP138" s="131"/>
      <c r="JZQ138" s="131"/>
      <c r="JZR138" s="131"/>
      <c r="JZS138" s="131"/>
      <c r="JZT138" s="131"/>
      <c r="JZU138" s="131"/>
      <c r="JZV138" s="131"/>
      <c r="JZW138" s="131"/>
      <c r="JZX138" s="131"/>
      <c r="JZY138" s="131"/>
      <c r="JZZ138" s="131"/>
      <c r="KAA138" s="131"/>
      <c r="KAB138" s="131"/>
      <c r="KAC138" s="131"/>
      <c r="KAD138" s="131"/>
      <c r="KAE138" s="131"/>
      <c r="KAF138" s="131"/>
      <c r="KAG138" s="131"/>
      <c r="KAH138" s="131"/>
      <c r="KAI138" s="131"/>
      <c r="KAJ138" s="131"/>
      <c r="KAK138" s="131"/>
      <c r="KAL138" s="131"/>
      <c r="KAM138" s="131"/>
      <c r="KAN138" s="131"/>
      <c r="KAO138" s="131"/>
      <c r="KAP138" s="131"/>
      <c r="KAQ138" s="131"/>
      <c r="KAR138" s="131"/>
      <c r="KAS138" s="131"/>
      <c r="KAT138" s="131"/>
      <c r="KAU138" s="131"/>
      <c r="KAV138" s="131"/>
      <c r="KAW138" s="131"/>
      <c r="KAX138" s="131"/>
      <c r="KAY138" s="131"/>
      <c r="KAZ138" s="131"/>
      <c r="KBA138" s="131"/>
      <c r="KBB138" s="131"/>
      <c r="KBC138" s="131"/>
      <c r="KBD138" s="131"/>
      <c r="KBE138" s="131"/>
      <c r="KBF138" s="131"/>
      <c r="KBG138" s="131"/>
      <c r="KBH138" s="131"/>
      <c r="KBI138" s="131"/>
      <c r="KBJ138" s="131"/>
      <c r="KBK138" s="131"/>
      <c r="KBL138" s="131"/>
      <c r="KBM138" s="131"/>
      <c r="KBN138" s="131"/>
      <c r="KBO138" s="131"/>
      <c r="KBP138" s="131"/>
      <c r="KBQ138" s="131"/>
      <c r="KBR138" s="131"/>
      <c r="KBS138" s="131"/>
      <c r="KBT138" s="131"/>
      <c r="KBU138" s="131"/>
      <c r="KBV138" s="131"/>
      <c r="KBW138" s="131"/>
      <c r="KBX138" s="131"/>
      <c r="KBY138" s="131"/>
      <c r="KBZ138" s="131"/>
      <c r="KCA138" s="131"/>
      <c r="KCB138" s="131"/>
      <c r="KCC138" s="131"/>
      <c r="KCD138" s="131"/>
      <c r="KCE138" s="131"/>
      <c r="KCF138" s="131"/>
      <c r="KCG138" s="131"/>
      <c r="KCH138" s="131"/>
      <c r="KCI138" s="131"/>
      <c r="KCJ138" s="131"/>
      <c r="KCK138" s="131"/>
      <c r="KCL138" s="131"/>
      <c r="KCM138" s="131"/>
      <c r="KCN138" s="131"/>
      <c r="KCO138" s="131"/>
      <c r="KCP138" s="131"/>
      <c r="KCQ138" s="131"/>
      <c r="KCR138" s="131"/>
      <c r="KCS138" s="131"/>
      <c r="KCT138" s="131"/>
      <c r="KCU138" s="131"/>
      <c r="KCV138" s="131"/>
      <c r="KCW138" s="131"/>
      <c r="KCX138" s="131"/>
      <c r="KCY138" s="131"/>
      <c r="KCZ138" s="131"/>
      <c r="KDA138" s="131"/>
      <c r="KDB138" s="131"/>
      <c r="KDC138" s="131"/>
      <c r="KDD138" s="131"/>
      <c r="KDE138" s="131"/>
      <c r="KDF138" s="131"/>
      <c r="KDG138" s="131"/>
      <c r="KDH138" s="131"/>
      <c r="KDI138" s="131"/>
      <c r="KDJ138" s="131"/>
      <c r="KDK138" s="131"/>
      <c r="KDL138" s="131"/>
      <c r="KDM138" s="131"/>
      <c r="KDN138" s="131"/>
      <c r="KDO138" s="131"/>
      <c r="KDP138" s="131"/>
      <c r="KDQ138" s="131"/>
      <c r="KDR138" s="131"/>
      <c r="KDS138" s="131"/>
      <c r="KDT138" s="131"/>
      <c r="KDU138" s="131"/>
      <c r="KDV138" s="131"/>
      <c r="KDW138" s="131"/>
      <c r="KDX138" s="131"/>
      <c r="KDY138" s="131"/>
      <c r="KDZ138" s="131"/>
      <c r="KEA138" s="131"/>
      <c r="KEB138" s="131"/>
      <c r="KEC138" s="131"/>
      <c r="KED138" s="131"/>
      <c r="KEE138" s="131"/>
      <c r="KEF138" s="131"/>
      <c r="KEG138" s="131"/>
      <c r="KEH138" s="131"/>
      <c r="KEI138" s="131"/>
      <c r="KEJ138" s="131"/>
      <c r="KEK138" s="131"/>
      <c r="KEL138" s="131"/>
      <c r="KEM138" s="131"/>
      <c r="KEN138" s="131"/>
      <c r="KEO138" s="131"/>
      <c r="KEP138" s="131"/>
      <c r="KEQ138" s="131"/>
      <c r="KER138" s="131"/>
      <c r="KES138" s="131"/>
      <c r="KET138" s="131"/>
      <c r="KEU138" s="131"/>
      <c r="KEV138" s="131"/>
      <c r="KEW138" s="131"/>
      <c r="KEX138" s="131"/>
      <c r="KEY138" s="131"/>
      <c r="KEZ138" s="131"/>
      <c r="KFA138" s="131"/>
      <c r="KFB138" s="131"/>
      <c r="KFC138" s="131"/>
      <c r="KFD138" s="131"/>
      <c r="KFE138" s="131"/>
      <c r="KFF138" s="131"/>
      <c r="KFG138" s="131"/>
      <c r="KFH138" s="131"/>
      <c r="KFI138" s="131"/>
      <c r="KFJ138" s="131"/>
      <c r="KFK138" s="131"/>
      <c r="KFL138" s="131"/>
      <c r="KFM138" s="131"/>
      <c r="KFN138" s="131"/>
      <c r="KFO138" s="131"/>
      <c r="KFP138" s="131"/>
      <c r="KFQ138" s="131"/>
      <c r="KFR138" s="131"/>
      <c r="KFS138" s="131"/>
      <c r="KFT138" s="131"/>
      <c r="KFU138" s="131"/>
      <c r="KFV138" s="131"/>
      <c r="KFW138" s="131"/>
      <c r="KFX138" s="131"/>
      <c r="KFY138" s="131"/>
      <c r="KFZ138" s="131"/>
      <c r="KGA138" s="131"/>
      <c r="KGB138" s="131"/>
      <c r="KGC138" s="131"/>
      <c r="KGD138" s="131"/>
      <c r="KGE138" s="131"/>
      <c r="KGF138" s="131"/>
      <c r="KGG138" s="131"/>
      <c r="KGH138" s="131"/>
      <c r="KGI138" s="131"/>
      <c r="KGJ138" s="131"/>
      <c r="KGK138" s="131"/>
      <c r="KGL138" s="131"/>
      <c r="KGM138" s="131"/>
      <c r="KGN138" s="131"/>
      <c r="KGO138" s="131"/>
      <c r="KGP138" s="131"/>
      <c r="KGQ138" s="131"/>
      <c r="KGR138" s="131"/>
      <c r="KGS138" s="131"/>
      <c r="KGT138" s="131"/>
      <c r="KGU138" s="131"/>
      <c r="KGV138" s="131"/>
      <c r="KGW138" s="131"/>
      <c r="KGX138" s="131"/>
      <c r="KGY138" s="131"/>
      <c r="KGZ138" s="131"/>
      <c r="KHA138" s="131"/>
      <c r="KHB138" s="131"/>
      <c r="KHC138" s="131"/>
      <c r="KHD138" s="131"/>
      <c r="KHE138" s="131"/>
      <c r="KHF138" s="131"/>
      <c r="KHG138" s="131"/>
      <c r="KHH138" s="131"/>
      <c r="KHI138" s="131"/>
      <c r="KHJ138" s="131"/>
      <c r="KHK138" s="131"/>
      <c r="KHL138" s="131"/>
      <c r="KHM138" s="131"/>
      <c r="KHN138" s="131"/>
      <c r="KHO138" s="131"/>
      <c r="KHP138" s="131"/>
      <c r="KHQ138" s="131"/>
      <c r="KHR138" s="131"/>
      <c r="KHS138" s="131"/>
      <c r="KHT138" s="131"/>
      <c r="KHU138" s="131"/>
      <c r="KHV138" s="131"/>
      <c r="KHW138" s="131"/>
      <c r="KHX138" s="131"/>
      <c r="KHY138" s="131"/>
      <c r="KHZ138" s="131"/>
      <c r="KIA138" s="131"/>
      <c r="KIB138" s="131"/>
      <c r="KIC138" s="131"/>
      <c r="KID138" s="131"/>
      <c r="KIE138" s="131"/>
      <c r="KIF138" s="131"/>
      <c r="KIG138" s="131"/>
      <c r="KIH138" s="131"/>
      <c r="KII138" s="131"/>
      <c r="KIJ138" s="131"/>
      <c r="KIK138" s="131"/>
      <c r="KIL138" s="131"/>
      <c r="KIM138" s="131"/>
      <c r="KIN138" s="131"/>
      <c r="KIO138" s="131"/>
      <c r="KIP138" s="131"/>
      <c r="KIQ138" s="131"/>
      <c r="KIR138" s="131"/>
      <c r="KIS138" s="131"/>
      <c r="KIT138" s="131"/>
      <c r="KIU138" s="131"/>
      <c r="KIV138" s="131"/>
      <c r="KIW138" s="131"/>
      <c r="KIX138" s="131"/>
      <c r="KIY138" s="131"/>
      <c r="KIZ138" s="131"/>
      <c r="KJA138" s="131"/>
      <c r="KJB138" s="131"/>
      <c r="KJC138" s="131"/>
      <c r="KJD138" s="131"/>
      <c r="KJE138" s="131"/>
      <c r="KJF138" s="131"/>
      <c r="KJG138" s="131"/>
      <c r="KJH138" s="131"/>
      <c r="KJI138" s="131"/>
      <c r="KJJ138" s="131"/>
      <c r="KJK138" s="131"/>
      <c r="KJL138" s="131"/>
      <c r="KJM138" s="131"/>
      <c r="KJN138" s="131"/>
      <c r="KJO138" s="131"/>
      <c r="KJP138" s="131"/>
      <c r="KJQ138" s="131"/>
      <c r="KJR138" s="131"/>
      <c r="KJS138" s="131"/>
      <c r="KJT138" s="131"/>
      <c r="KJU138" s="131"/>
      <c r="KJV138" s="131"/>
      <c r="KJW138" s="131"/>
      <c r="KJX138" s="131"/>
      <c r="KJY138" s="131"/>
      <c r="KJZ138" s="131"/>
      <c r="KKA138" s="131"/>
      <c r="KKB138" s="131"/>
      <c r="KKC138" s="131"/>
      <c r="KKD138" s="131"/>
      <c r="KKE138" s="131"/>
      <c r="KKF138" s="131"/>
      <c r="KKG138" s="131"/>
      <c r="KKH138" s="131"/>
      <c r="KKI138" s="131"/>
      <c r="KKJ138" s="131"/>
      <c r="KKK138" s="131"/>
      <c r="KKL138" s="131"/>
      <c r="KKM138" s="131"/>
      <c r="KKN138" s="131"/>
      <c r="KKO138" s="131"/>
      <c r="KKP138" s="131"/>
      <c r="KKQ138" s="131"/>
      <c r="KKR138" s="131"/>
      <c r="KKS138" s="131"/>
      <c r="KKT138" s="131"/>
      <c r="KKU138" s="131"/>
      <c r="KKV138" s="131"/>
      <c r="KKW138" s="131"/>
      <c r="KKX138" s="131"/>
      <c r="KKY138" s="131"/>
      <c r="KKZ138" s="131"/>
      <c r="KLA138" s="131"/>
      <c r="KLB138" s="131"/>
      <c r="KLC138" s="131"/>
      <c r="KLD138" s="131"/>
      <c r="KLE138" s="131"/>
      <c r="KLF138" s="131"/>
      <c r="KLG138" s="131"/>
      <c r="KLH138" s="131"/>
      <c r="KLI138" s="131"/>
      <c r="KLJ138" s="131"/>
      <c r="KLK138" s="131"/>
      <c r="KLL138" s="131"/>
      <c r="KLM138" s="131"/>
      <c r="KLN138" s="131"/>
      <c r="KLO138" s="131"/>
      <c r="KLP138" s="131"/>
      <c r="KLQ138" s="131"/>
      <c r="KLR138" s="131"/>
      <c r="KLS138" s="131"/>
      <c r="KLT138" s="131"/>
      <c r="KLU138" s="131"/>
      <c r="KLV138" s="131"/>
      <c r="KLW138" s="131"/>
      <c r="KLX138" s="131"/>
      <c r="KLY138" s="131"/>
      <c r="KLZ138" s="131"/>
      <c r="KMA138" s="131"/>
      <c r="KMB138" s="131"/>
      <c r="KMC138" s="131"/>
      <c r="KMD138" s="131"/>
      <c r="KME138" s="131"/>
      <c r="KMF138" s="131"/>
      <c r="KMG138" s="131"/>
      <c r="KMH138" s="131"/>
      <c r="KMI138" s="131"/>
      <c r="KMJ138" s="131"/>
      <c r="KMK138" s="131"/>
      <c r="KML138" s="131"/>
      <c r="KMM138" s="131"/>
      <c r="KMN138" s="131"/>
      <c r="KMO138" s="131"/>
      <c r="KMP138" s="131"/>
      <c r="KMQ138" s="131"/>
      <c r="KMR138" s="131"/>
      <c r="KMS138" s="131"/>
      <c r="KMT138" s="131"/>
      <c r="KMU138" s="131"/>
      <c r="KMV138" s="131"/>
      <c r="KMW138" s="131"/>
      <c r="KMX138" s="131"/>
      <c r="KMY138" s="131"/>
      <c r="KMZ138" s="131"/>
      <c r="KNA138" s="131"/>
      <c r="KNB138" s="131"/>
      <c r="KNC138" s="131"/>
      <c r="KND138" s="131"/>
      <c r="KNE138" s="131"/>
      <c r="KNF138" s="131"/>
      <c r="KNG138" s="131"/>
      <c r="KNH138" s="131"/>
      <c r="KNI138" s="131"/>
      <c r="KNJ138" s="131"/>
      <c r="KNK138" s="131"/>
      <c r="KNL138" s="131"/>
      <c r="KNM138" s="131"/>
      <c r="KNN138" s="131"/>
      <c r="KNO138" s="131"/>
      <c r="KNP138" s="131"/>
      <c r="KNQ138" s="131"/>
      <c r="KNR138" s="131"/>
      <c r="KNS138" s="131"/>
      <c r="KNT138" s="131"/>
      <c r="KNU138" s="131"/>
      <c r="KNV138" s="131"/>
      <c r="KNW138" s="131"/>
      <c r="KNX138" s="131"/>
      <c r="KNY138" s="131"/>
      <c r="KNZ138" s="131"/>
      <c r="KOA138" s="131"/>
      <c r="KOB138" s="131"/>
      <c r="KOC138" s="131"/>
      <c r="KOD138" s="131"/>
      <c r="KOE138" s="131"/>
      <c r="KOF138" s="131"/>
      <c r="KOG138" s="131"/>
      <c r="KOH138" s="131"/>
      <c r="KOI138" s="131"/>
      <c r="KOJ138" s="131"/>
      <c r="KOK138" s="131"/>
      <c r="KOL138" s="131"/>
      <c r="KOM138" s="131"/>
      <c r="KON138" s="131"/>
      <c r="KOO138" s="131"/>
      <c r="KOP138" s="131"/>
      <c r="KOQ138" s="131"/>
      <c r="KOR138" s="131"/>
      <c r="KOS138" s="131"/>
      <c r="KOT138" s="131"/>
      <c r="KOU138" s="131"/>
      <c r="KOV138" s="131"/>
      <c r="KOW138" s="131"/>
      <c r="KOX138" s="131"/>
      <c r="KOY138" s="131"/>
      <c r="KOZ138" s="131"/>
      <c r="KPA138" s="131"/>
      <c r="KPB138" s="131"/>
      <c r="KPC138" s="131"/>
      <c r="KPD138" s="131"/>
      <c r="KPE138" s="131"/>
      <c r="KPF138" s="131"/>
      <c r="KPG138" s="131"/>
      <c r="KPH138" s="131"/>
      <c r="KPI138" s="131"/>
      <c r="KPJ138" s="131"/>
      <c r="KPK138" s="131"/>
      <c r="KPL138" s="131"/>
      <c r="KPM138" s="131"/>
      <c r="KPN138" s="131"/>
      <c r="KPO138" s="131"/>
      <c r="KPP138" s="131"/>
      <c r="KPQ138" s="131"/>
      <c r="KPR138" s="131"/>
      <c r="KPS138" s="131"/>
      <c r="KPT138" s="131"/>
      <c r="KPU138" s="131"/>
      <c r="KPV138" s="131"/>
      <c r="KPW138" s="131"/>
      <c r="KPX138" s="131"/>
      <c r="KPY138" s="131"/>
      <c r="KPZ138" s="131"/>
      <c r="KQA138" s="131"/>
      <c r="KQB138" s="131"/>
      <c r="KQC138" s="131"/>
      <c r="KQD138" s="131"/>
      <c r="KQE138" s="131"/>
      <c r="KQF138" s="131"/>
      <c r="KQG138" s="131"/>
      <c r="KQH138" s="131"/>
      <c r="KQI138" s="131"/>
      <c r="KQJ138" s="131"/>
      <c r="KQK138" s="131"/>
      <c r="KQL138" s="131"/>
      <c r="KQM138" s="131"/>
      <c r="KQN138" s="131"/>
      <c r="KQO138" s="131"/>
      <c r="KQP138" s="131"/>
      <c r="KQQ138" s="131"/>
      <c r="KQR138" s="131"/>
      <c r="KQS138" s="131"/>
      <c r="KQT138" s="131"/>
      <c r="KQU138" s="131"/>
      <c r="KQV138" s="131"/>
      <c r="KQW138" s="131"/>
      <c r="KQX138" s="131"/>
      <c r="KQY138" s="131"/>
      <c r="KQZ138" s="131"/>
      <c r="KRA138" s="131"/>
      <c r="KRB138" s="131"/>
      <c r="KRC138" s="131"/>
      <c r="KRD138" s="131"/>
      <c r="KRE138" s="131"/>
      <c r="KRF138" s="131"/>
      <c r="KRG138" s="131"/>
      <c r="KRH138" s="131"/>
      <c r="KRI138" s="131"/>
      <c r="KRJ138" s="131"/>
      <c r="KRK138" s="131"/>
      <c r="KRL138" s="131"/>
      <c r="KRM138" s="131"/>
      <c r="KRN138" s="131"/>
      <c r="KRO138" s="131"/>
      <c r="KRP138" s="131"/>
      <c r="KRQ138" s="131"/>
      <c r="KRR138" s="131"/>
      <c r="KRS138" s="131"/>
      <c r="KRT138" s="131"/>
      <c r="KRU138" s="131"/>
      <c r="KRV138" s="131"/>
      <c r="KRW138" s="131"/>
      <c r="KRX138" s="131"/>
      <c r="KRY138" s="131"/>
      <c r="KRZ138" s="131"/>
      <c r="KSA138" s="131"/>
      <c r="KSB138" s="131"/>
      <c r="KSC138" s="131"/>
      <c r="KSD138" s="131"/>
      <c r="KSE138" s="131"/>
      <c r="KSF138" s="131"/>
      <c r="KSG138" s="131"/>
      <c r="KSH138" s="131"/>
      <c r="KSI138" s="131"/>
      <c r="KSJ138" s="131"/>
      <c r="KSK138" s="131"/>
      <c r="KSL138" s="131"/>
      <c r="KSM138" s="131"/>
      <c r="KSN138" s="131"/>
      <c r="KSO138" s="131"/>
      <c r="KSP138" s="131"/>
      <c r="KSQ138" s="131"/>
      <c r="KSR138" s="131"/>
      <c r="KSS138" s="131"/>
      <c r="KST138" s="131"/>
      <c r="KSU138" s="131"/>
      <c r="KSV138" s="131"/>
      <c r="KSW138" s="131"/>
      <c r="KSX138" s="131"/>
      <c r="KSY138" s="131"/>
      <c r="KSZ138" s="131"/>
      <c r="KTA138" s="131"/>
      <c r="KTB138" s="131"/>
      <c r="KTC138" s="131"/>
      <c r="KTD138" s="131"/>
      <c r="KTE138" s="131"/>
      <c r="KTF138" s="131"/>
      <c r="KTG138" s="131"/>
      <c r="KTH138" s="131"/>
      <c r="KTI138" s="131"/>
      <c r="KTJ138" s="131"/>
      <c r="KTK138" s="131"/>
      <c r="KTL138" s="131"/>
      <c r="KTM138" s="131"/>
      <c r="KTN138" s="131"/>
      <c r="KTO138" s="131"/>
      <c r="KTP138" s="131"/>
      <c r="KTQ138" s="131"/>
      <c r="KTR138" s="131"/>
      <c r="KTS138" s="131"/>
      <c r="KTT138" s="131"/>
      <c r="KTU138" s="131"/>
      <c r="KTV138" s="131"/>
      <c r="KTW138" s="131"/>
      <c r="KTX138" s="131"/>
      <c r="KTY138" s="131"/>
      <c r="KTZ138" s="131"/>
      <c r="KUA138" s="131"/>
      <c r="KUB138" s="131"/>
      <c r="KUC138" s="131"/>
      <c r="KUD138" s="131"/>
      <c r="KUE138" s="131"/>
      <c r="KUF138" s="131"/>
      <c r="KUG138" s="131"/>
      <c r="KUH138" s="131"/>
      <c r="KUI138" s="131"/>
      <c r="KUJ138" s="131"/>
      <c r="KUK138" s="131"/>
      <c r="KUL138" s="131"/>
      <c r="KUM138" s="131"/>
      <c r="KUN138" s="131"/>
      <c r="KUO138" s="131"/>
      <c r="KUP138" s="131"/>
      <c r="KUQ138" s="131"/>
      <c r="KUR138" s="131"/>
      <c r="KUS138" s="131"/>
      <c r="KUT138" s="131"/>
      <c r="KUU138" s="131"/>
      <c r="KUV138" s="131"/>
      <c r="KUW138" s="131"/>
      <c r="KUX138" s="131"/>
      <c r="KUY138" s="131"/>
      <c r="KUZ138" s="131"/>
      <c r="KVA138" s="131"/>
      <c r="KVB138" s="131"/>
      <c r="KVC138" s="131"/>
      <c r="KVD138" s="131"/>
      <c r="KVE138" s="131"/>
      <c r="KVF138" s="131"/>
      <c r="KVG138" s="131"/>
      <c r="KVH138" s="131"/>
      <c r="KVI138" s="131"/>
      <c r="KVJ138" s="131"/>
      <c r="KVK138" s="131"/>
      <c r="KVL138" s="131"/>
      <c r="KVM138" s="131"/>
      <c r="KVN138" s="131"/>
      <c r="KVO138" s="131"/>
      <c r="KVP138" s="131"/>
      <c r="KVQ138" s="131"/>
      <c r="KVR138" s="131"/>
      <c r="KVS138" s="131"/>
      <c r="KVT138" s="131"/>
      <c r="KVU138" s="131"/>
      <c r="KVV138" s="131"/>
      <c r="KVW138" s="131"/>
      <c r="KVX138" s="131"/>
      <c r="KVY138" s="131"/>
      <c r="KVZ138" s="131"/>
      <c r="KWA138" s="131"/>
      <c r="KWB138" s="131"/>
      <c r="KWC138" s="131"/>
      <c r="KWD138" s="131"/>
      <c r="KWE138" s="131"/>
      <c r="KWF138" s="131"/>
      <c r="KWG138" s="131"/>
      <c r="KWH138" s="131"/>
      <c r="KWI138" s="131"/>
      <c r="KWJ138" s="131"/>
      <c r="KWK138" s="131"/>
      <c r="KWL138" s="131"/>
      <c r="KWM138" s="131"/>
      <c r="KWN138" s="131"/>
      <c r="KWO138" s="131"/>
      <c r="KWP138" s="131"/>
      <c r="KWQ138" s="131"/>
      <c r="KWR138" s="131"/>
      <c r="KWS138" s="131"/>
      <c r="KWT138" s="131"/>
      <c r="KWU138" s="131"/>
      <c r="KWV138" s="131"/>
      <c r="KWW138" s="131"/>
      <c r="KWX138" s="131"/>
      <c r="KWY138" s="131"/>
      <c r="KWZ138" s="131"/>
      <c r="KXA138" s="131"/>
      <c r="KXB138" s="131"/>
      <c r="KXC138" s="131"/>
      <c r="KXD138" s="131"/>
      <c r="KXE138" s="131"/>
      <c r="KXF138" s="131"/>
      <c r="KXG138" s="131"/>
      <c r="KXH138" s="131"/>
      <c r="KXI138" s="131"/>
      <c r="KXJ138" s="131"/>
      <c r="KXK138" s="131"/>
      <c r="KXL138" s="131"/>
      <c r="KXM138" s="131"/>
      <c r="KXN138" s="131"/>
      <c r="KXO138" s="131"/>
      <c r="KXP138" s="131"/>
      <c r="KXQ138" s="131"/>
      <c r="KXR138" s="131"/>
      <c r="KXS138" s="131"/>
      <c r="KXT138" s="131"/>
      <c r="KXU138" s="131"/>
      <c r="KXV138" s="131"/>
      <c r="KXW138" s="131"/>
      <c r="KXX138" s="131"/>
      <c r="KXY138" s="131"/>
      <c r="KXZ138" s="131"/>
      <c r="KYA138" s="131"/>
      <c r="KYB138" s="131"/>
      <c r="KYC138" s="131"/>
      <c r="KYD138" s="131"/>
      <c r="KYE138" s="131"/>
      <c r="KYF138" s="131"/>
      <c r="KYG138" s="131"/>
      <c r="KYH138" s="131"/>
      <c r="KYI138" s="131"/>
      <c r="KYJ138" s="131"/>
      <c r="KYK138" s="131"/>
      <c r="KYL138" s="131"/>
      <c r="KYM138" s="131"/>
      <c r="KYN138" s="131"/>
      <c r="KYO138" s="131"/>
      <c r="KYP138" s="131"/>
      <c r="KYQ138" s="131"/>
      <c r="KYR138" s="131"/>
      <c r="KYS138" s="131"/>
      <c r="KYT138" s="131"/>
      <c r="KYU138" s="131"/>
      <c r="KYV138" s="131"/>
      <c r="KYW138" s="131"/>
      <c r="KYX138" s="131"/>
      <c r="KYY138" s="131"/>
      <c r="KYZ138" s="131"/>
      <c r="KZA138" s="131"/>
      <c r="KZB138" s="131"/>
      <c r="KZC138" s="131"/>
      <c r="KZD138" s="131"/>
      <c r="KZE138" s="131"/>
      <c r="KZF138" s="131"/>
      <c r="KZG138" s="131"/>
      <c r="KZH138" s="131"/>
      <c r="KZI138" s="131"/>
      <c r="KZJ138" s="131"/>
      <c r="KZK138" s="131"/>
      <c r="KZL138" s="131"/>
      <c r="KZM138" s="131"/>
      <c r="KZN138" s="131"/>
      <c r="KZO138" s="131"/>
      <c r="KZP138" s="131"/>
      <c r="KZQ138" s="131"/>
      <c r="KZR138" s="131"/>
      <c r="KZS138" s="131"/>
      <c r="KZT138" s="131"/>
      <c r="KZU138" s="131"/>
      <c r="KZV138" s="131"/>
      <c r="KZW138" s="131"/>
      <c r="KZX138" s="131"/>
      <c r="KZY138" s="131"/>
      <c r="KZZ138" s="131"/>
      <c r="LAA138" s="131"/>
      <c r="LAB138" s="131"/>
      <c r="LAC138" s="131"/>
      <c r="LAD138" s="131"/>
      <c r="LAE138" s="131"/>
      <c r="LAF138" s="131"/>
      <c r="LAG138" s="131"/>
      <c r="LAH138" s="131"/>
      <c r="LAI138" s="131"/>
      <c r="LAJ138" s="131"/>
      <c r="LAK138" s="131"/>
      <c r="LAL138" s="131"/>
      <c r="LAM138" s="131"/>
      <c r="LAN138" s="131"/>
      <c r="LAO138" s="131"/>
      <c r="LAP138" s="131"/>
      <c r="LAQ138" s="131"/>
      <c r="LAR138" s="131"/>
      <c r="LAS138" s="131"/>
      <c r="LAT138" s="131"/>
      <c r="LAU138" s="131"/>
      <c r="LAV138" s="131"/>
      <c r="LAW138" s="131"/>
      <c r="LAX138" s="131"/>
      <c r="LAY138" s="131"/>
      <c r="LAZ138" s="131"/>
      <c r="LBA138" s="131"/>
      <c r="LBB138" s="131"/>
      <c r="LBC138" s="131"/>
      <c r="LBD138" s="131"/>
      <c r="LBE138" s="131"/>
      <c r="LBF138" s="131"/>
      <c r="LBG138" s="131"/>
      <c r="LBH138" s="131"/>
      <c r="LBI138" s="131"/>
      <c r="LBJ138" s="131"/>
      <c r="LBK138" s="131"/>
      <c r="LBL138" s="131"/>
      <c r="LBM138" s="131"/>
      <c r="LBN138" s="131"/>
      <c r="LBO138" s="131"/>
      <c r="LBP138" s="131"/>
      <c r="LBQ138" s="131"/>
      <c r="LBR138" s="131"/>
      <c r="LBS138" s="131"/>
      <c r="LBT138" s="131"/>
      <c r="LBU138" s="131"/>
      <c r="LBV138" s="131"/>
      <c r="LBW138" s="131"/>
      <c r="LBX138" s="131"/>
      <c r="LBY138" s="131"/>
      <c r="LBZ138" s="131"/>
      <c r="LCA138" s="131"/>
      <c r="LCB138" s="131"/>
      <c r="LCC138" s="131"/>
      <c r="LCD138" s="131"/>
      <c r="LCE138" s="131"/>
      <c r="LCF138" s="131"/>
      <c r="LCG138" s="131"/>
      <c r="LCH138" s="131"/>
      <c r="LCI138" s="131"/>
      <c r="LCJ138" s="131"/>
      <c r="LCK138" s="131"/>
      <c r="LCL138" s="131"/>
      <c r="LCM138" s="131"/>
      <c r="LCN138" s="131"/>
      <c r="LCO138" s="131"/>
      <c r="LCP138" s="131"/>
      <c r="LCQ138" s="131"/>
      <c r="LCR138" s="131"/>
      <c r="LCS138" s="131"/>
      <c r="LCT138" s="131"/>
      <c r="LCU138" s="131"/>
      <c r="LCV138" s="131"/>
      <c r="LCW138" s="131"/>
      <c r="LCX138" s="131"/>
      <c r="LCY138" s="131"/>
      <c r="LCZ138" s="131"/>
      <c r="LDA138" s="131"/>
      <c r="LDB138" s="131"/>
      <c r="LDC138" s="131"/>
      <c r="LDD138" s="131"/>
      <c r="LDE138" s="131"/>
      <c r="LDF138" s="131"/>
      <c r="LDG138" s="131"/>
      <c r="LDH138" s="131"/>
      <c r="LDI138" s="131"/>
      <c r="LDJ138" s="131"/>
      <c r="LDK138" s="131"/>
      <c r="LDL138" s="131"/>
      <c r="LDM138" s="131"/>
      <c r="LDN138" s="131"/>
      <c r="LDO138" s="131"/>
      <c r="LDP138" s="131"/>
      <c r="LDQ138" s="131"/>
      <c r="LDR138" s="131"/>
      <c r="LDS138" s="131"/>
      <c r="LDT138" s="131"/>
      <c r="LDU138" s="131"/>
      <c r="LDV138" s="131"/>
      <c r="LDW138" s="131"/>
      <c r="LDX138" s="131"/>
      <c r="LDY138" s="131"/>
      <c r="LDZ138" s="131"/>
      <c r="LEA138" s="131"/>
      <c r="LEB138" s="131"/>
      <c r="LEC138" s="131"/>
      <c r="LED138" s="131"/>
      <c r="LEE138" s="131"/>
      <c r="LEF138" s="131"/>
      <c r="LEG138" s="131"/>
      <c r="LEH138" s="131"/>
      <c r="LEI138" s="131"/>
      <c r="LEJ138" s="131"/>
      <c r="LEK138" s="131"/>
      <c r="LEL138" s="131"/>
      <c r="LEM138" s="131"/>
      <c r="LEN138" s="131"/>
      <c r="LEO138" s="131"/>
      <c r="LEP138" s="131"/>
      <c r="LEQ138" s="131"/>
      <c r="LER138" s="131"/>
      <c r="LES138" s="131"/>
      <c r="LET138" s="131"/>
      <c r="LEU138" s="131"/>
      <c r="LEV138" s="131"/>
      <c r="LEW138" s="131"/>
      <c r="LEX138" s="131"/>
      <c r="LEY138" s="131"/>
      <c r="LEZ138" s="131"/>
      <c r="LFA138" s="131"/>
      <c r="LFB138" s="131"/>
      <c r="LFC138" s="131"/>
      <c r="LFD138" s="131"/>
      <c r="LFE138" s="131"/>
      <c r="LFF138" s="131"/>
      <c r="LFG138" s="131"/>
      <c r="LFH138" s="131"/>
      <c r="LFI138" s="131"/>
      <c r="LFJ138" s="131"/>
      <c r="LFK138" s="131"/>
      <c r="LFL138" s="131"/>
      <c r="LFM138" s="131"/>
      <c r="LFN138" s="131"/>
      <c r="LFO138" s="131"/>
      <c r="LFP138" s="131"/>
      <c r="LFQ138" s="131"/>
      <c r="LFR138" s="131"/>
      <c r="LFS138" s="131"/>
      <c r="LFT138" s="131"/>
      <c r="LFU138" s="131"/>
      <c r="LFV138" s="131"/>
      <c r="LFW138" s="131"/>
      <c r="LFX138" s="131"/>
      <c r="LFY138" s="131"/>
      <c r="LFZ138" s="131"/>
      <c r="LGA138" s="131"/>
      <c r="LGB138" s="131"/>
      <c r="LGC138" s="131"/>
      <c r="LGD138" s="131"/>
      <c r="LGE138" s="131"/>
      <c r="LGF138" s="131"/>
      <c r="LGG138" s="131"/>
      <c r="LGH138" s="131"/>
      <c r="LGI138" s="131"/>
      <c r="LGJ138" s="131"/>
      <c r="LGK138" s="131"/>
      <c r="LGL138" s="131"/>
      <c r="LGM138" s="131"/>
      <c r="LGN138" s="131"/>
      <c r="LGO138" s="131"/>
      <c r="LGP138" s="131"/>
      <c r="LGQ138" s="131"/>
      <c r="LGR138" s="131"/>
      <c r="LGS138" s="131"/>
      <c r="LGT138" s="131"/>
      <c r="LGU138" s="131"/>
      <c r="LGV138" s="131"/>
      <c r="LGW138" s="131"/>
      <c r="LGX138" s="131"/>
      <c r="LGY138" s="131"/>
      <c r="LGZ138" s="131"/>
      <c r="LHA138" s="131"/>
      <c r="LHB138" s="131"/>
      <c r="LHC138" s="131"/>
      <c r="LHD138" s="131"/>
      <c r="LHE138" s="131"/>
      <c r="LHF138" s="131"/>
      <c r="LHG138" s="131"/>
      <c r="LHH138" s="131"/>
      <c r="LHI138" s="131"/>
      <c r="LHJ138" s="131"/>
      <c r="LHK138" s="131"/>
      <c r="LHL138" s="131"/>
      <c r="LHM138" s="131"/>
      <c r="LHN138" s="131"/>
      <c r="LHO138" s="131"/>
      <c r="LHP138" s="131"/>
      <c r="LHQ138" s="131"/>
      <c r="LHR138" s="131"/>
      <c r="LHS138" s="131"/>
      <c r="LHT138" s="131"/>
      <c r="LHU138" s="131"/>
      <c r="LHV138" s="131"/>
      <c r="LHW138" s="131"/>
      <c r="LHX138" s="131"/>
      <c r="LHY138" s="131"/>
      <c r="LHZ138" s="131"/>
      <c r="LIA138" s="131"/>
      <c r="LIB138" s="131"/>
      <c r="LIC138" s="131"/>
      <c r="LID138" s="131"/>
      <c r="LIE138" s="131"/>
      <c r="LIF138" s="131"/>
      <c r="LIG138" s="131"/>
      <c r="LIH138" s="131"/>
      <c r="LII138" s="131"/>
      <c r="LIJ138" s="131"/>
      <c r="LIK138" s="131"/>
      <c r="LIL138" s="131"/>
      <c r="LIM138" s="131"/>
      <c r="LIN138" s="131"/>
      <c r="LIO138" s="131"/>
      <c r="LIP138" s="131"/>
      <c r="LIQ138" s="131"/>
      <c r="LIR138" s="131"/>
      <c r="LIS138" s="131"/>
      <c r="LIT138" s="131"/>
      <c r="LIU138" s="131"/>
      <c r="LIV138" s="131"/>
      <c r="LIW138" s="131"/>
      <c r="LIX138" s="131"/>
      <c r="LIY138" s="131"/>
      <c r="LIZ138" s="131"/>
      <c r="LJA138" s="131"/>
      <c r="LJB138" s="131"/>
      <c r="LJC138" s="131"/>
      <c r="LJD138" s="131"/>
      <c r="LJE138" s="131"/>
      <c r="LJF138" s="131"/>
      <c r="LJG138" s="131"/>
      <c r="LJH138" s="131"/>
      <c r="LJI138" s="131"/>
      <c r="LJJ138" s="131"/>
      <c r="LJK138" s="131"/>
      <c r="LJL138" s="131"/>
      <c r="LJM138" s="131"/>
      <c r="LJN138" s="131"/>
      <c r="LJO138" s="131"/>
      <c r="LJP138" s="131"/>
      <c r="LJQ138" s="131"/>
      <c r="LJR138" s="131"/>
      <c r="LJS138" s="131"/>
      <c r="LJT138" s="131"/>
      <c r="LJU138" s="131"/>
      <c r="LJV138" s="131"/>
      <c r="LJW138" s="131"/>
      <c r="LJX138" s="131"/>
      <c r="LJY138" s="131"/>
      <c r="LJZ138" s="131"/>
      <c r="LKA138" s="131"/>
      <c r="LKB138" s="131"/>
      <c r="LKC138" s="131"/>
      <c r="LKD138" s="131"/>
      <c r="LKE138" s="131"/>
      <c r="LKF138" s="131"/>
      <c r="LKG138" s="131"/>
      <c r="LKH138" s="131"/>
      <c r="LKI138" s="131"/>
      <c r="LKJ138" s="131"/>
      <c r="LKK138" s="131"/>
      <c r="LKL138" s="131"/>
      <c r="LKM138" s="131"/>
      <c r="LKN138" s="131"/>
      <c r="LKO138" s="131"/>
      <c r="LKP138" s="131"/>
      <c r="LKQ138" s="131"/>
      <c r="LKR138" s="131"/>
      <c r="LKS138" s="131"/>
      <c r="LKT138" s="131"/>
      <c r="LKU138" s="131"/>
      <c r="LKV138" s="131"/>
      <c r="LKW138" s="131"/>
      <c r="LKX138" s="131"/>
      <c r="LKY138" s="131"/>
      <c r="LKZ138" s="131"/>
      <c r="LLA138" s="131"/>
      <c r="LLB138" s="131"/>
      <c r="LLC138" s="131"/>
      <c r="LLD138" s="131"/>
      <c r="LLE138" s="131"/>
      <c r="LLF138" s="131"/>
      <c r="LLG138" s="131"/>
      <c r="LLH138" s="131"/>
      <c r="LLI138" s="131"/>
      <c r="LLJ138" s="131"/>
      <c r="LLK138" s="131"/>
      <c r="LLL138" s="131"/>
      <c r="LLM138" s="131"/>
      <c r="LLN138" s="131"/>
      <c r="LLO138" s="131"/>
      <c r="LLP138" s="131"/>
      <c r="LLQ138" s="131"/>
      <c r="LLR138" s="131"/>
      <c r="LLS138" s="131"/>
      <c r="LLT138" s="131"/>
      <c r="LLU138" s="131"/>
      <c r="LLV138" s="131"/>
      <c r="LLW138" s="131"/>
      <c r="LLX138" s="131"/>
      <c r="LLY138" s="131"/>
      <c r="LLZ138" s="131"/>
      <c r="LMA138" s="131"/>
      <c r="LMB138" s="131"/>
      <c r="LMC138" s="131"/>
      <c r="LMD138" s="131"/>
      <c r="LME138" s="131"/>
      <c r="LMF138" s="131"/>
      <c r="LMG138" s="131"/>
      <c r="LMH138" s="131"/>
      <c r="LMI138" s="131"/>
      <c r="LMJ138" s="131"/>
      <c r="LMK138" s="131"/>
      <c r="LML138" s="131"/>
      <c r="LMM138" s="131"/>
      <c r="LMN138" s="131"/>
      <c r="LMO138" s="131"/>
      <c r="LMP138" s="131"/>
      <c r="LMQ138" s="131"/>
      <c r="LMR138" s="131"/>
      <c r="LMS138" s="131"/>
      <c r="LMT138" s="131"/>
      <c r="LMU138" s="131"/>
      <c r="LMV138" s="131"/>
      <c r="LMW138" s="131"/>
      <c r="LMX138" s="131"/>
      <c r="LMY138" s="131"/>
      <c r="LMZ138" s="131"/>
      <c r="LNA138" s="131"/>
      <c r="LNB138" s="131"/>
      <c r="LNC138" s="131"/>
      <c r="LND138" s="131"/>
      <c r="LNE138" s="131"/>
      <c r="LNF138" s="131"/>
      <c r="LNG138" s="131"/>
      <c r="LNH138" s="131"/>
      <c r="LNI138" s="131"/>
      <c r="LNJ138" s="131"/>
      <c r="LNK138" s="131"/>
      <c r="LNL138" s="131"/>
      <c r="LNM138" s="131"/>
      <c r="LNN138" s="131"/>
      <c r="LNO138" s="131"/>
      <c r="LNP138" s="131"/>
      <c r="LNQ138" s="131"/>
      <c r="LNR138" s="131"/>
      <c r="LNS138" s="131"/>
      <c r="LNT138" s="131"/>
      <c r="LNU138" s="131"/>
      <c r="LNV138" s="131"/>
      <c r="LNW138" s="131"/>
      <c r="LNX138" s="131"/>
      <c r="LNY138" s="131"/>
      <c r="LNZ138" s="131"/>
      <c r="LOA138" s="131"/>
      <c r="LOB138" s="131"/>
      <c r="LOC138" s="131"/>
      <c r="LOD138" s="131"/>
      <c r="LOE138" s="131"/>
      <c r="LOF138" s="131"/>
      <c r="LOG138" s="131"/>
      <c r="LOH138" s="131"/>
      <c r="LOI138" s="131"/>
      <c r="LOJ138" s="131"/>
      <c r="LOK138" s="131"/>
      <c r="LOL138" s="131"/>
      <c r="LOM138" s="131"/>
      <c r="LON138" s="131"/>
      <c r="LOO138" s="131"/>
      <c r="LOP138" s="131"/>
      <c r="LOQ138" s="131"/>
      <c r="LOR138" s="131"/>
      <c r="LOS138" s="131"/>
      <c r="LOT138" s="131"/>
      <c r="LOU138" s="131"/>
      <c r="LOV138" s="131"/>
      <c r="LOW138" s="131"/>
      <c r="LOX138" s="131"/>
      <c r="LOY138" s="131"/>
      <c r="LOZ138" s="131"/>
      <c r="LPA138" s="131"/>
      <c r="LPB138" s="131"/>
      <c r="LPC138" s="131"/>
      <c r="LPD138" s="131"/>
      <c r="LPE138" s="131"/>
      <c r="LPF138" s="131"/>
      <c r="LPG138" s="131"/>
      <c r="LPH138" s="131"/>
      <c r="LPI138" s="131"/>
      <c r="LPJ138" s="131"/>
      <c r="LPK138" s="131"/>
      <c r="LPL138" s="131"/>
      <c r="LPM138" s="131"/>
      <c r="LPN138" s="131"/>
      <c r="LPO138" s="131"/>
      <c r="LPP138" s="131"/>
      <c r="LPQ138" s="131"/>
      <c r="LPR138" s="131"/>
      <c r="LPS138" s="131"/>
      <c r="LPT138" s="131"/>
      <c r="LPU138" s="131"/>
      <c r="LPV138" s="131"/>
      <c r="LPW138" s="131"/>
      <c r="LPX138" s="131"/>
      <c r="LPY138" s="131"/>
      <c r="LPZ138" s="131"/>
      <c r="LQA138" s="131"/>
      <c r="LQB138" s="131"/>
      <c r="LQC138" s="131"/>
      <c r="LQD138" s="131"/>
      <c r="LQE138" s="131"/>
      <c r="LQF138" s="131"/>
      <c r="LQG138" s="131"/>
      <c r="LQH138" s="131"/>
      <c r="LQI138" s="131"/>
      <c r="LQJ138" s="131"/>
      <c r="LQK138" s="131"/>
      <c r="LQL138" s="131"/>
      <c r="LQM138" s="131"/>
      <c r="LQN138" s="131"/>
      <c r="LQO138" s="131"/>
      <c r="LQP138" s="131"/>
      <c r="LQQ138" s="131"/>
      <c r="LQR138" s="131"/>
      <c r="LQS138" s="131"/>
      <c r="LQT138" s="131"/>
      <c r="LQU138" s="131"/>
      <c r="LQV138" s="131"/>
      <c r="LQW138" s="131"/>
      <c r="LQX138" s="131"/>
      <c r="LQY138" s="131"/>
      <c r="LQZ138" s="131"/>
      <c r="LRA138" s="131"/>
      <c r="LRB138" s="131"/>
      <c r="LRC138" s="131"/>
      <c r="LRD138" s="131"/>
      <c r="LRE138" s="131"/>
      <c r="LRF138" s="131"/>
      <c r="LRG138" s="131"/>
      <c r="LRH138" s="131"/>
      <c r="LRI138" s="131"/>
      <c r="LRJ138" s="131"/>
      <c r="LRK138" s="131"/>
      <c r="LRL138" s="131"/>
      <c r="LRM138" s="131"/>
      <c r="LRN138" s="131"/>
      <c r="LRO138" s="131"/>
      <c r="LRP138" s="131"/>
      <c r="LRQ138" s="131"/>
      <c r="LRR138" s="131"/>
      <c r="LRS138" s="131"/>
      <c r="LRT138" s="131"/>
      <c r="LRU138" s="131"/>
      <c r="LRV138" s="131"/>
      <c r="LRW138" s="131"/>
      <c r="LRX138" s="131"/>
      <c r="LRY138" s="131"/>
      <c r="LRZ138" s="131"/>
      <c r="LSA138" s="131"/>
      <c r="LSB138" s="131"/>
      <c r="LSC138" s="131"/>
      <c r="LSD138" s="131"/>
      <c r="LSE138" s="131"/>
      <c r="LSF138" s="131"/>
      <c r="LSG138" s="131"/>
      <c r="LSH138" s="131"/>
      <c r="LSI138" s="131"/>
      <c r="LSJ138" s="131"/>
      <c r="LSK138" s="131"/>
      <c r="LSL138" s="131"/>
      <c r="LSM138" s="131"/>
      <c r="LSN138" s="131"/>
      <c r="LSO138" s="131"/>
      <c r="LSP138" s="131"/>
      <c r="LSQ138" s="131"/>
      <c r="LSR138" s="131"/>
      <c r="LSS138" s="131"/>
      <c r="LST138" s="131"/>
      <c r="LSU138" s="131"/>
      <c r="LSV138" s="131"/>
      <c r="LSW138" s="131"/>
      <c r="LSX138" s="131"/>
      <c r="LSY138" s="131"/>
      <c r="LSZ138" s="131"/>
      <c r="LTA138" s="131"/>
      <c r="LTB138" s="131"/>
      <c r="LTC138" s="131"/>
      <c r="LTD138" s="131"/>
      <c r="LTE138" s="131"/>
      <c r="LTF138" s="131"/>
      <c r="LTG138" s="131"/>
      <c r="LTH138" s="131"/>
      <c r="LTI138" s="131"/>
      <c r="LTJ138" s="131"/>
      <c r="LTK138" s="131"/>
      <c r="LTL138" s="131"/>
      <c r="LTM138" s="131"/>
      <c r="LTN138" s="131"/>
      <c r="LTO138" s="131"/>
      <c r="LTP138" s="131"/>
      <c r="LTQ138" s="131"/>
      <c r="LTR138" s="131"/>
      <c r="LTS138" s="131"/>
      <c r="LTT138" s="131"/>
      <c r="LTU138" s="131"/>
      <c r="LTV138" s="131"/>
      <c r="LTW138" s="131"/>
      <c r="LTX138" s="131"/>
      <c r="LTY138" s="131"/>
      <c r="LTZ138" s="131"/>
      <c r="LUA138" s="131"/>
      <c r="LUB138" s="131"/>
      <c r="LUC138" s="131"/>
      <c r="LUD138" s="131"/>
      <c r="LUE138" s="131"/>
      <c r="LUF138" s="131"/>
      <c r="LUG138" s="131"/>
      <c r="LUH138" s="131"/>
      <c r="LUI138" s="131"/>
      <c r="LUJ138" s="131"/>
      <c r="LUK138" s="131"/>
      <c r="LUL138" s="131"/>
      <c r="LUM138" s="131"/>
      <c r="LUN138" s="131"/>
      <c r="LUO138" s="131"/>
      <c r="LUP138" s="131"/>
      <c r="LUQ138" s="131"/>
      <c r="LUR138" s="131"/>
      <c r="LUS138" s="131"/>
      <c r="LUT138" s="131"/>
      <c r="LUU138" s="131"/>
      <c r="LUV138" s="131"/>
      <c r="LUW138" s="131"/>
      <c r="LUX138" s="131"/>
      <c r="LUY138" s="131"/>
      <c r="LUZ138" s="131"/>
      <c r="LVA138" s="131"/>
      <c r="LVB138" s="131"/>
      <c r="LVC138" s="131"/>
      <c r="LVD138" s="131"/>
      <c r="LVE138" s="131"/>
      <c r="LVF138" s="131"/>
      <c r="LVG138" s="131"/>
      <c r="LVH138" s="131"/>
      <c r="LVI138" s="131"/>
      <c r="LVJ138" s="131"/>
      <c r="LVK138" s="131"/>
      <c r="LVL138" s="131"/>
      <c r="LVM138" s="131"/>
      <c r="LVN138" s="131"/>
      <c r="LVO138" s="131"/>
      <c r="LVP138" s="131"/>
      <c r="LVQ138" s="131"/>
      <c r="LVR138" s="131"/>
      <c r="LVS138" s="131"/>
      <c r="LVT138" s="131"/>
      <c r="LVU138" s="131"/>
      <c r="LVV138" s="131"/>
      <c r="LVW138" s="131"/>
      <c r="LVX138" s="131"/>
      <c r="LVY138" s="131"/>
      <c r="LVZ138" s="131"/>
      <c r="LWA138" s="131"/>
      <c r="LWB138" s="131"/>
      <c r="LWC138" s="131"/>
      <c r="LWD138" s="131"/>
      <c r="LWE138" s="131"/>
      <c r="LWF138" s="131"/>
      <c r="LWG138" s="131"/>
      <c r="LWH138" s="131"/>
      <c r="LWI138" s="131"/>
      <c r="LWJ138" s="131"/>
      <c r="LWK138" s="131"/>
      <c r="LWL138" s="131"/>
      <c r="LWM138" s="131"/>
      <c r="LWN138" s="131"/>
      <c r="LWO138" s="131"/>
      <c r="LWP138" s="131"/>
      <c r="LWQ138" s="131"/>
      <c r="LWR138" s="131"/>
      <c r="LWS138" s="131"/>
      <c r="LWT138" s="131"/>
      <c r="LWU138" s="131"/>
      <c r="LWV138" s="131"/>
      <c r="LWW138" s="131"/>
      <c r="LWX138" s="131"/>
      <c r="LWY138" s="131"/>
      <c r="LWZ138" s="131"/>
      <c r="LXA138" s="131"/>
      <c r="LXB138" s="131"/>
      <c r="LXC138" s="131"/>
      <c r="LXD138" s="131"/>
      <c r="LXE138" s="131"/>
      <c r="LXF138" s="131"/>
      <c r="LXG138" s="131"/>
      <c r="LXH138" s="131"/>
      <c r="LXI138" s="131"/>
      <c r="LXJ138" s="131"/>
      <c r="LXK138" s="131"/>
      <c r="LXL138" s="131"/>
      <c r="LXM138" s="131"/>
      <c r="LXN138" s="131"/>
      <c r="LXO138" s="131"/>
      <c r="LXP138" s="131"/>
      <c r="LXQ138" s="131"/>
      <c r="LXR138" s="131"/>
      <c r="LXS138" s="131"/>
      <c r="LXT138" s="131"/>
      <c r="LXU138" s="131"/>
      <c r="LXV138" s="131"/>
      <c r="LXW138" s="131"/>
      <c r="LXX138" s="131"/>
      <c r="LXY138" s="131"/>
      <c r="LXZ138" s="131"/>
      <c r="LYA138" s="131"/>
      <c r="LYB138" s="131"/>
      <c r="LYC138" s="131"/>
      <c r="LYD138" s="131"/>
      <c r="LYE138" s="131"/>
      <c r="LYF138" s="131"/>
      <c r="LYG138" s="131"/>
      <c r="LYH138" s="131"/>
      <c r="LYI138" s="131"/>
      <c r="LYJ138" s="131"/>
      <c r="LYK138" s="131"/>
      <c r="LYL138" s="131"/>
      <c r="LYM138" s="131"/>
      <c r="LYN138" s="131"/>
      <c r="LYO138" s="131"/>
      <c r="LYP138" s="131"/>
      <c r="LYQ138" s="131"/>
      <c r="LYR138" s="131"/>
      <c r="LYS138" s="131"/>
      <c r="LYT138" s="131"/>
      <c r="LYU138" s="131"/>
      <c r="LYV138" s="131"/>
      <c r="LYW138" s="131"/>
      <c r="LYX138" s="131"/>
      <c r="LYY138" s="131"/>
      <c r="LYZ138" s="131"/>
      <c r="LZA138" s="131"/>
      <c r="LZB138" s="131"/>
      <c r="LZC138" s="131"/>
      <c r="LZD138" s="131"/>
      <c r="LZE138" s="131"/>
      <c r="LZF138" s="131"/>
      <c r="LZG138" s="131"/>
      <c r="LZH138" s="131"/>
      <c r="LZI138" s="131"/>
      <c r="LZJ138" s="131"/>
      <c r="LZK138" s="131"/>
      <c r="LZL138" s="131"/>
      <c r="LZM138" s="131"/>
      <c r="LZN138" s="131"/>
      <c r="LZO138" s="131"/>
      <c r="LZP138" s="131"/>
      <c r="LZQ138" s="131"/>
      <c r="LZR138" s="131"/>
      <c r="LZS138" s="131"/>
      <c r="LZT138" s="131"/>
      <c r="LZU138" s="131"/>
      <c r="LZV138" s="131"/>
      <c r="LZW138" s="131"/>
      <c r="LZX138" s="131"/>
      <c r="LZY138" s="131"/>
      <c r="LZZ138" s="131"/>
      <c r="MAA138" s="131"/>
      <c r="MAB138" s="131"/>
      <c r="MAC138" s="131"/>
      <c r="MAD138" s="131"/>
      <c r="MAE138" s="131"/>
      <c r="MAF138" s="131"/>
      <c r="MAG138" s="131"/>
      <c r="MAH138" s="131"/>
      <c r="MAI138" s="131"/>
      <c r="MAJ138" s="131"/>
      <c r="MAK138" s="131"/>
      <c r="MAL138" s="131"/>
      <c r="MAM138" s="131"/>
      <c r="MAN138" s="131"/>
      <c r="MAO138" s="131"/>
      <c r="MAP138" s="131"/>
      <c r="MAQ138" s="131"/>
      <c r="MAR138" s="131"/>
      <c r="MAS138" s="131"/>
      <c r="MAT138" s="131"/>
      <c r="MAU138" s="131"/>
      <c r="MAV138" s="131"/>
      <c r="MAW138" s="131"/>
      <c r="MAX138" s="131"/>
      <c r="MAY138" s="131"/>
      <c r="MAZ138" s="131"/>
      <c r="MBA138" s="131"/>
      <c r="MBB138" s="131"/>
      <c r="MBC138" s="131"/>
      <c r="MBD138" s="131"/>
      <c r="MBE138" s="131"/>
      <c r="MBF138" s="131"/>
      <c r="MBG138" s="131"/>
      <c r="MBH138" s="131"/>
      <c r="MBI138" s="131"/>
      <c r="MBJ138" s="131"/>
      <c r="MBK138" s="131"/>
      <c r="MBL138" s="131"/>
      <c r="MBM138" s="131"/>
      <c r="MBN138" s="131"/>
      <c r="MBO138" s="131"/>
      <c r="MBP138" s="131"/>
      <c r="MBQ138" s="131"/>
      <c r="MBR138" s="131"/>
      <c r="MBS138" s="131"/>
      <c r="MBT138" s="131"/>
      <c r="MBU138" s="131"/>
      <c r="MBV138" s="131"/>
      <c r="MBW138" s="131"/>
      <c r="MBX138" s="131"/>
      <c r="MBY138" s="131"/>
      <c r="MBZ138" s="131"/>
      <c r="MCA138" s="131"/>
      <c r="MCB138" s="131"/>
      <c r="MCC138" s="131"/>
      <c r="MCD138" s="131"/>
      <c r="MCE138" s="131"/>
      <c r="MCF138" s="131"/>
      <c r="MCG138" s="131"/>
      <c r="MCH138" s="131"/>
      <c r="MCI138" s="131"/>
      <c r="MCJ138" s="131"/>
      <c r="MCK138" s="131"/>
      <c r="MCL138" s="131"/>
      <c r="MCM138" s="131"/>
      <c r="MCN138" s="131"/>
      <c r="MCO138" s="131"/>
      <c r="MCP138" s="131"/>
      <c r="MCQ138" s="131"/>
      <c r="MCR138" s="131"/>
      <c r="MCS138" s="131"/>
      <c r="MCT138" s="131"/>
      <c r="MCU138" s="131"/>
      <c r="MCV138" s="131"/>
      <c r="MCW138" s="131"/>
      <c r="MCX138" s="131"/>
      <c r="MCY138" s="131"/>
      <c r="MCZ138" s="131"/>
      <c r="MDA138" s="131"/>
      <c r="MDB138" s="131"/>
      <c r="MDC138" s="131"/>
      <c r="MDD138" s="131"/>
      <c r="MDE138" s="131"/>
      <c r="MDF138" s="131"/>
      <c r="MDG138" s="131"/>
      <c r="MDH138" s="131"/>
      <c r="MDI138" s="131"/>
      <c r="MDJ138" s="131"/>
      <c r="MDK138" s="131"/>
      <c r="MDL138" s="131"/>
      <c r="MDM138" s="131"/>
      <c r="MDN138" s="131"/>
      <c r="MDO138" s="131"/>
      <c r="MDP138" s="131"/>
      <c r="MDQ138" s="131"/>
      <c r="MDR138" s="131"/>
      <c r="MDS138" s="131"/>
      <c r="MDT138" s="131"/>
      <c r="MDU138" s="131"/>
      <c r="MDV138" s="131"/>
      <c r="MDW138" s="131"/>
      <c r="MDX138" s="131"/>
      <c r="MDY138" s="131"/>
      <c r="MDZ138" s="131"/>
      <c r="MEA138" s="131"/>
      <c r="MEB138" s="131"/>
      <c r="MEC138" s="131"/>
      <c r="MED138" s="131"/>
      <c r="MEE138" s="131"/>
      <c r="MEF138" s="131"/>
      <c r="MEG138" s="131"/>
      <c r="MEH138" s="131"/>
      <c r="MEI138" s="131"/>
      <c r="MEJ138" s="131"/>
      <c r="MEK138" s="131"/>
      <c r="MEL138" s="131"/>
      <c r="MEM138" s="131"/>
      <c r="MEN138" s="131"/>
      <c r="MEO138" s="131"/>
      <c r="MEP138" s="131"/>
      <c r="MEQ138" s="131"/>
      <c r="MER138" s="131"/>
      <c r="MES138" s="131"/>
      <c r="MET138" s="131"/>
      <c r="MEU138" s="131"/>
      <c r="MEV138" s="131"/>
      <c r="MEW138" s="131"/>
      <c r="MEX138" s="131"/>
      <c r="MEY138" s="131"/>
      <c r="MEZ138" s="131"/>
      <c r="MFA138" s="131"/>
      <c r="MFB138" s="131"/>
      <c r="MFC138" s="131"/>
      <c r="MFD138" s="131"/>
      <c r="MFE138" s="131"/>
      <c r="MFF138" s="131"/>
      <c r="MFG138" s="131"/>
      <c r="MFH138" s="131"/>
      <c r="MFI138" s="131"/>
      <c r="MFJ138" s="131"/>
      <c r="MFK138" s="131"/>
      <c r="MFL138" s="131"/>
      <c r="MFM138" s="131"/>
      <c r="MFN138" s="131"/>
      <c r="MFO138" s="131"/>
      <c r="MFP138" s="131"/>
      <c r="MFQ138" s="131"/>
      <c r="MFR138" s="131"/>
      <c r="MFS138" s="131"/>
      <c r="MFT138" s="131"/>
      <c r="MFU138" s="131"/>
      <c r="MFV138" s="131"/>
      <c r="MFW138" s="131"/>
      <c r="MFX138" s="131"/>
      <c r="MFY138" s="131"/>
      <c r="MFZ138" s="131"/>
      <c r="MGA138" s="131"/>
      <c r="MGB138" s="131"/>
      <c r="MGC138" s="131"/>
      <c r="MGD138" s="131"/>
      <c r="MGE138" s="131"/>
      <c r="MGF138" s="131"/>
      <c r="MGG138" s="131"/>
      <c r="MGH138" s="131"/>
      <c r="MGI138" s="131"/>
      <c r="MGJ138" s="131"/>
      <c r="MGK138" s="131"/>
      <c r="MGL138" s="131"/>
      <c r="MGM138" s="131"/>
      <c r="MGN138" s="131"/>
      <c r="MGO138" s="131"/>
      <c r="MGP138" s="131"/>
      <c r="MGQ138" s="131"/>
      <c r="MGR138" s="131"/>
      <c r="MGS138" s="131"/>
      <c r="MGT138" s="131"/>
      <c r="MGU138" s="131"/>
      <c r="MGV138" s="131"/>
      <c r="MGW138" s="131"/>
      <c r="MGX138" s="131"/>
      <c r="MGY138" s="131"/>
      <c r="MGZ138" s="131"/>
      <c r="MHA138" s="131"/>
      <c r="MHB138" s="131"/>
      <c r="MHC138" s="131"/>
      <c r="MHD138" s="131"/>
      <c r="MHE138" s="131"/>
      <c r="MHF138" s="131"/>
      <c r="MHG138" s="131"/>
      <c r="MHH138" s="131"/>
      <c r="MHI138" s="131"/>
      <c r="MHJ138" s="131"/>
      <c r="MHK138" s="131"/>
      <c r="MHL138" s="131"/>
      <c r="MHM138" s="131"/>
      <c r="MHN138" s="131"/>
      <c r="MHO138" s="131"/>
      <c r="MHP138" s="131"/>
      <c r="MHQ138" s="131"/>
      <c r="MHR138" s="131"/>
      <c r="MHS138" s="131"/>
      <c r="MHT138" s="131"/>
      <c r="MHU138" s="131"/>
      <c r="MHV138" s="131"/>
      <c r="MHW138" s="131"/>
      <c r="MHX138" s="131"/>
      <c r="MHY138" s="131"/>
      <c r="MHZ138" s="131"/>
      <c r="MIA138" s="131"/>
      <c r="MIB138" s="131"/>
      <c r="MIC138" s="131"/>
      <c r="MID138" s="131"/>
      <c r="MIE138" s="131"/>
      <c r="MIF138" s="131"/>
      <c r="MIG138" s="131"/>
      <c r="MIH138" s="131"/>
      <c r="MII138" s="131"/>
      <c r="MIJ138" s="131"/>
      <c r="MIK138" s="131"/>
      <c r="MIL138" s="131"/>
      <c r="MIM138" s="131"/>
      <c r="MIN138" s="131"/>
      <c r="MIO138" s="131"/>
      <c r="MIP138" s="131"/>
      <c r="MIQ138" s="131"/>
      <c r="MIR138" s="131"/>
      <c r="MIS138" s="131"/>
      <c r="MIT138" s="131"/>
      <c r="MIU138" s="131"/>
      <c r="MIV138" s="131"/>
      <c r="MIW138" s="131"/>
      <c r="MIX138" s="131"/>
      <c r="MIY138" s="131"/>
      <c r="MIZ138" s="131"/>
      <c r="MJA138" s="131"/>
      <c r="MJB138" s="131"/>
      <c r="MJC138" s="131"/>
      <c r="MJD138" s="131"/>
      <c r="MJE138" s="131"/>
      <c r="MJF138" s="131"/>
      <c r="MJG138" s="131"/>
      <c r="MJH138" s="131"/>
      <c r="MJI138" s="131"/>
      <c r="MJJ138" s="131"/>
      <c r="MJK138" s="131"/>
      <c r="MJL138" s="131"/>
      <c r="MJM138" s="131"/>
      <c r="MJN138" s="131"/>
      <c r="MJO138" s="131"/>
      <c r="MJP138" s="131"/>
      <c r="MJQ138" s="131"/>
      <c r="MJR138" s="131"/>
      <c r="MJS138" s="131"/>
      <c r="MJT138" s="131"/>
      <c r="MJU138" s="131"/>
      <c r="MJV138" s="131"/>
      <c r="MJW138" s="131"/>
      <c r="MJX138" s="131"/>
      <c r="MJY138" s="131"/>
      <c r="MJZ138" s="131"/>
      <c r="MKA138" s="131"/>
      <c r="MKB138" s="131"/>
      <c r="MKC138" s="131"/>
      <c r="MKD138" s="131"/>
      <c r="MKE138" s="131"/>
      <c r="MKF138" s="131"/>
      <c r="MKG138" s="131"/>
      <c r="MKH138" s="131"/>
      <c r="MKI138" s="131"/>
      <c r="MKJ138" s="131"/>
      <c r="MKK138" s="131"/>
      <c r="MKL138" s="131"/>
      <c r="MKM138" s="131"/>
      <c r="MKN138" s="131"/>
      <c r="MKO138" s="131"/>
      <c r="MKP138" s="131"/>
      <c r="MKQ138" s="131"/>
      <c r="MKR138" s="131"/>
      <c r="MKS138" s="131"/>
      <c r="MKT138" s="131"/>
      <c r="MKU138" s="131"/>
      <c r="MKV138" s="131"/>
      <c r="MKW138" s="131"/>
      <c r="MKX138" s="131"/>
      <c r="MKY138" s="131"/>
      <c r="MKZ138" s="131"/>
      <c r="MLA138" s="131"/>
      <c r="MLB138" s="131"/>
      <c r="MLC138" s="131"/>
      <c r="MLD138" s="131"/>
      <c r="MLE138" s="131"/>
      <c r="MLF138" s="131"/>
      <c r="MLG138" s="131"/>
      <c r="MLH138" s="131"/>
      <c r="MLI138" s="131"/>
      <c r="MLJ138" s="131"/>
      <c r="MLK138" s="131"/>
      <c r="MLL138" s="131"/>
      <c r="MLM138" s="131"/>
      <c r="MLN138" s="131"/>
      <c r="MLO138" s="131"/>
      <c r="MLP138" s="131"/>
      <c r="MLQ138" s="131"/>
      <c r="MLR138" s="131"/>
      <c r="MLS138" s="131"/>
      <c r="MLT138" s="131"/>
      <c r="MLU138" s="131"/>
      <c r="MLV138" s="131"/>
      <c r="MLW138" s="131"/>
      <c r="MLX138" s="131"/>
      <c r="MLY138" s="131"/>
      <c r="MLZ138" s="131"/>
      <c r="MMA138" s="131"/>
      <c r="MMB138" s="131"/>
      <c r="MMC138" s="131"/>
      <c r="MMD138" s="131"/>
      <c r="MME138" s="131"/>
      <c r="MMF138" s="131"/>
      <c r="MMG138" s="131"/>
      <c r="MMH138" s="131"/>
      <c r="MMI138" s="131"/>
      <c r="MMJ138" s="131"/>
      <c r="MMK138" s="131"/>
      <c r="MML138" s="131"/>
      <c r="MMM138" s="131"/>
      <c r="MMN138" s="131"/>
      <c r="MMO138" s="131"/>
      <c r="MMP138" s="131"/>
      <c r="MMQ138" s="131"/>
      <c r="MMR138" s="131"/>
      <c r="MMS138" s="131"/>
      <c r="MMT138" s="131"/>
      <c r="MMU138" s="131"/>
      <c r="MMV138" s="131"/>
      <c r="MMW138" s="131"/>
      <c r="MMX138" s="131"/>
      <c r="MMY138" s="131"/>
      <c r="MMZ138" s="131"/>
      <c r="MNA138" s="131"/>
      <c r="MNB138" s="131"/>
      <c r="MNC138" s="131"/>
      <c r="MND138" s="131"/>
      <c r="MNE138" s="131"/>
      <c r="MNF138" s="131"/>
      <c r="MNG138" s="131"/>
      <c r="MNH138" s="131"/>
      <c r="MNI138" s="131"/>
      <c r="MNJ138" s="131"/>
      <c r="MNK138" s="131"/>
      <c r="MNL138" s="131"/>
      <c r="MNM138" s="131"/>
      <c r="MNN138" s="131"/>
      <c r="MNO138" s="131"/>
      <c r="MNP138" s="131"/>
      <c r="MNQ138" s="131"/>
      <c r="MNR138" s="131"/>
      <c r="MNS138" s="131"/>
      <c r="MNT138" s="131"/>
      <c r="MNU138" s="131"/>
      <c r="MNV138" s="131"/>
      <c r="MNW138" s="131"/>
      <c r="MNX138" s="131"/>
      <c r="MNY138" s="131"/>
      <c r="MNZ138" s="131"/>
      <c r="MOA138" s="131"/>
      <c r="MOB138" s="131"/>
      <c r="MOC138" s="131"/>
      <c r="MOD138" s="131"/>
      <c r="MOE138" s="131"/>
      <c r="MOF138" s="131"/>
      <c r="MOG138" s="131"/>
      <c r="MOH138" s="131"/>
      <c r="MOI138" s="131"/>
      <c r="MOJ138" s="131"/>
      <c r="MOK138" s="131"/>
      <c r="MOL138" s="131"/>
      <c r="MOM138" s="131"/>
      <c r="MON138" s="131"/>
      <c r="MOO138" s="131"/>
      <c r="MOP138" s="131"/>
      <c r="MOQ138" s="131"/>
      <c r="MOR138" s="131"/>
      <c r="MOS138" s="131"/>
      <c r="MOT138" s="131"/>
      <c r="MOU138" s="131"/>
      <c r="MOV138" s="131"/>
      <c r="MOW138" s="131"/>
      <c r="MOX138" s="131"/>
      <c r="MOY138" s="131"/>
      <c r="MOZ138" s="131"/>
      <c r="MPA138" s="131"/>
      <c r="MPB138" s="131"/>
      <c r="MPC138" s="131"/>
      <c r="MPD138" s="131"/>
      <c r="MPE138" s="131"/>
      <c r="MPF138" s="131"/>
      <c r="MPG138" s="131"/>
      <c r="MPH138" s="131"/>
      <c r="MPI138" s="131"/>
      <c r="MPJ138" s="131"/>
      <c r="MPK138" s="131"/>
      <c r="MPL138" s="131"/>
      <c r="MPM138" s="131"/>
      <c r="MPN138" s="131"/>
      <c r="MPO138" s="131"/>
      <c r="MPP138" s="131"/>
      <c r="MPQ138" s="131"/>
      <c r="MPR138" s="131"/>
      <c r="MPS138" s="131"/>
      <c r="MPT138" s="131"/>
      <c r="MPU138" s="131"/>
      <c r="MPV138" s="131"/>
      <c r="MPW138" s="131"/>
      <c r="MPX138" s="131"/>
      <c r="MPY138" s="131"/>
      <c r="MPZ138" s="131"/>
      <c r="MQA138" s="131"/>
      <c r="MQB138" s="131"/>
      <c r="MQC138" s="131"/>
      <c r="MQD138" s="131"/>
      <c r="MQE138" s="131"/>
      <c r="MQF138" s="131"/>
      <c r="MQG138" s="131"/>
      <c r="MQH138" s="131"/>
      <c r="MQI138" s="131"/>
      <c r="MQJ138" s="131"/>
      <c r="MQK138" s="131"/>
      <c r="MQL138" s="131"/>
      <c r="MQM138" s="131"/>
      <c r="MQN138" s="131"/>
      <c r="MQO138" s="131"/>
      <c r="MQP138" s="131"/>
      <c r="MQQ138" s="131"/>
      <c r="MQR138" s="131"/>
      <c r="MQS138" s="131"/>
      <c r="MQT138" s="131"/>
      <c r="MQU138" s="131"/>
      <c r="MQV138" s="131"/>
      <c r="MQW138" s="131"/>
      <c r="MQX138" s="131"/>
      <c r="MQY138" s="131"/>
      <c r="MQZ138" s="131"/>
      <c r="MRA138" s="131"/>
      <c r="MRB138" s="131"/>
      <c r="MRC138" s="131"/>
      <c r="MRD138" s="131"/>
      <c r="MRE138" s="131"/>
      <c r="MRF138" s="131"/>
      <c r="MRG138" s="131"/>
      <c r="MRH138" s="131"/>
      <c r="MRI138" s="131"/>
      <c r="MRJ138" s="131"/>
      <c r="MRK138" s="131"/>
      <c r="MRL138" s="131"/>
      <c r="MRM138" s="131"/>
      <c r="MRN138" s="131"/>
      <c r="MRO138" s="131"/>
      <c r="MRP138" s="131"/>
      <c r="MRQ138" s="131"/>
      <c r="MRR138" s="131"/>
      <c r="MRS138" s="131"/>
      <c r="MRT138" s="131"/>
      <c r="MRU138" s="131"/>
      <c r="MRV138" s="131"/>
      <c r="MRW138" s="131"/>
      <c r="MRX138" s="131"/>
      <c r="MRY138" s="131"/>
      <c r="MRZ138" s="131"/>
      <c r="MSA138" s="131"/>
      <c r="MSB138" s="131"/>
      <c r="MSC138" s="131"/>
      <c r="MSD138" s="131"/>
      <c r="MSE138" s="131"/>
      <c r="MSF138" s="131"/>
      <c r="MSG138" s="131"/>
      <c r="MSH138" s="131"/>
      <c r="MSI138" s="131"/>
      <c r="MSJ138" s="131"/>
      <c r="MSK138" s="131"/>
      <c r="MSL138" s="131"/>
      <c r="MSM138" s="131"/>
      <c r="MSN138" s="131"/>
      <c r="MSO138" s="131"/>
      <c r="MSP138" s="131"/>
      <c r="MSQ138" s="131"/>
      <c r="MSR138" s="131"/>
      <c r="MSS138" s="131"/>
      <c r="MST138" s="131"/>
      <c r="MSU138" s="131"/>
      <c r="MSV138" s="131"/>
      <c r="MSW138" s="131"/>
      <c r="MSX138" s="131"/>
      <c r="MSY138" s="131"/>
      <c r="MSZ138" s="131"/>
      <c r="MTA138" s="131"/>
      <c r="MTB138" s="131"/>
      <c r="MTC138" s="131"/>
      <c r="MTD138" s="131"/>
      <c r="MTE138" s="131"/>
      <c r="MTF138" s="131"/>
      <c r="MTG138" s="131"/>
      <c r="MTH138" s="131"/>
      <c r="MTI138" s="131"/>
      <c r="MTJ138" s="131"/>
      <c r="MTK138" s="131"/>
      <c r="MTL138" s="131"/>
      <c r="MTM138" s="131"/>
      <c r="MTN138" s="131"/>
      <c r="MTO138" s="131"/>
      <c r="MTP138" s="131"/>
      <c r="MTQ138" s="131"/>
      <c r="MTR138" s="131"/>
      <c r="MTS138" s="131"/>
      <c r="MTT138" s="131"/>
      <c r="MTU138" s="131"/>
      <c r="MTV138" s="131"/>
      <c r="MTW138" s="131"/>
      <c r="MTX138" s="131"/>
      <c r="MTY138" s="131"/>
      <c r="MTZ138" s="131"/>
      <c r="MUA138" s="131"/>
      <c r="MUB138" s="131"/>
      <c r="MUC138" s="131"/>
      <c r="MUD138" s="131"/>
      <c r="MUE138" s="131"/>
      <c r="MUF138" s="131"/>
      <c r="MUG138" s="131"/>
      <c r="MUH138" s="131"/>
      <c r="MUI138" s="131"/>
      <c r="MUJ138" s="131"/>
      <c r="MUK138" s="131"/>
      <c r="MUL138" s="131"/>
      <c r="MUM138" s="131"/>
      <c r="MUN138" s="131"/>
      <c r="MUO138" s="131"/>
      <c r="MUP138" s="131"/>
      <c r="MUQ138" s="131"/>
      <c r="MUR138" s="131"/>
      <c r="MUS138" s="131"/>
      <c r="MUT138" s="131"/>
      <c r="MUU138" s="131"/>
      <c r="MUV138" s="131"/>
      <c r="MUW138" s="131"/>
      <c r="MUX138" s="131"/>
      <c r="MUY138" s="131"/>
      <c r="MUZ138" s="131"/>
      <c r="MVA138" s="131"/>
      <c r="MVB138" s="131"/>
      <c r="MVC138" s="131"/>
      <c r="MVD138" s="131"/>
      <c r="MVE138" s="131"/>
      <c r="MVF138" s="131"/>
      <c r="MVG138" s="131"/>
      <c r="MVH138" s="131"/>
      <c r="MVI138" s="131"/>
      <c r="MVJ138" s="131"/>
      <c r="MVK138" s="131"/>
      <c r="MVL138" s="131"/>
      <c r="MVM138" s="131"/>
      <c r="MVN138" s="131"/>
      <c r="MVO138" s="131"/>
      <c r="MVP138" s="131"/>
      <c r="MVQ138" s="131"/>
      <c r="MVR138" s="131"/>
      <c r="MVS138" s="131"/>
      <c r="MVT138" s="131"/>
      <c r="MVU138" s="131"/>
      <c r="MVV138" s="131"/>
      <c r="MVW138" s="131"/>
      <c r="MVX138" s="131"/>
      <c r="MVY138" s="131"/>
      <c r="MVZ138" s="131"/>
      <c r="MWA138" s="131"/>
      <c r="MWB138" s="131"/>
      <c r="MWC138" s="131"/>
      <c r="MWD138" s="131"/>
      <c r="MWE138" s="131"/>
      <c r="MWF138" s="131"/>
      <c r="MWG138" s="131"/>
      <c r="MWH138" s="131"/>
      <c r="MWI138" s="131"/>
      <c r="MWJ138" s="131"/>
      <c r="MWK138" s="131"/>
      <c r="MWL138" s="131"/>
      <c r="MWM138" s="131"/>
      <c r="MWN138" s="131"/>
      <c r="MWO138" s="131"/>
      <c r="MWP138" s="131"/>
      <c r="MWQ138" s="131"/>
      <c r="MWR138" s="131"/>
      <c r="MWS138" s="131"/>
      <c r="MWT138" s="131"/>
      <c r="MWU138" s="131"/>
      <c r="MWV138" s="131"/>
      <c r="MWW138" s="131"/>
      <c r="MWX138" s="131"/>
      <c r="MWY138" s="131"/>
      <c r="MWZ138" s="131"/>
      <c r="MXA138" s="131"/>
      <c r="MXB138" s="131"/>
      <c r="MXC138" s="131"/>
      <c r="MXD138" s="131"/>
      <c r="MXE138" s="131"/>
      <c r="MXF138" s="131"/>
      <c r="MXG138" s="131"/>
      <c r="MXH138" s="131"/>
      <c r="MXI138" s="131"/>
      <c r="MXJ138" s="131"/>
      <c r="MXK138" s="131"/>
      <c r="MXL138" s="131"/>
      <c r="MXM138" s="131"/>
      <c r="MXN138" s="131"/>
      <c r="MXO138" s="131"/>
      <c r="MXP138" s="131"/>
      <c r="MXQ138" s="131"/>
      <c r="MXR138" s="131"/>
      <c r="MXS138" s="131"/>
      <c r="MXT138" s="131"/>
      <c r="MXU138" s="131"/>
      <c r="MXV138" s="131"/>
      <c r="MXW138" s="131"/>
      <c r="MXX138" s="131"/>
      <c r="MXY138" s="131"/>
      <c r="MXZ138" s="131"/>
      <c r="MYA138" s="131"/>
      <c r="MYB138" s="131"/>
      <c r="MYC138" s="131"/>
      <c r="MYD138" s="131"/>
      <c r="MYE138" s="131"/>
      <c r="MYF138" s="131"/>
      <c r="MYG138" s="131"/>
      <c r="MYH138" s="131"/>
      <c r="MYI138" s="131"/>
      <c r="MYJ138" s="131"/>
      <c r="MYK138" s="131"/>
      <c r="MYL138" s="131"/>
      <c r="MYM138" s="131"/>
      <c r="MYN138" s="131"/>
      <c r="MYO138" s="131"/>
      <c r="MYP138" s="131"/>
      <c r="MYQ138" s="131"/>
      <c r="MYR138" s="131"/>
      <c r="MYS138" s="131"/>
      <c r="MYT138" s="131"/>
      <c r="MYU138" s="131"/>
      <c r="MYV138" s="131"/>
      <c r="MYW138" s="131"/>
      <c r="MYX138" s="131"/>
      <c r="MYY138" s="131"/>
      <c r="MYZ138" s="131"/>
      <c r="MZA138" s="131"/>
      <c r="MZB138" s="131"/>
      <c r="MZC138" s="131"/>
      <c r="MZD138" s="131"/>
      <c r="MZE138" s="131"/>
      <c r="MZF138" s="131"/>
      <c r="MZG138" s="131"/>
      <c r="MZH138" s="131"/>
      <c r="MZI138" s="131"/>
      <c r="MZJ138" s="131"/>
      <c r="MZK138" s="131"/>
      <c r="MZL138" s="131"/>
      <c r="MZM138" s="131"/>
      <c r="MZN138" s="131"/>
      <c r="MZO138" s="131"/>
      <c r="MZP138" s="131"/>
      <c r="MZQ138" s="131"/>
      <c r="MZR138" s="131"/>
      <c r="MZS138" s="131"/>
      <c r="MZT138" s="131"/>
      <c r="MZU138" s="131"/>
      <c r="MZV138" s="131"/>
      <c r="MZW138" s="131"/>
      <c r="MZX138" s="131"/>
      <c r="MZY138" s="131"/>
      <c r="MZZ138" s="131"/>
      <c r="NAA138" s="131"/>
      <c r="NAB138" s="131"/>
      <c r="NAC138" s="131"/>
      <c r="NAD138" s="131"/>
      <c r="NAE138" s="131"/>
      <c r="NAF138" s="131"/>
      <c r="NAG138" s="131"/>
      <c r="NAH138" s="131"/>
      <c r="NAI138" s="131"/>
      <c r="NAJ138" s="131"/>
      <c r="NAK138" s="131"/>
      <c r="NAL138" s="131"/>
      <c r="NAM138" s="131"/>
      <c r="NAN138" s="131"/>
      <c r="NAO138" s="131"/>
      <c r="NAP138" s="131"/>
      <c r="NAQ138" s="131"/>
      <c r="NAR138" s="131"/>
      <c r="NAS138" s="131"/>
      <c r="NAT138" s="131"/>
      <c r="NAU138" s="131"/>
      <c r="NAV138" s="131"/>
      <c r="NAW138" s="131"/>
      <c r="NAX138" s="131"/>
      <c r="NAY138" s="131"/>
      <c r="NAZ138" s="131"/>
      <c r="NBA138" s="131"/>
      <c r="NBB138" s="131"/>
      <c r="NBC138" s="131"/>
      <c r="NBD138" s="131"/>
      <c r="NBE138" s="131"/>
      <c r="NBF138" s="131"/>
      <c r="NBG138" s="131"/>
      <c r="NBH138" s="131"/>
      <c r="NBI138" s="131"/>
      <c r="NBJ138" s="131"/>
      <c r="NBK138" s="131"/>
      <c r="NBL138" s="131"/>
      <c r="NBM138" s="131"/>
      <c r="NBN138" s="131"/>
      <c r="NBO138" s="131"/>
      <c r="NBP138" s="131"/>
      <c r="NBQ138" s="131"/>
      <c r="NBR138" s="131"/>
      <c r="NBS138" s="131"/>
      <c r="NBT138" s="131"/>
      <c r="NBU138" s="131"/>
      <c r="NBV138" s="131"/>
      <c r="NBW138" s="131"/>
      <c r="NBX138" s="131"/>
      <c r="NBY138" s="131"/>
      <c r="NBZ138" s="131"/>
      <c r="NCA138" s="131"/>
      <c r="NCB138" s="131"/>
      <c r="NCC138" s="131"/>
      <c r="NCD138" s="131"/>
      <c r="NCE138" s="131"/>
      <c r="NCF138" s="131"/>
      <c r="NCG138" s="131"/>
      <c r="NCH138" s="131"/>
      <c r="NCI138" s="131"/>
      <c r="NCJ138" s="131"/>
      <c r="NCK138" s="131"/>
      <c r="NCL138" s="131"/>
      <c r="NCM138" s="131"/>
      <c r="NCN138" s="131"/>
      <c r="NCO138" s="131"/>
      <c r="NCP138" s="131"/>
      <c r="NCQ138" s="131"/>
      <c r="NCR138" s="131"/>
      <c r="NCS138" s="131"/>
      <c r="NCT138" s="131"/>
      <c r="NCU138" s="131"/>
      <c r="NCV138" s="131"/>
      <c r="NCW138" s="131"/>
      <c r="NCX138" s="131"/>
      <c r="NCY138" s="131"/>
      <c r="NCZ138" s="131"/>
      <c r="NDA138" s="131"/>
      <c r="NDB138" s="131"/>
      <c r="NDC138" s="131"/>
      <c r="NDD138" s="131"/>
      <c r="NDE138" s="131"/>
      <c r="NDF138" s="131"/>
      <c r="NDG138" s="131"/>
      <c r="NDH138" s="131"/>
      <c r="NDI138" s="131"/>
      <c r="NDJ138" s="131"/>
      <c r="NDK138" s="131"/>
      <c r="NDL138" s="131"/>
      <c r="NDM138" s="131"/>
      <c r="NDN138" s="131"/>
      <c r="NDO138" s="131"/>
      <c r="NDP138" s="131"/>
      <c r="NDQ138" s="131"/>
      <c r="NDR138" s="131"/>
      <c r="NDS138" s="131"/>
      <c r="NDT138" s="131"/>
      <c r="NDU138" s="131"/>
      <c r="NDV138" s="131"/>
      <c r="NDW138" s="131"/>
      <c r="NDX138" s="131"/>
      <c r="NDY138" s="131"/>
      <c r="NDZ138" s="131"/>
      <c r="NEA138" s="131"/>
      <c r="NEB138" s="131"/>
      <c r="NEC138" s="131"/>
      <c r="NED138" s="131"/>
      <c r="NEE138" s="131"/>
      <c r="NEF138" s="131"/>
      <c r="NEG138" s="131"/>
      <c r="NEH138" s="131"/>
      <c r="NEI138" s="131"/>
      <c r="NEJ138" s="131"/>
      <c r="NEK138" s="131"/>
      <c r="NEL138" s="131"/>
      <c r="NEM138" s="131"/>
      <c r="NEN138" s="131"/>
      <c r="NEO138" s="131"/>
      <c r="NEP138" s="131"/>
      <c r="NEQ138" s="131"/>
      <c r="NER138" s="131"/>
      <c r="NES138" s="131"/>
      <c r="NET138" s="131"/>
      <c r="NEU138" s="131"/>
      <c r="NEV138" s="131"/>
      <c r="NEW138" s="131"/>
      <c r="NEX138" s="131"/>
      <c r="NEY138" s="131"/>
      <c r="NEZ138" s="131"/>
      <c r="NFA138" s="131"/>
      <c r="NFB138" s="131"/>
      <c r="NFC138" s="131"/>
      <c r="NFD138" s="131"/>
      <c r="NFE138" s="131"/>
      <c r="NFF138" s="131"/>
      <c r="NFG138" s="131"/>
      <c r="NFH138" s="131"/>
      <c r="NFI138" s="131"/>
      <c r="NFJ138" s="131"/>
      <c r="NFK138" s="131"/>
      <c r="NFL138" s="131"/>
      <c r="NFM138" s="131"/>
      <c r="NFN138" s="131"/>
      <c r="NFO138" s="131"/>
      <c r="NFP138" s="131"/>
      <c r="NFQ138" s="131"/>
      <c r="NFR138" s="131"/>
      <c r="NFS138" s="131"/>
      <c r="NFT138" s="131"/>
      <c r="NFU138" s="131"/>
      <c r="NFV138" s="131"/>
      <c r="NFW138" s="131"/>
      <c r="NFX138" s="131"/>
      <c r="NFY138" s="131"/>
      <c r="NFZ138" s="131"/>
      <c r="NGA138" s="131"/>
      <c r="NGB138" s="131"/>
      <c r="NGC138" s="131"/>
      <c r="NGD138" s="131"/>
      <c r="NGE138" s="131"/>
      <c r="NGF138" s="131"/>
      <c r="NGG138" s="131"/>
      <c r="NGH138" s="131"/>
      <c r="NGI138" s="131"/>
      <c r="NGJ138" s="131"/>
      <c r="NGK138" s="131"/>
      <c r="NGL138" s="131"/>
      <c r="NGM138" s="131"/>
      <c r="NGN138" s="131"/>
      <c r="NGO138" s="131"/>
      <c r="NGP138" s="131"/>
      <c r="NGQ138" s="131"/>
      <c r="NGR138" s="131"/>
      <c r="NGS138" s="131"/>
      <c r="NGT138" s="131"/>
      <c r="NGU138" s="131"/>
      <c r="NGV138" s="131"/>
      <c r="NGW138" s="131"/>
      <c r="NGX138" s="131"/>
      <c r="NGY138" s="131"/>
      <c r="NGZ138" s="131"/>
      <c r="NHA138" s="131"/>
      <c r="NHB138" s="131"/>
      <c r="NHC138" s="131"/>
      <c r="NHD138" s="131"/>
      <c r="NHE138" s="131"/>
      <c r="NHF138" s="131"/>
      <c r="NHG138" s="131"/>
      <c r="NHH138" s="131"/>
      <c r="NHI138" s="131"/>
      <c r="NHJ138" s="131"/>
      <c r="NHK138" s="131"/>
      <c r="NHL138" s="131"/>
      <c r="NHM138" s="131"/>
      <c r="NHN138" s="131"/>
      <c r="NHO138" s="131"/>
      <c r="NHP138" s="131"/>
      <c r="NHQ138" s="131"/>
      <c r="NHR138" s="131"/>
      <c r="NHS138" s="131"/>
      <c r="NHT138" s="131"/>
      <c r="NHU138" s="131"/>
      <c r="NHV138" s="131"/>
      <c r="NHW138" s="131"/>
      <c r="NHX138" s="131"/>
      <c r="NHY138" s="131"/>
      <c r="NHZ138" s="131"/>
      <c r="NIA138" s="131"/>
      <c r="NIB138" s="131"/>
      <c r="NIC138" s="131"/>
      <c r="NID138" s="131"/>
      <c r="NIE138" s="131"/>
      <c r="NIF138" s="131"/>
      <c r="NIG138" s="131"/>
      <c r="NIH138" s="131"/>
      <c r="NII138" s="131"/>
      <c r="NIJ138" s="131"/>
      <c r="NIK138" s="131"/>
      <c r="NIL138" s="131"/>
      <c r="NIM138" s="131"/>
      <c r="NIN138" s="131"/>
      <c r="NIO138" s="131"/>
      <c r="NIP138" s="131"/>
      <c r="NIQ138" s="131"/>
      <c r="NIR138" s="131"/>
      <c r="NIS138" s="131"/>
      <c r="NIT138" s="131"/>
      <c r="NIU138" s="131"/>
      <c r="NIV138" s="131"/>
      <c r="NIW138" s="131"/>
      <c r="NIX138" s="131"/>
      <c r="NIY138" s="131"/>
      <c r="NIZ138" s="131"/>
      <c r="NJA138" s="131"/>
      <c r="NJB138" s="131"/>
      <c r="NJC138" s="131"/>
      <c r="NJD138" s="131"/>
      <c r="NJE138" s="131"/>
      <c r="NJF138" s="131"/>
      <c r="NJG138" s="131"/>
      <c r="NJH138" s="131"/>
      <c r="NJI138" s="131"/>
      <c r="NJJ138" s="131"/>
      <c r="NJK138" s="131"/>
      <c r="NJL138" s="131"/>
      <c r="NJM138" s="131"/>
      <c r="NJN138" s="131"/>
      <c r="NJO138" s="131"/>
      <c r="NJP138" s="131"/>
      <c r="NJQ138" s="131"/>
      <c r="NJR138" s="131"/>
      <c r="NJS138" s="131"/>
      <c r="NJT138" s="131"/>
      <c r="NJU138" s="131"/>
      <c r="NJV138" s="131"/>
      <c r="NJW138" s="131"/>
      <c r="NJX138" s="131"/>
      <c r="NJY138" s="131"/>
      <c r="NJZ138" s="131"/>
      <c r="NKA138" s="131"/>
      <c r="NKB138" s="131"/>
      <c r="NKC138" s="131"/>
      <c r="NKD138" s="131"/>
      <c r="NKE138" s="131"/>
      <c r="NKF138" s="131"/>
      <c r="NKG138" s="131"/>
      <c r="NKH138" s="131"/>
      <c r="NKI138" s="131"/>
      <c r="NKJ138" s="131"/>
      <c r="NKK138" s="131"/>
      <c r="NKL138" s="131"/>
      <c r="NKM138" s="131"/>
      <c r="NKN138" s="131"/>
      <c r="NKO138" s="131"/>
      <c r="NKP138" s="131"/>
      <c r="NKQ138" s="131"/>
      <c r="NKR138" s="131"/>
      <c r="NKS138" s="131"/>
      <c r="NKT138" s="131"/>
      <c r="NKU138" s="131"/>
      <c r="NKV138" s="131"/>
      <c r="NKW138" s="131"/>
      <c r="NKX138" s="131"/>
      <c r="NKY138" s="131"/>
      <c r="NKZ138" s="131"/>
      <c r="NLA138" s="131"/>
      <c r="NLB138" s="131"/>
      <c r="NLC138" s="131"/>
      <c r="NLD138" s="131"/>
      <c r="NLE138" s="131"/>
      <c r="NLF138" s="131"/>
      <c r="NLG138" s="131"/>
      <c r="NLH138" s="131"/>
      <c r="NLI138" s="131"/>
      <c r="NLJ138" s="131"/>
      <c r="NLK138" s="131"/>
      <c r="NLL138" s="131"/>
      <c r="NLM138" s="131"/>
      <c r="NLN138" s="131"/>
      <c r="NLO138" s="131"/>
      <c r="NLP138" s="131"/>
      <c r="NLQ138" s="131"/>
      <c r="NLR138" s="131"/>
      <c r="NLS138" s="131"/>
      <c r="NLT138" s="131"/>
      <c r="NLU138" s="131"/>
      <c r="NLV138" s="131"/>
      <c r="NLW138" s="131"/>
      <c r="NLX138" s="131"/>
      <c r="NLY138" s="131"/>
      <c r="NLZ138" s="131"/>
      <c r="NMA138" s="131"/>
      <c r="NMB138" s="131"/>
      <c r="NMC138" s="131"/>
      <c r="NMD138" s="131"/>
      <c r="NME138" s="131"/>
      <c r="NMF138" s="131"/>
      <c r="NMG138" s="131"/>
      <c r="NMH138" s="131"/>
      <c r="NMI138" s="131"/>
      <c r="NMJ138" s="131"/>
      <c r="NMK138" s="131"/>
      <c r="NML138" s="131"/>
      <c r="NMM138" s="131"/>
      <c r="NMN138" s="131"/>
      <c r="NMO138" s="131"/>
      <c r="NMP138" s="131"/>
      <c r="NMQ138" s="131"/>
      <c r="NMR138" s="131"/>
      <c r="NMS138" s="131"/>
      <c r="NMT138" s="131"/>
      <c r="NMU138" s="131"/>
      <c r="NMV138" s="131"/>
      <c r="NMW138" s="131"/>
      <c r="NMX138" s="131"/>
      <c r="NMY138" s="131"/>
      <c r="NMZ138" s="131"/>
      <c r="NNA138" s="131"/>
      <c r="NNB138" s="131"/>
      <c r="NNC138" s="131"/>
      <c r="NND138" s="131"/>
      <c r="NNE138" s="131"/>
      <c r="NNF138" s="131"/>
      <c r="NNG138" s="131"/>
      <c r="NNH138" s="131"/>
      <c r="NNI138" s="131"/>
      <c r="NNJ138" s="131"/>
      <c r="NNK138" s="131"/>
      <c r="NNL138" s="131"/>
      <c r="NNM138" s="131"/>
      <c r="NNN138" s="131"/>
      <c r="NNO138" s="131"/>
      <c r="NNP138" s="131"/>
      <c r="NNQ138" s="131"/>
      <c r="NNR138" s="131"/>
      <c r="NNS138" s="131"/>
      <c r="NNT138" s="131"/>
      <c r="NNU138" s="131"/>
      <c r="NNV138" s="131"/>
      <c r="NNW138" s="131"/>
      <c r="NNX138" s="131"/>
      <c r="NNY138" s="131"/>
      <c r="NNZ138" s="131"/>
      <c r="NOA138" s="131"/>
      <c r="NOB138" s="131"/>
      <c r="NOC138" s="131"/>
      <c r="NOD138" s="131"/>
      <c r="NOE138" s="131"/>
      <c r="NOF138" s="131"/>
      <c r="NOG138" s="131"/>
      <c r="NOH138" s="131"/>
      <c r="NOI138" s="131"/>
      <c r="NOJ138" s="131"/>
      <c r="NOK138" s="131"/>
      <c r="NOL138" s="131"/>
      <c r="NOM138" s="131"/>
      <c r="NON138" s="131"/>
      <c r="NOO138" s="131"/>
      <c r="NOP138" s="131"/>
      <c r="NOQ138" s="131"/>
      <c r="NOR138" s="131"/>
      <c r="NOS138" s="131"/>
      <c r="NOT138" s="131"/>
      <c r="NOU138" s="131"/>
      <c r="NOV138" s="131"/>
      <c r="NOW138" s="131"/>
      <c r="NOX138" s="131"/>
      <c r="NOY138" s="131"/>
      <c r="NOZ138" s="131"/>
      <c r="NPA138" s="131"/>
      <c r="NPB138" s="131"/>
      <c r="NPC138" s="131"/>
      <c r="NPD138" s="131"/>
      <c r="NPE138" s="131"/>
      <c r="NPF138" s="131"/>
      <c r="NPG138" s="131"/>
      <c r="NPH138" s="131"/>
      <c r="NPI138" s="131"/>
      <c r="NPJ138" s="131"/>
      <c r="NPK138" s="131"/>
      <c r="NPL138" s="131"/>
      <c r="NPM138" s="131"/>
      <c r="NPN138" s="131"/>
      <c r="NPO138" s="131"/>
      <c r="NPP138" s="131"/>
      <c r="NPQ138" s="131"/>
      <c r="NPR138" s="131"/>
      <c r="NPS138" s="131"/>
      <c r="NPT138" s="131"/>
      <c r="NPU138" s="131"/>
      <c r="NPV138" s="131"/>
      <c r="NPW138" s="131"/>
      <c r="NPX138" s="131"/>
      <c r="NPY138" s="131"/>
      <c r="NPZ138" s="131"/>
      <c r="NQA138" s="131"/>
      <c r="NQB138" s="131"/>
      <c r="NQC138" s="131"/>
      <c r="NQD138" s="131"/>
      <c r="NQE138" s="131"/>
      <c r="NQF138" s="131"/>
      <c r="NQG138" s="131"/>
      <c r="NQH138" s="131"/>
      <c r="NQI138" s="131"/>
      <c r="NQJ138" s="131"/>
      <c r="NQK138" s="131"/>
      <c r="NQL138" s="131"/>
      <c r="NQM138" s="131"/>
      <c r="NQN138" s="131"/>
      <c r="NQO138" s="131"/>
      <c r="NQP138" s="131"/>
      <c r="NQQ138" s="131"/>
      <c r="NQR138" s="131"/>
      <c r="NQS138" s="131"/>
      <c r="NQT138" s="131"/>
      <c r="NQU138" s="131"/>
      <c r="NQV138" s="131"/>
      <c r="NQW138" s="131"/>
      <c r="NQX138" s="131"/>
      <c r="NQY138" s="131"/>
      <c r="NQZ138" s="131"/>
      <c r="NRA138" s="131"/>
      <c r="NRB138" s="131"/>
      <c r="NRC138" s="131"/>
      <c r="NRD138" s="131"/>
      <c r="NRE138" s="131"/>
      <c r="NRF138" s="131"/>
      <c r="NRG138" s="131"/>
      <c r="NRH138" s="131"/>
      <c r="NRI138" s="131"/>
      <c r="NRJ138" s="131"/>
      <c r="NRK138" s="131"/>
      <c r="NRL138" s="131"/>
      <c r="NRM138" s="131"/>
      <c r="NRN138" s="131"/>
      <c r="NRO138" s="131"/>
      <c r="NRP138" s="131"/>
      <c r="NRQ138" s="131"/>
      <c r="NRR138" s="131"/>
      <c r="NRS138" s="131"/>
      <c r="NRT138" s="131"/>
      <c r="NRU138" s="131"/>
      <c r="NRV138" s="131"/>
      <c r="NRW138" s="131"/>
      <c r="NRX138" s="131"/>
      <c r="NRY138" s="131"/>
      <c r="NRZ138" s="131"/>
      <c r="NSA138" s="131"/>
      <c r="NSB138" s="131"/>
      <c r="NSC138" s="131"/>
      <c r="NSD138" s="131"/>
      <c r="NSE138" s="131"/>
      <c r="NSF138" s="131"/>
      <c r="NSG138" s="131"/>
      <c r="NSH138" s="131"/>
      <c r="NSI138" s="131"/>
      <c r="NSJ138" s="131"/>
      <c r="NSK138" s="131"/>
      <c r="NSL138" s="131"/>
      <c r="NSM138" s="131"/>
      <c r="NSN138" s="131"/>
      <c r="NSO138" s="131"/>
      <c r="NSP138" s="131"/>
      <c r="NSQ138" s="131"/>
      <c r="NSR138" s="131"/>
      <c r="NSS138" s="131"/>
      <c r="NST138" s="131"/>
      <c r="NSU138" s="131"/>
      <c r="NSV138" s="131"/>
      <c r="NSW138" s="131"/>
      <c r="NSX138" s="131"/>
      <c r="NSY138" s="131"/>
      <c r="NSZ138" s="131"/>
      <c r="NTA138" s="131"/>
      <c r="NTB138" s="131"/>
      <c r="NTC138" s="131"/>
      <c r="NTD138" s="131"/>
      <c r="NTE138" s="131"/>
      <c r="NTF138" s="131"/>
      <c r="NTG138" s="131"/>
      <c r="NTH138" s="131"/>
      <c r="NTI138" s="131"/>
      <c r="NTJ138" s="131"/>
      <c r="NTK138" s="131"/>
      <c r="NTL138" s="131"/>
      <c r="NTM138" s="131"/>
      <c r="NTN138" s="131"/>
      <c r="NTO138" s="131"/>
      <c r="NTP138" s="131"/>
      <c r="NTQ138" s="131"/>
      <c r="NTR138" s="131"/>
      <c r="NTS138" s="131"/>
      <c r="NTT138" s="131"/>
      <c r="NTU138" s="131"/>
      <c r="NTV138" s="131"/>
      <c r="NTW138" s="131"/>
      <c r="NTX138" s="131"/>
      <c r="NTY138" s="131"/>
      <c r="NTZ138" s="131"/>
      <c r="NUA138" s="131"/>
      <c r="NUB138" s="131"/>
      <c r="NUC138" s="131"/>
      <c r="NUD138" s="131"/>
      <c r="NUE138" s="131"/>
      <c r="NUF138" s="131"/>
      <c r="NUG138" s="131"/>
      <c r="NUH138" s="131"/>
      <c r="NUI138" s="131"/>
      <c r="NUJ138" s="131"/>
      <c r="NUK138" s="131"/>
      <c r="NUL138" s="131"/>
      <c r="NUM138" s="131"/>
      <c r="NUN138" s="131"/>
      <c r="NUO138" s="131"/>
      <c r="NUP138" s="131"/>
      <c r="NUQ138" s="131"/>
      <c r="NUR138" s="131"/>
      <c r="NUS138" s="131"/>
      <c r="NUT138" s="131"/>
      <c r="NUU138" s="131"/>
      <c r="NUV138" s="131"/>
      <c r="NUW138" s="131"/>
      <c r="NUX138" s="131"/>
      <c r="NUY138" s="131"/>
      <c r="NUZ138" s="131"/>
      <c r="NVA138" s="131"/>
      <c r="NVB138" s="131"/>
      <c r="NVC138" s="131"/>
      <c r="NVD138" s="131"/>
      <c r="NVE138" s="131"/>
      <c r="NVF138" s="131"/>
      <c r="NVG138" s="131"/>
      <c r="NVH138" s="131"/>
      <c r="NVI138" s="131"/>
      <c r="NVJ138" s="131"/>
      <c r="NVK138" s="131"/>
      <c r="NVL138" s="131"/>
      <c r="NVM138" s="131"/>
      <c r="NVN138" s="131"/>
      <c r="NVO138" s="131"/>
      <c r="NVP138" s="131"/>
      <c r="NVQ138" s="131"/>
      <c r="NVR138" s="131"/>
      <c r="NVS138" s="131"/>
      <c r="NVT138" s="131"/>
      <c r="NVU138" s="131"/>
      <c r="NVV138" s="131"/>
      <c r="NVW138" s="131"/>
      <c r="NVX138" s="131"/>
      <c r="NVY138" s="131"/>
      <c r="NVZ138" s="131"/>
      <c r="NWA138" s="131"/>
      <c r="NWB138" s="131"/>
      <c r="NWC138" s="131"/>
      <c r="NWD138" s="131"/>
      <c r="NWE138" s="131"/>
      <c r="NWF138" s="131"/>
      <c r="NWG138" s="131"/>
      <c r="NWH138" s="131"/>
      <c r="NWI138" s="131"/>
      <c r="NWJ138" s="131"/>
      <c r="NWK138" s="131"/>
      <c r="NWL138" s="131"/>
      <c r="NWM138" s="131"/>
      <c r="NWN138" s="131"/>
      <c r="NWO138" s="131"/>
      <c r="NWP138" s="131"/>
      <c r="NWQ138" s="131"/>
      <c r="NWR138" s="131"/>
      <c r="NWS138" s="131"/>
      <c r="NWT138" s="131"/>
      <c r="NWU138" s="131"/>
      <c r="NWV138" s="131"/>
      <c r="NWW138" s="131"/>
      <c r="NWX138" s="131"/>
      <c r="NWY138" s="131"/>
      <c r="NWZ138" s="131"/>
      <c r="NXA138" s="131"/>
      <c r="NXB138" s="131"/>
      <c r="NXC138" s="131"/>
      <c r="NXD138" s="131"/>
      <c r="NXE138" s="131"/>
      <c r="NXF138" s="131"/>
      <c r="NXG138" s="131"/>
      <c r="NXH138" s="131"/>
      <c r="NXI138" s="131"/>
      <c r="NXJ138" s="131"/>
      <c r="NXK138" s="131"/>
      <c r="NXL138" s="131"/>
      <c r="NXM138" s="131"/>
      <c r="NXN138" s="131"/>
      <c r="NXO138" s="131"/>
      <c r="NXP138" s="131"/>
      <c r="NXQ138" s="131"/>
      <c r="NXR138" s="131"/>
      <c r="NXS138" s="131"/>
      <c r="NXT138" s="131"/>
      <c r="NXU138" s="131"/>
      <c r="NXV138" s="131"/>
      <c r="NXW138" s="131"/>
      <c r="NXX138" s="131"/>
      <c r="NXY138" s="131"/>
      <c r="NXZ138" s="131"/>
      <c r="NYA138" s="131"/>
      <c r="NYB138" s="131"/>
      <c r="NYC138" s="131"/>
      <c r="NYD138" s="131"/>
      <c r="NYE138" s="131"/>
      <c r="NYF138" s="131"/>
      <c r="NYG138" s="131"/>
      <c r="NYH138" s="131"/>
      <c r="NYI138" s="131"/>
      <c r="NYJ138" s="131"/>
      <c r="NYK138" s="131"/>
      <c r="NYL138" s="131"/>
      <c r="NYM138" s="131"/>
      <c r="NYN138" s="131"/>
      <c r="NYO138" s="131"/>
      <c r="NYP138" s="131"/>
      <c r="NYQ138" s="131"/>
      <c r="NYR138" s="131"/>
      <c r="NYS138" s="131"/>
      <c r="NYT138" s="131"/>
      <c r="NYU138" s="131"/>
      <c r="NYV138" s="131"/>
      <c r="NYW138" s="131"/>
      <c r="NYX138" s="131"/>
      <c r="NYY138" s="131"/>
      <c r="NYZ138" s="131"/>
      <c r="NZA138" s="131"/>
      <c r="NZB138" s="131"/>
      <c r="NZC138" s="131"/>
      <c r="NZD138" s="131"/>
      <c r="NZE138" s="131"/>
      <c r="NZF138" s="131"/>
      <c r="NZG138" s="131"/>
      <c r="NZH138" s="131"/>
      <c r="NZI138" s="131"/>
      <c r="NZJ138" s="131"/>
      <c r="NZK138" s="131"/>
      <c r="NZL138" s="131"/>
      <c r="NZM138" s="131"/>
      <c r="NZN138" s="131"/>
      <c r="NZO138" s="131"/>
      <c r="NZP138" s="131"/>
      <c r="NZQ138" s="131"/>
      <c r="NZR138" s="131"/>
      <c r="NZS138" s="131"/>
      <c r="NZT138" s="131"/>
      <c r="NZU138" s="131"/>
      <c r="NZV138" s="131"/>
      <c r="NZW138" s="131"/>
      <c r="NZX138" s="131"/>
      <c r="NZY138" s="131"/>
      <c r="NZZ138" s="131"/>
      <c r="OAA138" s="131"/>
      <c r="OAB138" s="131"/>
      <c r="OAC138" s="131"/>
      <c r="OAD138" s="131"/>
      <c r="OAE138" s="131"/>
      <c r="OAF138" s="131"/>
      <c r="OAG138" s="131"/>
      <c r="OAH138" s="131"/>
      <c r="OAI138" s="131"/>
      <c r="OAJ138" s="131"/>
      <c r="OAK138" s="131"/>
      <c r="OAL138" s="131"/>
      <c r="OAM138" s="131"/>
      <c r="OAN138" s="131"/>
      <c r="OAO138" s="131"/>
      <c r="OAP138" s="131"/>
      <c r="OAQ138" s="131"/>
      <c r="OAR138" s="131"/>
      <c r="OAS138" s="131"/>
      <c r="OAT138" s="131"/>
      <c r="OAU138" s="131"/>
      <c r="OAV138" s="131"/>
      <c r="OAW138" s="131"/>
      <c r="OAX138" s="131"/>
      <c r="OAY138" s="131"/>
      <c r="OAZ138" s="131"/>
      <c r="OBA138" s="131"/>
      <c r="OBB138" s="131"/>
      <c r="OBC138" s="131"/>
      <c r="OBD138" s="131"/>
      <c r="OBE138" s="131"/>
      <c r="OBF138" s="131"/>
      <c r="OBG138" s="131"/>
      <c r="OBH138" s="131"/>
      <c r="OBI138" s="131"/>
      <c r="OBJ138" s="131"/>
      <c r="OBK138" s="131"/>
      <c r="OBL138" s="131"/>
      <c r="OBM138" s="131"/>
      <c r="OBN138" s="131"/>
      <c r="OBO138" s="131"/>
      <c r="OBP138" s="131"/>
      <c r="OBQ138" s="131"/>
      <c r="OBR138" s="131"/>
      <c r="OBS138" s="131"/>
      <c r="OBT138" s="131"/>
      <c r="OBU138" s="131"/>
      <c r="OBV138" s="131"/>
      <c r="OBW138" s="131"/>
      <c r="OBX138" s="131"/>
      <c r="OBY138" s="131"/>
      <c r="OBZ138" s="131"/>
      <c r="OCA138" s="131"/>
      <c r="OCB138" s="131"/>
      <c r="OCC138" s="131"/>
      <c r="OCD138" s="131"/>
      <c r="OCE138" s="131"/>
      <c r="OCF138" s="131"/>
      <c r="OCG138" s="131"/>
      <c r="OCH138" s="131"/>
      <c r="OCI138" s="131"/>
      <c r="OCJ138" s="131"/>
      <c r="OCK138" s="131"/>
      <c r="OCL138" s="131"/>
      <c r="OCM138" s="131"/>
      <c r="OCN138" s="131"/>
      <c r="OCO138" s="131"/>
      <c r="OCP138" s="131"/>
      <c r="OCQ138" s="131"/>
      <c r="OCR138" s="131"/>
      <c r="OCS138" s="131"/>
      <c r="OCT138" s="131"/>
      <c r="OCU138" s="131"/>
      <c r="OCV138" s="131"/>
      <c r="OCW138" s="131"/>
      <c r="OCX138" s="131"/>
      <c r="OCY138" s="131"/>
      <c r="OCZ138" s="131"/>
      <c r="ODA138" s="131"/>
      <c r="ODB138" s="131"/>
      <c r="ODC138" s="131"/>
      <c r="ODD138" s="131"/>
      <c r="ODE138" s="131"/>
      <c r="ODF138" s="131"/>
      <c r="ODG138" s="131"/>
      <c r="ODH138" s="131"/>
      <c r="ODI138" s="131"/>
      <c r="ODJ138" s="131"/>
      <c r="ODK138" s="131"/>
      <c r="ODL138" s="131"/>
      <c r="ODM138" s="131"/>
      <c r="ODN138" s="131"/>
      <c r="ODO138" s="131"/>
      <c r="ODP138" s="131"/>
      <c r="ODQ138" s="131"/>
      <c r="ODR138" s="131"/>
      <c r="ODS138" s="131"/>
      <c r="ODT138" s="131"/>
      <c r="ODU138" s="131"/>
      <c r="ODV138" s="131"/>
      <c r="ODW138" s="131"/>
      <c r="ODX138" s="131"/>
      <c r="ODY138" s="131"/>
      <c r="ODZ138" s="131"/>
      <c r="OEA138" s="131"/>
      <c r="OEB138" s="131"/>
      <c r="OEC138" s="131"/>
      <c r="OED138" s="131"/>
      <c r="OEE138" s="131"/>
      <c r="OEF138" s="131"/>
      <c r="OEG138" s="131"/>
      <c r="OEH138" s="131"/>
      <c r="OEI138" s="131"/>
      <c r="OEJ138" s="131"/>
      <c r="OEK138" s="131"/>
      <c r="OEL138" s="131"/>
      <c r="OEM138" s="131"/>
      <c r="OEN138" s="131"/>
      <c r="OEO138" s="131"/>
      <c r="OEP138" s="131"/>
      <c r="OEQ138" s="131"/>
      <c r="OER138" s="131"/>
      <c r="OES138" s="131"/>
      <c r="OET138" s="131"/>
      <c r="OEU138" s="131"/>
      <c r="OEV138" s="131"/>
      <c r="OEW138" s="131"/>
      <c r="OEX138" s="131"/>
      <c r="OEY138" s="131"/>
      <c r="OEZ138" s="131"/>
      <c r="OFA138" s="131"/>
      <c r="OFB138" s="131"/>
      <c r="OFC138" s="131"/>
      <c r="OFD138" s="131"/>
      <c r="OFE138" s="131"/>
      <c r="OFF138" s="131"/>
      <c r="OFG138" s="131"/>
      <c r="OFH138" s="131"/>
      <c r="OFI138" s="131"/>
      <c r="OFJ138" s="131"/>
      <c r="OFK138" s="131"/>
      <c r="OFL138" s="131"/>
      <c r="OFM138" s="131"/>
      <c r="OFN138" s="131"/>
      <c r="OFO138" s="131"/>
      <c r="OFP138" s="131"/>
      <c r="OFQ138" s="131"/>
      <c r="OFR138" s="131"/>
      <c r="OFS138" s="131"/>
      <c r="OFT138" s="131"/>
      <c r="OFU138" s="131"/>
      <c r="OFV138" s="131"/>
      <c r="OFW138" s="131"/>
      <c r="OFX138" s="131"/>
      <c r="OFY138" s="131"/>
      <c r="OFZ138" s="131"/>
      <c r="OGA138" s="131"/>
      <c r="OGB138" s="131"/>
      <c r="OGC138" s="131"/>
      <c r="OGD138" s="131"/>
      <c r="OGE138" s="131"/>
      <c r="OGF138" s="131"/>
      <c r="OGG138" s="131"/>
      <c r="OGH138" s="131"/>
      <c r="OGI138" s="131"/>
      <c r="OGJ138" s="131"/>
      <c r="OGK138" s="131"/>
      <c r="OGL138" s="131"/>
      <c r="OGM138" s="131"/>
      <c r="OGN138" s="131"/>
      <c r="OGO138" s="131"/>
      <c r="OGP138" s="131"/>
      <c r="OGQ138" s="131"/>
      <c r="OGR138" s="131"/>
      <c r="OGS138" s="131"/>
      <c r="OGT138" s="131"/>
      <c r="OGU138" s="131"/>
      <c r="OGV138" s="131"/>
      <c r="OGW138" s="131"/>
      <c r="OGX138" s="131"/>
      <c r="OGY138" s="131"/>
      <c r="OGZ138" s="131"/>
      <c r="OHA138" s="131"/>
      <c r="OHB138" s="131"/>
      <c r="OHC138" s="131"/>
      <c r="OHD138" s="131"/>
      <c r="OHE138" s="131"/>
      <c r="OHF138" s="131"/>
      <c r="OHG138" s="131"/>
      <c r="OHH138" s="131"/>
      <c r="OHI138" s="131"/>
      <c r="OHJ138" s="131"/>
      <c r="OHK138" s="131"/>
      <c r="OHL138" s="131"/>
      <c r="OHM138" s="131"/>
      <c r="OHN138" s="131"/>
      <c r="OHO138" s="131"/>
      <c r="OHP138" s="131"/>
      <c r="OHQ138" s="131"/>
      <c r="OHR138" s="131"/>
      <c r="OHS138" s="131"/>
      <c r="OHT138" s="131"/>
      <c r="OHU138" s="131"/>
      <c r="OHV138" s="131"/>
      <c r="OHW138" s="131"/>
      <c r="OHX138" s="131"/>
      <c r="OHY138" s="131"/>
      <c r="OHZ138" s="131"/>
      <c r="OIA138" s="131"/>
      <c r="OIB138" s="131"/>
      <c r="OIC138" s="131"/>
      <c r="OID138" s="131"/>
      <c r="OIE138" s="131"/>
      <c r="OIF138" s="131"/>
      <c r="OIG138" s="131"/>
      <c r="OIH138" s="131"/>
      <c r="OII138" s="131"/>
      <c r="OIJ138" s="131"/>
      <c r="OIK138" s="131"/>
      <c r="OIL138" s="131"/>
      <c r="OIM138" s="131"/>
      <c r="OIN138" s="131"/>
      <c r="OIO138" s="131"/>
      <c r="OIP138" s="131"/>
      <c r="OIQ138" s="131"/>
      <c r="OIR138" s="131"/>
      <c r="OIS138" s="131"/>
      <c r="OIT138" s="131"/>
      <c r="OIU138" s="131"/>
      <c r="OIV138" s="131"/>
      <c r="OIW138" s="131"/>
      <c r="OIX138" s="131"/>
      <c r="OIY138" s="131"/>
      <c r="OIZ138" s="131"/>
      <c r="OJA138" s="131"/>
      <c r="OJB138" s="131"/>
      <c r="OJC138" s="131"/>
      <c r="OJD138" s="131"/>
      <c r="OJE138" s="131"/>
      <c r="OJF138" s="131"/>
      <c r="OJG138" s="131"/>
      <c r="OJH138" s="131"/>
      <c r="OJI138" s="131"/>
      <c r="OJJ138" s="131"/>
      <c r="OJK138" s="131"/>
      <c r="OJL138" s="131"/>
      <c r="OJM138" s="131"/>
      <c r="OJN138" s="131"/>
      <c r="OJO138" s="131"/>
      <c r="OJP138" s="131"/>
      <c r="OJQ138" s="131"/>
      <c r="OJR138" s="131"/>
      <c r="OJS138" s="131"/>
      <c r="OJT138" s="131"/>
      <c r="OJU138" s="131"/>
      <c r="OJV138" s="131"/>
      <c r="OJW138" s="131"/>
      <c r="OJX138" s="131"/>
      <c r="OJY138" s="131"/>
      <c r="OJZ138" s="131"/>
      <c r="OKA138" s="131"/>
      <c r="OKB138" s="131"/>
      <c r="OKC138" s="131"/>
      <c r="OKD138" s="131"/>
      <c r="OKE138" s="131"/>
      <c r="OKF138" s="131"/>
      <c r="OKG138" s="131"/>
      <c r="OKH138" s="131"/>
      <c r="OKI138" s="131"/>
      <c r="OKJ138" s="131"/>
      <c r="OKK138" s="131"/>
      <c r="OKL138" s="131"/>
      <c r="OKM138" s="131"/>
      <c r="OKN138" s="131"/>
      <c r="OKO138" s="131"/>
      <c r="OKP138" s="131"/>
      <c r="OKQ138" s="131"/>
      <c r="OKR138" s="131"/>
      <c r="OKS138" s="131"/>
      <c r="OKT138" s="131"/>
      <c r="OKU138" s="131"/>
      <c r="OKV138" s="131"/>
      <c r="OKW138" s="131"/>
      <c r="OKX138" s="131"/>
      <c r="OKY138" s="131"/>
      <c r="OKZ138" s="131"/>
      <c r="OLA138" s="131"/>
      <c r="OLB138" s="131"/>
      <c r="OLC138" s="131"/>
      <c r="OLD138" s="131"/>
      <c r="OLE138" s="131"/>
      <c r="OLF138" s="131"/>
      <c r="OLG138" s="131"/>
      <c r="OLH138" s="131"/>
      <c r="OLI138" s="131"/>
      <c r="OLJ138" s="131"/>
      <c r="OLK138" s="131"/>
      <c r="OLL138" s="131"/>
      <c r="OLM138" s="131"/>
      <c r="OLN138" s="131"/>
      <c r="OLO138" s="131"/>
      <c r="OLP138" s="131"/>
      <c r="OLQ138" s="131"/>
      <c r="OLR138" s="131"/>
      <c r="OLS138" s="131"/>
      <c r="OLT138" s="131"/>
      <c r="OLU138" s="131"/>
      <c r="OLV138" s="131"/>
      <c r="OLW138" s="131"/>
      <c r="OLX138" s="131"/>
      <c r="OLY138" s="131"/>
      <c r="OLZ138" s="131"/>
      <c r="OMA138" s="131"/>
      <c r="OMB138" s="131"/>
      <c r="OMC138" s="131"/>
      <c r="OMD138" s="131"/>
      <c r="OME138" s="131"/>
      <c r="OMF138" s="131"/>
      <c r="OMG138" s="131"/>
      <c r="OMH138" s="131"/>
      <c r="OMI138" s="131"/>
      <c r="OMJ138" s="131"/>
      <c r="OMK138" s="131"/>
      <c r="OML138" s="131"/>
      <c r="OMM138" s="131"/>
      <c r="OMN138" s="131"/>
      <c r="OMO138" s="131"/>
      <c r="OMP138" s="131"/>
      <c r="OMQ138" s="131"/>
      <c r="OMR138" s="131"/>
      <c r="OMS138" s="131"/>
      <c r="OMT138" s="131"/>
      <c r="OMU138" s="131"/>
      <c r="OMV138" s="131"/>
      <c r="OMW138" s="131"/>
      <c r="OMX138" s="131"/>
      <c r="OMY138" s="131"/>
      <c r="OMZ138" s="131"/>
      <c r="ONA138" s="131"/>
      <c r="ONB138" s="131"/>
      <c r="ONC138" s="131"/>
      <c r="OND138" s="131"/>
      <c r="ONE138" s="131"/>
      <c r="ONF138" s="131"/>
      <c r="ONG138" s="131"/>
      <c r="ONH138" s="131"/>
      <c r="ONI138" s="131"/>
      <c r="ONJ138" s="131"/>
      <c r="ONK138" s="131"/>
      <c r="ONL138" s="131"/>
      <c r="ONM138" s="131"/>
      <c r="ONN138" s="131"/>
      <c r="ONO138" s="131"/>
      <c r="ONP138" s="131"/>
      <c r="ONQ138" s="131"/>
      <c r="ONR138" s="131"/>
      <c r="ONS138" s="131"/>
      <c r="ONT138" s="131"/>
      <c r="ONU138" s="131"/>
      <c r="ONV138" s="131"/>
      <c r="ONW138" s="131"/>
      <c r="ONX138" s="131"/>
      <c r="ONY138" s="131"/>
      <c r="ONZ138" s="131"/>
      <c r="OOA138" s="131"/>
      <c r="OOB138" s="131"/>
      <c r="OOC138" s="131"/>
      <c r="OOD138" s="131"/>
      <c r="OOE138" s="131"/>
      <c r="OOF138" s="131"/>
      <c r="OOG138" s="131"/>
      <c r="OOH138" s="131"/>
      <c r="OOI138" s="131"/>
      <c r="OOJ138" s="131"/>
      <c r="OOK138" s="131"/>
      <c r="OOL138" s="131"/>
      <c r="OOM138" s="131"/>
      <c r="OON138" s="131"/>
      <c r="OOO138" s="131"/>
      <c r="OOP138" s="131"/>
      <c r="OOQ138" s="131"/>
      <c r="OOR138" s="131"/>
      <c r="OOS138" s="131"/>
      <c r="OOT138" s="131"/>
      <c r="OOU138" s="131"/>
      <c r="OOV138" s="131"/>
      <c r="OOW138" s="131"/>
      <c r="OOX138" s="131"/>
      <c r="OOY138" s="131"/>
      <c r="OOZ138" s="131"/>
      <c r="OPA138" s="131"/>
      <c r="OPB138" s="131"/>
      <c r="OPC138" s="131"/>
      <c r="OPD138" s="131"/>
      <c r="OPE138" s="131"/>
      <c r="OPF138" s="131"/>
      <c r="OPG138" s="131"/>
      <c r="OPH138" s="131"/>
      <c r="OPI138" s="131"/>
      <c r="OPJ138" s="131"/>
      <c r="OPK138" s="131"/>
      <c r="OPL138" s="131"/>
      <c r="OPM138" s="131"/>
      <c r="OPN138" s="131"/>
      <c r="OPO138" s="131"/>
      <c r="OPP138" s="131"/>
      <c r="OPQ138" s="131"/>
      <c r="OPR138" s="131"/>
      <c r="OPS138" s="131"/>
      <c r="OPT138" s="131"/>
      <c r="OPU138" s="131"/>
      <c r="OPV138" s="131"/>
      <c r="OPW138" s="131"/>
      <c r="OPX138" s="131"/>
      <c r="OPY138" s="131"/>
      <c r="OPZ138" s="131"/>
      <c r="OQA138" s="131"/>
      <c r="OQB138" s="131"/>
      <c r="OQC138" s="131"/>
      <c r="OQD138" s="131"/>
      <c r="OQE138" s="131"/>
      <c r="OQF138" s="131"/>
      <c r="OQG138" s="131"/>
      <c r="OQH138" s="131"/>
      <c r="OQI138" s="131"/>
      <c r="OQJ138" s="131"/>
      <c r="OQK138" s="131"/>
      <c r="OQL138" s="131"/>
      <c r="OQM138" s="131"/>
      <c r="OQN138" s="131"/>
      <c r="OQO138" s="131"/>
      <c r="OQP138" s="131"/>
      <c r="OQQ138" s="131"/>
      <c r="OQR138" s="131"/>
      <c r="OQS138" s="131"/>
      <c r="OQT138" s="131"/>
      <c r="OQU138" s="131"/>
      <c r="OQV138" s="131"/>
      <c r="OQW138" s="131"/>
      <c r="OQX138" s="131"/>
      <c r="OQY138" s="131"/>
      <c r="OQZ138" s="131"/>
      <c r="ORA138" s="131"/>
      <c r="ORB138" s="131"/>
      <c r="ORC138" s="131"/>
      <c r="ORD138" s="131"/>
      <c r="ORE138" s="131"/>
      <c r="ORF138" s="131"/>
      <c r="ORG138" s="131"/>
      <c r="ORH138" s="131"/>
      <c r="ORI138" s="131"/>
      <c r="ORJ138" s="131"/>
      <c r="ORK138" s="131"/>
      <c r="ORL138" s="131"/>
      <c r="ORM138" s="131"/>
      <c r="ORN138" s="131"/>
      <c r="ORO138" s="131"/>
      <c r="ORP138" s="131"/>
      <c r="ORQ138" s="131"/>
      <c r="ORR138" s="131"/>
      <c r="ORS138" s="131"/>
      <c r="ORT138" s="131"/>
      <c r="ORU138" s="131"/>
      <c r="ORV138" s="131"/>
      <c r="ORW138" s="131"/>
      <c r="ORX138" s="131"/>
      <c r="ORY138" s="131"/>
      <c r="ORZ138" s="131"/>
      <c r="OSA138" s="131"/>
      <c r="OSB138" s="131"/>
      <c r="OSC138" s="131"/>
      <c r="OSD138" s="131"/>
      <c r="OSE138" s="131"/>
      <c r="OSF138" s="131"/>
      <c r="OSG138" s="131"/>
      <c r="OSH138" s="131"/>
      <c r="OSI138" s="131"/>
      <c r="OSJ138" s="131"/>
      <c r="OSK138" s="131"/>
      <c r="OSL138" s="131"/>
      <c r="OSM138" s="131"/>
      <c r="OSN138" s="131"/>
      <c r="OSO138" s="131"/>
      <c r="OSP138" s="131"/>
      <c r="OSQ138" s="131"/>
      <c r="OSR138" s="131"/>
      <c r="OSS138" s="131"/>
      <c r="OST138" s="131"/>
      <c r="OSU138" s="131"/>
      <c r="OSV138" s="131"/>
      <c r="OSW138" s="131"/>
      <c r="OSX138" s="131"/>
      <c r="OSY138" s="131"/>
      <c r="OSZ138" s="131"/>
      <c r="OTA138" s="131"/>
      <c r="OTB138" s="131"/>
      <c r="OTC138" s="131"/>
      <c r="OTD138" s="131"/>
      <c r="OTE138" s="131"/>
      <c r="OTF138" s="131"/>
      <c r="OTG138" s="131"/>
      <c r="OTH138" s="131"/>
      <c r="OTI138" s="131"/>
      <c r="OTJ138" s="131"/>
      <c r="OTK138" s="131"/>
      <c r="OTL138" s="131"/>
      <c r="OTM138" s="131"/>
      <c r="OTN138" s="131"/>
      <c r="OTO138" s="131"/>
      <c r="OTP138" s="131"/>
      <c r="OTQ138" s="131"/>
      <c r="OTR138" s="131"/>
      <c r="OTS138" s="131"/>
      <c r="OTT138" s="131"/>
      <c r="OTU138" s="131"/>
      <c r="OTV138" s="131"/>
      <c r="OTW138" s="131"/>
      <c r="OTX138" s="131"/>
      <c r="OTY138" s="131"/>
      <c r="OTZ138" s="131"/>
      <c r="OUA138" s="131"/>
      <c r="OUB138" s="131"/>
      <c r="OUC138" s="131"/>
      <c r="OUD138" s="131"/>
      <c r="OUE138" s="131"/>
      <c r="OUF138" s="131"/>
      <c r="OUG138" s="131"/>
      <c r="OUH138" s="131"/>
      <c r="OUI138" s="131"/>
      <c r="OUJ138" s="131"/>
      <c r="OUK138" s="131"/>
      <c r="OUL138" s="131"/>
      <c r="OUM138" s="131"/>
      <c r="OUN138" s="131"/>
      <c r="OUO138" s="131"/>
      <c r="OUP138" s="131"/>
      <c r="OUQ138" s="131"/>
      <c r="OUR138" s="131"/>
      <c r="OUS138" s="131"/>
      <c r="OUT138" s="131"/>
      <c r="OUU138" s="131"/>
      <c r="OUV138" s="131"/>
      <c r="OUW138" s="131"/>
      <c r="OUX138" s="131"/>
      <c r="OUY138" s="131"/>
      <c r="OUZ138" s="131"/>
      <c r="OVA138" s="131"/>
      <c r="OVB138" s="131"/>
      <c r="OVC138" s="131"/>
      <c r="OVD138" s="131"/>
      <c r="OVE138" s="131"/>
      <c r="OVF138" s="131"/>
      <c r="OVG138" s="131"/>
      <c r="OVH138" s="131"/>
      <c r="OVI138" s="131"/>
      <c r="OVJ138" s="131"/>
      <c r="OVK138" s="131"/>
      <c r="OVL138" s="131"/>
      <c r="OVM138" s="131"/>
      <c r="OVN138" s="131"/>
      <c r="OVO138" s="131"/>
      <c r="OVP138" s="131"/>
      <c r="OVQ138" s="131"/>
      <c r="OVR138" s="131"/>
      <c r="OVS138" s="131"/>
      <c r="OVT138" s="131"/>
      <c r="OVU138" s="131"/>
      <c r="OVV138" s="131"/>
      <c r="OVW138" s="131"/>
      <c r="OVX138" s="131"/>
      <c r="OVY138" s="131"/>
      <c r="OVZ138" s="131"/>
      <c r="OWA138" s="131"/>
      <c r="OWB138" s="131"/>
      <c r="OWC138" s="131"/>
      <c r="OWD138" s="131"/>
      <c r="OWE138" s="131"/>
      <c r="OWF138" s="131"/>
      <c r="OWG138" s="131"/>
      <c r="OWH138" s="131"/>
      <c r="OWI138" s="131"/>
      <c r="OWJ138" s="131"/>
      <c r="OWK138" s="131"/>
      <c r="OWL138" s="131"/>
      <c r="OWM138" s="131"/>
      <c r="OWN138" s="131"/>
      <c r="OWO138" s="131"/>
      <c r="OWP138" s="131"/>
      <c r="OWQ138" s="131"/>
      <c r="OWR138" s="131"/>
      <c r="OWS138" s="131"/>
      <c r="OWT138" s="131"/>
      <c r="OWU138" s="131"/>
      <c r="OWV138" s="131"/>
      <c r="OWW138" s="131"/>
      <c r="OWX138" s="131"/>
      <c r="OWY138" s="131"/>
      <c r="OWZ138" s="131"/>
      <c r="OXA138" s="131"/>
      <c r="OXB138" s="131"/>
      <c r="OXC138" s="131"/>
      <c r="OXD138" s="131"/>
      <c r="OXE138" s="131"/>
      <c r="OXF138" s="131"/>
      <c r="OXG138" s="131"/>
      <c r="OXH138" s="131"/>
      <c r="OXI138" s="131"/>
      <c r="OXJ138" s="131"/>
      <c r="OXK138" s="131"/>
      <c r="OXL138" s="131"/>
      <c r="OXM138" s="131"/>
      <c r="OXN138" s="131"/>
      <c r="OXO138" s="131"/>
      <c r="OXP138" s="131"/>
      <c r="OXQ138" s="131"/>
      <c r="OXR138" s="131"/>
      <c r="OXS138" s="131"/>
      <c r="OXT138" s="131"/>
      <c r="OXU138" s="131"/>
      <c r="OXV138" s="131"/>
      <c r="OXW138" s="131"/>
      <c r="OXX138" s="131"/>
      <c r="OXY138" s="131"/>
      <c r="OXZ138" s="131"/>
      <c r="OYA138" s="131"/>
      <c r="OYB138" s="131"/>
      <c r="OYC138" s="131"/>
      <c r="OYD138" s="131"/>
      <c r="OYE138" s="131"/>
      <c r="OYF138" s="131"/>
      <c r="OYG138" s="131"/>
      <c r="OYH138" s="131"/>
      <c r="OYI138" s="131"/>
      <c r="OYJ138" s="131"/>
      <c r="OYK138" s="131"/>
      <c r="OYL138" s="131"/>
      <c r="OYM138" s="131"/>
      <c r="OYN138" s="131"/>
      <c r="OYO138" s="131"/>
      <c r="OYP138" s="131"/>
      <c r="OYQ138" s="131"/>
      <c r="OYR138" s="131"/>
      <c r="OYS138" s="131"/>
      <c r="OYT138" s="131"/>
      <c r="OYU138" s="131"/>
      <c r="OYV138" s="131"/>
      <c r="OYW138" s="131"/>
      <c r="OYX138" s="131"/>
      <c r="OYY138" s="131"/>
      <c r="OYZ138" s="131"/>
      <c r="OZA138" s="131"/>
      <c r="OZB138" s="131"/>
      <c r="OZC138" s="131"/>
      <c r="OZD138" s="131"/>
      <c r="OZE138" s="131"/>
      <c r="OZF138" s="131"/>
      <c r="OZG138" s="131"/>
      <c r="OZH138" s="131"/>
      <c r="OZI138" s="131"/>
      <c r="OZJ138" s="131"/>
      <c r="OZK138" s="131"/>
      <c r="OZL138" s="131"/>
      <c r="OZM138" s="131"/>
      <c r="OZN138" s="131"/>
      <c r="OZO138" s="131"/>
      <c r="OZP138" s="131"/>
      <c r="OZQ138" s="131"/>
      <c r="OZR138" s="131"/>
      <c r="OZS138" s="131"/>
      <c r="OZT138" s="131"/>
      <c r="OZU138" s="131"/>
      <c r="OZV138" s="131"/>
      <c r="OZW138" s="131"/>
      <c r="OZX138" s="131"/>
      <c r="OZY138" s="131"/>
      <c r="OZZ138" s="131"/>
      <c r="PAA138" s="131"/>
      <c r="PAB138" s="131"/>
      <c r="PAC138" s="131"/>
      <c r="PAD138" s="131"/>
      <c r="PAE138" s="131"/>
      <c r="PAF138" s="131"/>
      <c r="PAG138" s="131"/>
      <c r="PAH138" s="131"/>
      <c r="PAI138" s="131"/>
      <c r="PAJ138" s="131"/>
      <c r="PAK138" s="131"/>
      <c r="PAL138" s="131"/>
      <c r="PAM138" s="131"/>
      <c r="PAN138" s="131"/>
      <c r="PAO138" s="131"/>
      <c r="PAP138" s="131"/>
      <c r="PAQ138" s="131"/>
      <c r="PAR138" s="131"/>
      <c r="PAS138" s="131"/>
      <c r="PAT138" s="131"/>
      <c r="PAU138" s="131"/>
      <c r="PAV138" s="131"/>
      <c r="PAW138" s="131"/>
      <c r="PAX138" s="131"/>
      <c r="PAY138" s="131"/>
      <c r="PAZ138" s="131"/>
      <c r="PBA138" s="131"/>
      <c r="PBB138" s="131"/>
      <c r="PBC138" s="131"/>
      <c r="PBD138" s="131"/>
      <c r="PBE138" s="131"/>
      <c r="PBF138" s="131"/>
      <c r="PBG138" s="131"/>
      <c r="PBH138" s="131"/>
      <c r="PBI138" s="131"/>
      <c r="PBJ138" s="131"/>
      <c r="PBK138" s="131"/>
      <c r="PBL138" s="131"/>
      <c r="PBM138" s="131"/>
      <c r="PBN138" s="131"/>
      <c r="PBO138" s="131"/>
      <c r="PBP138" s="131"/>
      <c r="PBQ138" s="131"/>
      <c r="PBR138" s="131"/>
      <c r="PBS138" s="131"/>
      <c r="PBT138" s="131"/>
      <c r="PBU138" s="131"/>
      <c r="PBV138" s="131"/>
      <c r="PBW138" s="131"/>
      <c r="PBX138" s="131"/>
      <c r="PBY138" s="131"/>
      <c r="PBZ138" s="131"/>
      <c r="PCA138" s="131"/>
      <c r="PCB138" s="131"/>
      <c r="PCC138" s="131"/>
      <c r="PCD138" s="131"/>
      <c r="PCE138" s="131"/>
      <c r="PCF138" s="131"/>
      <c r="PCG138" s="131"/>
      <c r="PCH138" s="131"/>
      <c r="PCI138" s="131"/>
      <c r="PCJ138" s="131"/>
      <c r="PCK138" s="131"/>
      <c r="PCL138" s="131"/>
      <c r="PCM138" s="131"/>
      <c r="PCN138" s="131"/>
      <c r="PCO138" s="131"/>
      <c r="PCP138" s="131"/>
      <c r="PCQ138" s="131"/>
      <c r="PCR138" s="131"/>
      <c r="PCS138" s="131"/>
      <c r="PCT138" s="131"/>
      <c r="PCU138" s="131"/>
      <c r="PCV138" s="131"/>
      <c r="PCW138" s="131"/>
      <c r="PCX138" s="131"/>
      <c r="PCY138" s="131"/>
      <c r="PCZ138" s="131"/>
      <c r="PDA138" s="131"/>
      <c r="PDB138" s="131"/>
      <c r="PDC138" s="131"/>
      <c r="PDD138" s="131"/>
      <c r="PDE138" s="131"/>
      <c r="PDF138" s="131"/>
      <c r="PDG138" s="131"/>
      <c r="PDH138" s="131"/>
      <c r="PDI138" s="131"/>
      <c r="PDJ138" s="131"/>
      <c r="PDK138" s="131"/>
      <c r="PDL138" s="131"/>
      <c r="PDM138" s="131"/>
      <c r="PDN138" s="131"/>
      <c r="PDO138" s="131"/>
      <c r="PDP138" s="131"/>
      <c r="PDQ138" s="131"/>
      <c r="PDR138" s="131"/>
      <c r="PDS138" s="131"/>
      <c r="PDT138" s="131"/>
      <c r="PDU138" s="131"/>
      <c r="PDV138" s="131"/>
      <c r="PDW138" s="131"/>
      <c r="PDX138" s="131"/>
      <c r="PDY138" s="131"/>
      <c r="PDZ138" s="131"/>
      <c r="PEA138" s="131"/>
      <c r="PEB138" s="131"/>
      <c r="PEC138" s="131"/>
      <c r="PED138" s="131"/>
      <c r="PEE138" s="131"/>
      <c r="PEF138" s="131"/>
      <c r="PEG138" s="131"/>
      <c r="PEH138" s="131"/>
      <c r="PEI138" s="131"/>
      <c r="PEJ138" s="131"/>
      <c r="PEK138" s="131"/>
      <c r="PEL138" s="131"/>
      <c r="PEM138" s="131"/>
      <c r="PEN138" s="131"/>
      <c r="PEO138" s="131"/>
      <c r="PEP138" s="131"/>
      <c r="PEQ138" s="131"/>
      <c r="PER138" s="131"/>
      <c r="PES138" s="131"/>
      <c r="PET138" s="131"/>
      <c r="PEU138" s="131"/>
      <c r="PEV138" s="131"/>
      <c r="PEW138" s="131"/>
      <c r="PEX138" s="131"/>
      <c r="PEY138" s="131"/>
      <c r="PEZ138" s="131"/>
      <c r="PFA138" s="131"/>
      <c r="PFB138" s="131"/>
      <c r="PFC138" s="131"/>
      <c r="PFD138" s="131"/>
      <c r="PFE138" s="131"/>
      <c r="PFF138" s="131"/>
      <c r="PFG138" s="131"/>
      <c r="PFH138" s="131"/>
      <c r="PFI138" s="131"/>
      <c r="PFJ138" s="131"/>
      <c r="PFK138" s="131"/>
      <c r="PFL138" s="131"/>
      <c r="PFM138" s="131"/>
      <c r="PFN138" s="131"/>
      <c r="PFO138" s="131"/>
      <c r="PFP138" s="131"/>
      <c r="PFQ138" s="131"/>
      <c r="PFR138" s="131"/>
      <c r="PFS138" s="131"/>
      <c r="PFT138" s="131"/>
      <c r="PFU138" s="131"/>
      <c r="PFV138" s="131"/>
      <c r="PFW138" s="131"/>
      <c r="PFX138" s="131"/>
      <c r="PFY138" s="131"/>
      <c r="PFZ138" s="131"/>
      <c r="PGA138" s="131"/>
      <c r="PGB138" s="131"/>
      <c r="PGC138" s="131"/>
      <c r="PGD138" s="131"/>
      <c r="PGE138" s="131"/>
      <c r="PGF138" s="131"/>
      <c r="PGG138" s="131"/>
      <c r="PGH138" s="131"/>
      <c r="PGI138" s="131"/>
      <c r="PGJ138" s="131"/>
      <c r="PGK138" s="131"/>
      <c r="PGL138" s="131"/>
      <c r="PGM138" s="131"/>
      <c r="PGN138" s="131"/>
      <c r="PGO138" s="131"/>
      <c r="PGP138" s="131"/>
      <c r="PGQ138" s="131"/>
      <c r="PGR138" s="131"/>
      <c r="PGS138" s="131"/>
      <c r="PGT138" s="131"/>
      <c r="PGU138" s="131"/>
      <c r="PGV138" s="131"/>
      <c r="PGW138" s="131"/>
      <c r="PGX138" s="131"/>
      <c r="PGY138" s="131"/>
      <c r="PGZ138" s="131"/>
      <c r="PHA138" s="131"/>
      <c r="PHB138" s="131"/>
      <c r="PHC138" s="131"/>
      <c r="PHD138" s="131"/>
      <c r="PHE138" s="131"/>
      <c r="PHF138" s="131"/>
      <c r="PHG138" s="131"/>
      <c r="PHH138" s="131"/>
      <c r="PHI138" s="131"/>
      <c r="PHJ138" s="131"/>
      <c r="PHK138" s="131"/>
      <c r="PHL138" s="131"/>
      <c r="PHM138" s="131"/>
      <c r="PHN138" s="131"/>
      <c r="PHO138" s="131"/>
      <c r="PHP138" s="131"/>
      <c r="PHQ138" s="131"/>
      <c r="PHR138" s="131"/>
      <c r="PHS138" s="131"/>
      <c r="PHT138" s="131"/>
      <c r="PHU138" s="131"/>
      <c r="PHV138" s="131"/>
      <c r="PHW138" s="131"/>
      <c r="PHX138" s="131"/>
      <c r="PHY138" s="131"/>
      <c r="PHZ138" s="131"/>
      <c r="PIA138" s="131"/>
      <c r="PIB138" s="131"/>
      <c r="PIC138" s="131"/>
      <c r="PID138" s="131"/>
      <c r="PIE138" s="131"/>
      <c r="PIF138" s="131"/>
      <c r="PIG138" s="131"/>
      <c r="PIH138" s="131"/>
      <c r="PII138" s="131"/>
      <c r="PIJ138" s="131"/>
      <c r="PIK138" s="131"/>
      <c r="PIL138" s="131"/>
      <c r="PIM138" s="131"/>
      <c r="PIN138" s="131"/>
      <c r="PIO138" s="131"/>
      <c r="PIP138" s="131"/>
      <c r="PIQ138" s="131"/>
      <c r="PIR138" s="131"/>
      <c r="PIS138" s="131"/>
      <c r="PIT138" s="131"/>
      <c r="PIU138" s="131"/>
      <c r="PIV138" s="131"/>
      <c r="PIW138" s="131"/>
      <c r="PIX138" s="131"/>
      <c r="PIY138" s="131"/>
      <c r="PIZ138" s="131"/>
      <c r="PJA138" s="131"/>
      <c r="PJB138" s="131"/>
      <c r="PJC138" s="131"/>
      <c r="PJD138" s="131"/>
      <c r="PJE138" s="131"/>
      <c r="PJF138" s="131"/>
      <c r="PJG138" s="131"/>
      <c r="PJH138" s="131"/>
      <c r="PJI138" s="131"/>
      <c r="PJJ138" s="131"/>
      <c r="PJK138" s="131"/>
      <c r="PJL138" s="131"/>
      <c r="PJM138" s="131"/>
      <c r="PJN138" s="131"/>
      <c r="PJO138" s="131"/>
      <c r="PJP138" s="131"/>
      <c r="PJQ138" s="131"/>
      <c r="PJR138" s="131"/>
      <c r="PJS138" s="131"/>
      <c r="PJT138" s="131"/>
      <c r="PJU138" s="131"/>
      <c r="PJV138" s="131"/>
      <c r="PJW138" s="131"/>
      <c r="PJX138" s="131"/>
      <c r="PJY138" s="131"/>
      <c r="PJZ138" s="131"/>
      <c r="PKA138" s="131"/>
      <c r="PKB138" s="131"/>
      <c r="PKC138" s="131"/>
      <c r="PKD138" s="131"/>
      <c r="PKE138" s="131"/>
      <c r="PKF138" s="131"/>
      <c r="PKG138" s="131"/>
      <c r="PKH138" s="131"/>
      <c r="PKI138" s="131"/>
      <c r="PKJ138" s="131"/>
      <c r="PKK138" s="131"/>
      <c r="PKL138" s="131"/>
      <c r="PKM138" s="131"/>
      <c r="PKN138" s="131"/>
      <c r="PKO138" s="131"/>
      <c r="PKP138" s="131"/>
      <c r="PKQ138" s="131"/>
      <c r="PKR138" s="131"/>
      <c r="PKS138" s="131"/>
      <c r="PKT138" s="131"/>
      <c r="PKU138" s="131"/>
      <c r="PKV138" s="131"/>
      <c r="PKW138" s="131"/>
      <c r="PKX138" s="131"/>
      <c r="PKY138" s="131"/>
      <c r="PKZ138" s="131"/>
      <c r="PLA138" s="131"/>
      <c r="PLB138" s="131"/>
      <c r="PLC138" s="131"/>
      <c r="PLD138" s="131"/>
      <c r="PLE138" s="131"/>
      <c r="PLF138" s="131"/>
      <c r="PLG138" s="131"/>
      <c r="PLH138" s="131"/>
      <c r="PLI138" s="131"/>
      <c r="PLJ138" s="131"/>
      <c r="PLK138" s="131"/>
      <c r="PLL138" s="131"/>
      <c r="PLM138" s="131"/>
      <c r="PLN138" s="131"/>
      <c r="PLO138" s="131"/>
      <c r="PLP138" s="131"/>
      <c r="PLQ138" s="131"/>
      <c r="PLR138" s="131"/>
      <c r="PLS138" s="131"/>
      <c r="PLT138" s="131"/>
      <c r="PLU138" s="131"/>
      <c r="PLV138" s="131"/>
      <c r="PLW138" s="131"/>
      <c r="PLX138" s="131"/>
      <c r="PLY138" s="131"/>
      <c r="PLZ138" s="131"/>
      <c r="PMA138" s="131"/>
      <c r="PMB138" s="131"/>
      <c r="PMC138" s="131"/>
      <c r="PMD138" s="131"/>
      <c r="PME138" s="131"/>
      <c r="PMF138" s="131"/>
      <c r="PMG138" s="131"/>
      <c r="PMH138" s="131"/>
      <c r="PMI138" s="131"/>
      <c r="PMJ138" s="131"/>
      <c r="PMK138" s="131"/>
      <c r="PML138" s="131"/>
      <c r="PMM138" s="131"/>
      <c r="PMN138" s="131"/>
      <c r="PMO138" s="131"/>
      <c r="PMP138" s="131"/>
      <c r="PMQ138" s="131"/>
      <c r="PMR138" s="131"/>
      <c r="PMS138" s="131"/>
      <c r="PMT138" s="131"/>
      <c r="PMU138" s="131"/>
      <c r="PMV138" s="131"/>
      <c r="PMW138" s="131"/>
      <c r="PMX138" s="131"/>
      <c r="PMY138" s="131"/>
      <c r="PMZ138" s="131"/>
      <c r="PNA138" s="131"/>
      <c r="PNB138" s="131"/>
      <c r="PNC138" s="131"/>
      <c r="PND138" s="131"/>
      <c r="PNE138" s="131"/>
      <c r="PNF138" s="131"/>
      <c r="PNG138" s="131"/>
      <c r="PNH138" s="131"/>
      <c r="PNI138" s="131"/>
      <c r="PNJ138" s="131"/>
      <c r="PNK138" s="131"/>
      <c r="PNL138" s="131"/>
      <c r="PNM138" s="131"/>
      <c r="PNN138" s="131"/>
      <c r="PNO138" s="131"/>
      <c r="PNP138" s="131"/>
      <c r="PNQ138" s="131"/>
      <c r="PNR138" s="131"/>
      <c r="PNS138" s="131"/>
      <c r="PNT138" s="131"/>
      <c r="PNU138" s="131"/>
      <c r="PNV138" s="131"/>
      <c r="PNW138" s="131"/>
      <c r="PNX138" s="131"/>
      <c r="PNY138" s="131"/>
      <c r="PNZ138" s="131"/>
      <c r="POA138" s="131"/>
      <c r="POB138" s="131"/>
      <c r="POC138" s="131"/>
      <c r="POD138" s="131"/>
      <c r="POE138" s="131"/>
      <c r="POF138" s="131"/>
      <c r="POG138" s="131"/>
      <c r="POH138" s="131"/>
      <c r="POI138" s="131"/>
      <c r="POJ138" s="131"/>
      <c r="POK138" s="131"/>
      <c r="POL138" s="131"/>
      <c r="POM138" s="131"/>
      <c r="PON138" s="131"/>
      <c r="POO138" s="131"/>
      <c r="POP138" s="131"/>
      <c r="POQ138" s="131"/>
      <c r="POR138" s="131"/>
      <c r="POS138" s="131"/>
      <c r="POT138" s="131"/>
      <c r="POU138" s="131"/>
      <c r="POV138" s="131"/>
      <c r="POW138" s="131"/>
      <c r="POX138" s="131"/>
      <c r="POY138" s="131"/>
      <c r="POZ138" s="131"/>
      <c r="PPA138" s="131"/>
      <c r="PPB138" s="131"/>
      <c r="PPC138" s="131"/>
      <c r="PPD138" s="131"/>
      <c r="PPE138" s="131"/>
      <c r="PPF138" s="131"/>
      <c r="PPG138" s="131"/>
      <c r="PPH138" s="131"/>
      <c r="PPI138" s="131"/>
      <c r="PPJ138" s="131"/>
      <c r="PPK138" s="131"/>
      <c r="PPL138" s="131"/>
      <c r="PPM138" s="131"/>
      <c r="PPN138" s="131"/>
      <c r="PPO138" s="131"/>
      <c r="PPP138" s="131"/>
      <c r="PPQ138" s="131"/>
      <c r="PPR138" s="131"/>
      <c r="PPS138" s="131"/>
      <c r="PPT138" s="131"/>
      <c r="PPU138" s="131"/>
      <c r="PPV138" s="131"/>
      <c r="PPW138" s="131"/>
      <c r="PPX138" s="131"/>
      <c r="PPY138" s="131"/>
      <c r="PPZ138" s="131"/>
      <c r="PQA138" s="131"/>
      <c r="PQB138" s="131"/>
      <c r="PQC138" s="131"/>
      <c r="PQD138" s="131"/>
      <c r="PQE138" s="131"/>
      <c r="PQF138" s="131"/>
      <c r="PQG138" s="131"/>
      <c r="PQH138" s="131"/>
      <c r="PQI138" s="131"/>
      <c r="PQJ138" s="131"/>
      <c r="PQK138" s="131"/>
      <c r="PQL138" s="131"/>
      <c r="PQM138" s="131"/>
      <c r="PQN138" s="131"/>
      <c r="PQO138" s="131"/>
      <c r="PQP138" s="131"/>
      <c r="PQQ138" s="131"/>
      <c r="PQR138" s="131"/>
      <c r="PQS138" s="131"/>
      <c r="PQT138" s="131"/>
      <c r="PQU138" s="131"/>
      <c r="PQV138" s="131"/>
      <c r="PQW138" s="131"/>
      <c r="PQX138" s="131"/>
      <c r="PQY138" s="131"/>
      <c r="PQZ138" s="131"/>
      <c r="PRA138" s="131"/>
      <c r="PRB138" s="131"/>
      <c r="PRC138" s="131"/>
      <c r="PRD138" s="131"/>
      <c r="PRE138" s="131"/>
      <c r="PRF138" s="131"/>
      <c r="PRG138" s="131"/>
      <c r="PRH138" s="131"/>
      <c r="PRI138" s="131"/>
      <c r="PRJ138" s="131"/>
      <c r="PRK138" s="131"/>
      <c r="PRL138" s="131"/>
      <c r="PRM138" s="131"/>
      <c r="PRN138" s="131"/>
      <c r="PRO138" s="131"/>
      <c r="PRP138" s="131"/>
      <c r="PRQ138" s="131"/>
      <c r="PRR138" s="131"/>
      <c r="PRS138" s="131"/>
      <c r="PRT138" s="131"/>
      <c r="PRU138" s="131"/>
      <c r="PRV138" s="131"/>
      <c r="PRW138" s="131"/>
      <c r="PRX138" s="131"/>
      <c r="PRY138" s="131"/>
      <c r="PRZ138" s="131"/>
      <c r="PSA138" s="131"/>
      <c r="PSB138" s="131"/>
      <c r="PSC138" s="131"/>
      <c r="PSD138" s="131"/>
      <c r="PSE138" s="131"/>
      <c r="PSF138" s="131"/>
      <c r="PSG138" s="131"/>
      <c r="PSH138" s="131"/>
      <c r="PSI138" s="131"/>
      <c r="PSJ138" s="131"/>
      <c r="PSK138" s="131"/>
      <c r="PSL138" s="131"/>
      <c r="PSM138" s="131"/>
      <c r="PSN138" s="131"/>
      <c r="PSO138" s="131"/>
      <c r="PSP138" s="131"/>
      <c r="PSQ138" s="131"/>
      <c r="PSR138" s="131"/>
      <c r="PSS138" s="131"/>
      <c r="PST138" s="131"/>
      <c r="PSU138" s="131"/>
      <c r="PSV138" s="131"/>
      <c r="PSW138" s="131"/>
      <c r="PSX138" s="131"/>
      <c r="PSY138" s="131"/>
      <c r="PSZ138" s="131"/>
      <c r="PTA138" s="131"/>
      <c r="PTB138" s="131"/>
      <c r="PTC138" s="131"/>
      <c r="PTD138" s="131"/>
      <c r="PTE138" s="131"/>
      <c r="PTF138" s="131"/>
      <c r="PTG138" s="131"/>
      <c r="PTH138" s="131"/>
      <c r="PTI138" s="131"/>
      <c r="PTJ138" s="131"/>
      <c r="PTK138" s="131"/>
      <c r="PTL138" s="131"/>
      <c r="PTM138" s="131"/>
      <c r="PTN138" s="131"/>
      <c r="PTO138" s="131"/>
      <c r="PTP138" s="131"/>
      <c r="PTQ138" s="131"/>
      <c r="PTR138" s="131"/>
      <c r="PTS138" s="131"/>
      <c r="PTT138" s="131"/>
      <c r="PTU138" s="131"/>
      <c r="PTV138" s="131"/>
      <c r="PTW138" s="131"/>
      <c r="PTX138" s="131"/>
      <c r="PTY138" s="131"/>
      <c r="PTZ138" s="131"/>
      <c r="PUA138" s="131"/>
      <c r="PUB138" s="131"/>
      <c r="PUC138" s="131"/>
      <c r="PUD138" s="131"/>
      <c r="PUE138" s="131"/>
      <c r="PUF138" s="131"/>
      <c r="PUG138" s="131"/>
      <c r="PUH138" s="131"/>
      <c r="PUI138" s="131"/>
      <c r="PUJ138" s="131"/>
      <c r="PUK138" s="131"/>
      <c r="PUL138" s="131"/>
      <c r="PUM138" s="131"/>
      <c r="PUN138" s="131"/>
      <c r="PUO138" s="131"/>
      <c r="PUP138" s="131"/>
      <c r="PUQ138" s="131"/>
      <c r="PUR138" s="131"/>
      <c r="PUS138" s="131"/>
      <c r="PUT138" s="131"/>
      <c r="PUU138" s="131"/>
      <c r="PUV138" s="131"/>
      <c r="PUW138" s="131"/>
      <c r="PUX138" s="131"/>
      <c r="PUY138" s="131"/>
      <c r="PUZ138" s="131"/>
      <c r="PVA138" s="131"/>
      <c r="PVB138" s="131"/>
      <c r="PVC138" s="131"/>
      <c r="PVD138" s="131"/>
      <c r="PVE138" s="131"/>
      <c r="PVF138" s="131"/>
      <c r="PVG138" s="131"/>
      <c r="PVH138" s="131"/>
      <c r="PVI138" s="131"/>
      <c r="PVJ138" s="131"/>
      <c r="PVK138" s="131"/>
      <c r="PVL138" s="131"/>
      <c r="PVM138" s="131"/>
      <c r="PVN138" s="131"/>
      <c r="PVO138" s="131"/>
      <c r="PVP138" s="131"/>
      <c r="PVQ138" s="131"/>
      <c r="PVR138" s="131"/>
      <c r="PVS138" s="131"/>
      <c r="PVT138" s="131"/>
      <c r="PVU138" s="131"/>
      <c r="PVV138" s="131"/>
      <c r="PVW138" s="131"/>
      <c r="PVX138" s="131"/>
      <c r="PVY138" s="131"/>
      <c r="PVZ138" s="131"/>
      <c r="PWA138" s="131"/>
      <c r="PWB138" s="131"/>
      <c r="PWC138" s="131"/>
      <c r="PWD138" s="131"/>
      <c r="PWE138" s="131"/>
      <c r="PWF138" s="131"/>
      <c r="PWG138" s="131"/>
      <c r="PWH138" s="131"/>
      <c r="PWI138" s="131"/>
      <c r="PWJ138" s="131"/>
      <c r="PWK138" s="131"/>
      <c r="PWL138" s="131"/>
      <c r="PWM138" s="131"/>
      <c r="PWN138" s="131"/>
      <c r="PWO138" s="131"/>
      <c r="PWP138" s="131"/>
      <c r="PWQ138" s="131"/>
      <c r="PWR138" s="131"/>
      <c r="PWS138" s="131"/>
      <c r="PWT138" s="131"/>
      <c r="PWU138" s="131"/>
      <c r="PWV138" s="131"/>
      <c r="PWW138" s="131"/>
      <c r="PWX138" s="131"/>
      <c r="PWY138" s="131"/>
      <c r="PWZ138" s="131"/>
      <c r="PXA138" s="131"/>
      <c r="PXB138" s="131"/>
      <c r="PXC138" s="131"/>
      <c r="PXD138" s="131"/>
      <c r="PXE138" s="131"/>
      <c r="PXF138" s="131"/>
      <c r="PXG138" s="131"/>
      <c r="PXH138" s="131"/>
      <c r="PXI138" s="131"/>
      <c r="PXJ138" s="131"/>
      <c r="PXK138" s="131"/>
      <c r="PXL138" s="131"/>
      <c r="PXM138" s="131"/>
      <c r="PXN138" s="131"/>
      <c r="PXO138" s="131"/>
      <c r="PXP138" s="131"/>
      <c r="PXQ138" s="131"/>
      <c r="PXR138" s="131"/>
      <c r="PXS138" s="131"/>
      <c r="PXT138" s="131"/>
      <c r="PXU138" s="131"/>
      <c r="PXV138" s="131"/>
      <c r="PXW138" s="131"/>
      <c r="PXX138" s="131"/>
      <c r="PXY138" s="131"/>
      <c r="PXZ138" s="131"/>
      <c r="PYA138" s="131"/>
      <c r="PYB138" s="131"/>
      <c r="PYC138" s="131"/>
      <c r="PYD138" s="131"/>
      <c r="PYE138" s="131"/>
      <c r="PYF138" s="131"/>
      <c r="PYG138" s="131"/>
      <c r="PYH138" s="131"/>
      <c r="PYI138" s="131"/>
      <c r="PYJ138" s="131"/>
      <c r="PYK138" s="131"/>
      <c r="PYL138" s="131"/>
      <c r="PYM138" s="131"/>
      <c r="PYN138" s="131"/>
      <c r="PYO138" s="131"/>
      <c r="PYP138" s="131"/>
      <c r="PYQ138" s="131"/>
      <c r="PYR138" s="131"/>
      <c r="PYS138" s="131"/>
      <c r="PYT138" s="131"/>
      <c r="PYU138" s="131"/>
      <c r="PYV138" s="131"/>
      <c r="PYW138" s="131"/>
      <c r="PYX138" s="131"/>
      <c r="PYY138" s="131"/>
      <c r="PYZ138" s="131"/>
      <c r="PZA138" s="131"/>
      <c r="PZB138" s="131"/>
      <c r="PZC138" s="131"/>
      <c r="PZD138" s="131"/>
      <c r="PZE138" s="131"/>
      <c r="PZF138" s="131"/>
      <c r="PZG138" s="131"/>
      <c r="PZH138" s="131"/>
      <c r="PZI138" s="131"/>
      <c r="PZJ138" s="131"/>
      <c r="PZK138" s="131"/>
      <c r="PZL138" s="131"/>
      <c r="PZM138" s="131"/>
      <c r="PZN138" s="131"/>
      <c r="PZO138" s="131"/>
      <c r="PZP138" s="131"/>
      <c r="PZQ138" s="131"/>
      <c r="PZR138" s="131"/>
      <c r="PZS138" s="131"/>
      <c r="PZT138" s="131"/>
      <c r="PZU138" s="131"/>
      <c r="PZV138" s="131"/>
      <c r="PZW138" s="131"/>
      <c r="PZX138" s="131"/>
      <c r="PZY138" s="131"/>
      <c r="PZZ138" s="131"/>
      <c r="QAA138" s="131"/>
      <c r="QAB138" s="131"/>
      <c r="QAC138" s="131"/>
      <c r="QAD138" s="131"/>
      <c r="QAE138" s="131"/>
      <c r="QAF138" s="131"/>
      <c r="QAG138" s="131"/>
      <c r="QAH138" s="131"/>
      <c r="QAI138" s="131"/>
      <c r="QAJ138" s="131"/>
      <c r="QAK138" s="131"/>
      <c r="QAL138" s="131"/>
      <c r="QAM138" s="131"/>
      <c r="QAN138" s="131"/>
      <c r="QAO138" s="131"/>
      <c r="QAP138" s="131"/>
      <c r="QAQ138" s="131"/>
      <c r="QAR138" s="131"/>
      <c r="QAS138" s="131"/>
      <c r="QAT138" s="131"/>
      <c r="QAU138" s="131"/>
      <c r="QAV138" s="131"/>
      <c r="QAW138" s="131"/>
      <c r="QAX138" s="131"/>
      <c r="QAY138" s="131"/>
      <c r="QAZ138" s="131"/>
      <c r="QBA138" s="131"/>
      <c r="QBB138" s="131"/>
      <c r="QBC138" s="131"/>
      <c r="QBD138" s="131"/>
      <c r="QBE138" s="131"/>
      <c r="QBF138" s="131"/>
      <c r="QBG138" s="131"/>
      <c r="QBH138" s="131"/>
      <c r="QBI138" s="131"/>
      <c r="QBJ138" s="131"/>
      <c r="QBK138" s="131"/>
      <c r="QBL138" s="131"/>
      <c r="QBM138" s="131"/>
      <c r="QBN138" s="131"/>
      <c r="QBO138" s="131"/>
      <c r="QBP138" s="131"/>
      <c r="QBQ138" s="131"/>
      <c r="QBR138" s="131"/>
      <c r="QBS138" s="131"/>
      <c r="QBT138" s="131"/>
      <c r="QBU138" s="131"/>
      <c r="QBV138" s="131"/>
      <c r="QBW138" s="131"/>
      <c r="QBX138" s="131"/>
      <c r="QBY138" s="131"/>
      <c r="QBZ138" s="131"/>
      <c r="QCA138" s="131"/>
      <c r="QCB138" s="131"/>
      <c r="QCC138" s="131"/>
      <c r="QCD138" s="131"/>
      <c r="QCE138" s="131"/>
      <c r="QCF138" s="131"/>
      <c r="QCG138" s="131"/>
      <c r="QCH138" s="131"/>
      <c r="QCI138" s="131"/>
      <c r="QCJ138" s="131"/>
      <c r="QCK138" s="131"/>
      <c r="QCL138" s="131"/>
      <c r="QCM138" s="131"/>
      <c r="QCN138" s="131"/>
      <c r="QCO138" s="131"/>
      <c r="QCP138" s="131"/>
      <c r="QCQ138" s="131"/>
      <c r="QCR138" s="131"/>
      <c r="QCS138" s="131"/>
      <c r="QCT138" s="131"/>
      <c r="QCU138" s="131"/>
      <c r="QCV138" s="131"/>
      <c r="QCW138" s="131"/>
      <c r="QCX138" s="131"/>
      <c r="QCY138" s="131"/>
      <c r="QCZ138" s="131"/>
      <c r="QDA138" s="131"/>
      <c r="QDB138" s="131"/>
      <c r="QDC138" s="131"/>
      <c r="QDD138" s="131"/>
      <c r="QDE138" s="131"/>
      <c r="QDF138" s="131"/>
      <c r="QDG138" s="131"/>
      <c r="QDH138" s="131"/>
      <c r="QDI138" s="131"/>
      <c r="QDJ138" s="131"/>
      <c r="QDK138" s="131"/>
      <c r="QDL138" s="131"/>
      <c r="QDM138" s="131"/>
      <c r="QDN138" s="131"/>
      <c r="QDO138" s="131"/>
      <c r="QDP138" s="131"/>
      <c r="QDQ138" s="131"/>
      <c r="QDR138" s="131"/>
      <c r="QDS138" s="131"/>
      <c r="QDT138" s="131"/>
      <c r="QDU138" s="131"/>
      <c r="QDV138" s="131"/>
      <c r="QDW138" s="131"/>
      <c r="QDX138" s="131"/>
      <c r="QDY138" s="131"/>
      <c r="QDZ138" s="131"/>
      <c r="QEA138" s="131"/>
      <c r="QEB138" s="131"/>
      <c r="QEC138" s="131"/>
      <c r="QED138" s="131"/>
      <c r="QEE138" s="131"/>
      <c r="QEF138" s="131"/>
      <c r="QEG138" s="131"/>
      <c r="QEH138" s="131"/>
      <c r="QEI138" s="131"/>
      <c r="QEJ138" s="131"/>
      <c r="QEK138" s="131"/>
      <c r="QEL138" s="131"/>
      <c r="QEM138" s="131"/>
      <c r="QEN138" s="131"/>
      <c r="QEO138" s="131"/>
      <c r="QEP138" s="131"/>
      <c r="QEQ138" s="131"/>
      <c r="QER138" s="131"/>
      <c r="QES138" s="131"/>
      <c r="QET138" s="131"/>
      <c r="QEU138" s="131"/>
      <c r="QEV138" s="131"/>
      <c r="QEW138" s="131"/>
      <c r="QEX138" s="131"/>
      <c r="QEY138" s="131"/>
      <c r="QEZ138" s="131"/>
      <c r="QFA138" s="131"/>
      <c r="QFB138" s="131"/>
      <c r="QFC138" s="131"/>
      <c r="QFD138" s="131"/>
      <c r="QFE138" s="131"/>
      <c r="QFF138" s="131"/>
      <c r="QFG138" s="131"/>
      <c r="QFH138" s="131"/>
      <c r="QFI138" s="131"/>
      <c r="QFJ138" s="131"/>
      <c r="QFK138" s="131"/>
      <c r="QFL138" s="131"/>
      <c r="QFM138" s="131"/>
      <c r="QFN138" s="131"/>
      <c r="QFO138" s="131"/>
      <c r="QFP138" s="131"/>
      <c r="QFQ138" s="131"/>
      <c r="QFR138" s="131"/>
      <c r="QFS138" s="131"/>
      <c r="QFT138" s="131"/>
      <c r="QFU138" s="131"/>
      <c r="QFV138" s="131"/>
      <c r="QFW138" s="131"/>
      <c r="QFX138" s="131"/>
      <c r="QFY138" s="131"/>
      <c r="QFZ138" s="131"/>
      <c r="QGA138" s="131"/>
      <c r="QGB138" s="131"/>
      <c r="QGC138" s="131"/>
      <c r="QGD138" s="131"/>
      <c r="QGE138" s="131"/>
      <c r="QGF138" s="131"/>
      <c r="QGG138" s="131"/>
      <c r="QGH138" s="131"/>
      <c r="QGI138" s="131"/>
      <c r="QGJ138" s="131"/>
      <c r="QGK138" s="131"/>
      <c r="QGL138" s="131"/>
      <c r="QGM138" s="131"/>
      <c r="QGN138" s="131"/>
      <c r="QGO138" s="131"/>
      <c r="QGP138" s="131"/>
      <c r="QGQ138" s="131"/>
      <c r="QGR138" s="131"/>
      <c r="QGS138" s="131"/>
      <c r="QGT138" s="131"/>
      <c r="QGU138" s="131"/>
      <c r="QGV138" s="131"/>
      <c r="QGW138" s="131"/>
      <c r="QGX138" s="131"/>
      <c r="QGY138" s="131"/>
      <c r="QGZ138" s="131"/>
      <c r="QHA138" s="131"/>
      <c r="QHB138" s="131"/>
      <c r="QHC138" s="131"/>
      <c r="QHD138" s="131"/>
      <c r="QHE138" s="131"/>
      <c r="QHF138" s="131"/>
      <c r="QHG138" s="131"/>
      <c r="QHH138" s="131"/>
      <c r="QHI138" s="131"/>
      <c r="QHJ138" s="131"/>
      <c r="QHK138" s="131"/>
      <c r="QHL138" s="131"/>
      <c r="QHM138" s="131"/>
      <c r="QHN138" s="131"/>
      <c r="QHO138" s="131"/>
      <c r="QHP138" s="131"/>
      <c r="QHQ138" s="131"/>
      <c r="QHR138" s="131"/>
      <c r="QHS138" s="131"/>
      <c r="QHT138" s="131"/>
      <c r="QHU138" s="131"/>
      <c r="QHV138" s="131"/>
      <c r="QHW138" s="131"/>
      <c r="QHX138" s="131"/>
      <c r="QHY138" s="131"/>
      <c r="QHZ138" s="131"/>
      <c r="QIA138" s="131"/>
      <c r="QIB138" s="131"/>
      <c r="QIC138" s="131"/>
      <c r="QID138" s="131"/>
      <c r="QIE138" s="131"/>
      <c r="QIF138" s="131"/>
      <c r="QIG138" s="131"/>
      <c r="QIH138" s="131"/>
      <c r="QII138" s="131"/>
      <c r="QIJ138" s="131"/>
      <c r="QIK138" s="131"/>
      <c r="QIL138" s="131"/>
      <c r="QIM138" s="131"/>
      <c r="QIN138" s="131"/>
      <c r="QIO138" s="131"/>
      <c r="QIP138" s="131"/>
      <c r="QIQ138" s="131"/>
      <c r="QIR138" s="131"/>
      <c r="QIS138" s="131"/>
      <c r="QIT138" s="131"/>
      <c r="QIU138" s="131"/>
      <c r="QIV138" s="131"/>
      <c r="QIW138" s="131"/>
      <c r="QIX138" s="131"/>
      <c r="QIY138" s="131"/>
      <c r="QIZ138" s="131"/>
      <c r="QJA138" s="131"/>
      <c r="QJB138" s="131"/>
      <c r="QJC138" s="131"/>
      <c r="QJD138" s="131"/>
      <c r="QJE138" s="131"/>
      <c r="QJF138" s="131"/>
      <c r="QJG138" s="131"/>
      <c r="QJH138" s="131"/>
      <c r="QJI138" s="131"/>
      <c r="QJJ138" s="131"/>
      <c r="QJK138" s="131"/>
      <c r="QJL138" s="131"/>
      <c r="QJM138" s="131"/>
      <c r="QJN138" s="131"/>
      <c r="QJO138" s="131"/>
      <c r="QJP138" s="131"/>
      <c r="QJQ138" s="131"/>
      <c r="QJR138" s="131"/>
      <c r="QJS138" s="131"/>
      <c r="QJT138" s="131"/>
      <c r="QJU138" s="131"/>
      <c r="QJV138" s="131"/>
      <c r="QJW138" s="131"/>
      <c r="QJX138" s="131"/>
      <c r="QJY138" s="131"/>
      <c r="QJZ138" s="131"/>
      <c r="QKA138" s="131"/>
      <c r="QKB138" s="131"/>
      <c r="QKC138" s="131"/>
      <c r="QKD138" s="131"/>
      <c r="QKE138" s="131"/>
      <c r="QKF138" s="131"/>
      <c r="QKG138" s="131"/>
      <c r="QKH138" s="131"/>
      <c r="QKI138" s="131"/>
      <c r="QKJ138" s="131"/>
      <c r="QKK138" s="131"/>
      <c r="QKL138" s="131"/>
      <c r="QKM138" s="131"/>
      <c r="QKN138" s="131"/>
      <c r="QKO138" s="131"/>
      <c r="QKP138" s="131"/>
      <c r="QKQ138" s="131"/>
      <c r="QKR138" s="131"/>
      <c r="QKS138" s="131"/>
      <c r="QKT138" s="131"/>
      <c r="QKU138" s="131"/>
      <c r="QKV138" s="131"/>
      <c r="QKW138" s="131"/>
      <c r="QKX138" s="131"/>
      <c r="QKY138" s="131"/>
      <c r="QKZ138" s="131"/>
      <c r="QLA138" s="131"/>
      <c r="QLB138" s="131"/>
      <c r="QLC138" s="131"/>
      <c r="QLD138" s="131"/>
      <c r="QLE138" s="131"/>
      <c r="QLF138" s="131"/>
      <c r="QLG138" s="131"/>
      <c r="QLH138" s="131"/>
      <c r="QLI138" s="131"/>
      <c r="QLJ138" s="131"/>
      <c r="QLK138" s="131"/>
      <c r="QLL138" s="131"/>
      <c r="QLM138" s="131"/>
      <c r="QLN138" s="131"/>
      <c r="QLO138" s="131"/>
      <c r="QLP138" s="131"/>
      <c r="QLQ138" s="131"/>
      <c r="QLR138" s="131"/>
      <c r="QLS138" s="131"/>
      <c r="QLT138" s="131"/>
      <c r="QLU138" s="131"/>
      <c r="QLV138" s="131"/>
      <c r="QLW138" s="131"/>
      <c r="QLX138" s="131"/>
      <c r="QLY138" s="131"/>
      <c r="QLZ138" s="131"/>
      <c r="QMA138" s="131"/>
      <c r="QMB138" s="131"/>
      <c r="QMC138" s="131"/>
      <c r="QMD138" s="131"/>
      <c r="QME138" s="131"/>
      <c r="QMF138" s="131"/>
      <c r="QMG138" s="131"/>
      <c r="QMH138" s="131"/>
      <c r="QMI138" s="131"/>
      <c r="QMJ138" s="131"/>
      <c r="QMK138" s="131"/>
      <c r="QML138" s="131"/>
      <c r="QMM138" s="131"/>
      <c r="QMN138" s="131"/>
      <c r="QMO138" s="131"/>
      <c r="QMP138" s="131"/>
      <c r="QMQ138" s="131"/>
      <c r="QMR138" s="131"/>
      <c r="QMS138" s="131"/>
      <c r="QMT138" s="131"/>
      <c r="QMU138" s="131"/>
      <c r="QMV138" s="131"/>
      <c r="QMW138" s="131"/>
      <c r="QMX138" s="131"/>
      <c r="QMY138" s="131"/>
      <c r="QMZ138" s="131"/>
      <c r="QNA138" s="131"/>
      <c r="QNB138" s="131"/>
      <c r="QNC138" s="131"/>
      <c r="QND138" s="131"/>
      <c r="QNE138" s="131"/>
      <c r="QNF138" s="131"/>
      <c r="QNG138" s="131"/>
      <c r="QNH138" s="131"/>
      <c r="QNI138" s="131"/>
      <c r="QNJ138" s="131"/>
      <c r="QNK138" s="131"/>
      <c r="QNL138" s="131"/>
      <c r="QNM138" s="131"/>
      <c r="QNN138" s="131"/>
      <c r="QNO138" s="131"/>
      <c r="QNP138" s="131"/>
      <c r="QNQ138" s="131"/>
      <c r="QNR138" s="131"/>
      <c r="QNS138" s="131"/>
      <c r="QNT138" s="131"/>
      <c r="QNU138" s="131"/>
      <c r="QNV138" s="131"/>
      <c r="QNW138" s="131"/>
      <c r="QNX138" s="131"/>
      <c r="QNY138" s="131"/>
      <c r="QNZ138" s="131"/>
      <c r="QOA138" s="131"/>
      <c r="QOB138" s="131"/>
      <c r="QOC138" s="131"/>
      <c r="QOD138" s="131"/>
      <c r="QOE138" s="131"/>
      <c r="QOF138" s="131"/>
      <c r="QOG138" s="131"/>
      <c r="QOH138" s="131"/>
      <c r="QOI138" s="131"/>
      <c r="QOJ138" s="131"/>
      <c r="QOK138" s="131"/>
      <c r="QOL138" s="131"/>
      <c r="QOM138" s="131"/>
      <c r="QON138" s="131"/>
      <c r="QOO138" s="131"/>
      <c r="QOP138" s="131"/>
      <c r="QOQ138" s="131"/>
      <c r="QOR138" s="131"/>
      <c r="QOS138" s="131"/>
      <c r="QOT138" s="131"/>
      <c r="QOU138" s="131"/>
      <c r="QOV138" s="131"/>
      <c r="QOW138" s="131"/>
      <c r="QOX138" s="131"/>
      <c r="QOY138" s="131"/>
      <c r="QOZ138" s="131"/>
      <c r="QPA138" s="131"/>
      <c r="QPB138" s="131"/>
      <c r="QPC138" s="131"/>
      <c r="QPD138" s="131"/>
      <c r="QPE138" s="131"/>
      <c r="QPF138" s="131"/>
      <c r="QPG138" s="131"/>
      <c r="QPH138" s="131"/>
      <c r="QPI138" s="131"/>
      <c r="QPJ138" s="131"/>
      <c r="QPK138" s="131"/>
      <c r="QPL138" s="131"/>
      <c r="QPM138" s="131"/>
      <c r="QPN138" s="131"/>
      <c r="QPO138" s="131"/>
      <c r="QPP138" s="131"/>
      <c r="QPQ138" s="131"/>
      <c r="QPR138" s="131"/>
      <c r="QPS138" s="131"/>
      <c r="QPT138" s="131"/>
      <c r="QPU138" s="131"/>
      <c r="QPV138" s="131"/>
      <c r="QPW138" s="131"/>
      <c r="QPX138" s="131"/>
      <c r="QPY138" s="131"/>
      <c r="QPZ138" s="131"/>
      <c r="QQA138" s="131"/>
      <c r="QQB138" s="131"/>
      <c r="QQC138" s="131"/>
      <c r="QQD138" s="131"/>
      <c r="QQE138" s="131"/>
      <c r="QQF138" s="131"/>
      <c r="QQG138" s="131"/>
      <c r="QQH138" s="131"/>
      <c r="QQI138" s="131"/>
      <c r="QQJ138" s="131"/>
      <c r="QQK138" s="131"/>
      <c r="QQL138" s="131"/>
      <c r="QQM138" s="131"/>
      <c r="QQN138" s="131"/>
      <c r="QQO138" s="131"/>
      <c r="QQP138" s="131"/>
      <c r="QQQ138" s="131"/>
      <c r="QQR138" s="131"/>
      <c r="QQS138" s="131"/>
      <c r="QQT138" s="131"/>
      <c r="QQU138" s="131"/>
      <c r="QQV138" s="131"/>
      <c r="QQW138" s="131"/>
      <c r="QQX138" s="131"/>
      <c r="QQY138" s="131"/>
      <c r="QQZ138" s="131"/>
      <c r="QRA138" s="131"/>
      <c r="QRB138" s="131"/>
      <c r="QRC138" s="131"/>
      <c r="QRD138" s="131"/>
      <c r="QRE138" s="131"/>
      <c r="QRF138" s="131"/>
      <c r="QRG138" s="131"/>
      <c r="QRH138" s="131"/>
      <c r="QRI138" s="131"/>
      <c r="QRJ138" s="131"/>
      <c r="QRK138" s="131"/>
      <c r="QRL138" s="131"/>
      <c r="QRM138" s="131"/>
      <c r="QRN138" s="131"/>
      <c r="QRO138" s="131"/>
      <c r="QRP138" s="131"/>
      <c r="QRQ138" s="131"/>
      <c r="QRR138" s="131"/>
      <c r="QRS138" s="131"/>
      <c r="QRT138" s="131"/>
      <c r="QRU138" s="131"/>
      <c r="QRV138" s="131"/>
      <c r="QRW138" s="131"/>
      <c r="QRX138" s="131"/>
      <c r="QRY138" s="131"/>
      <c r="QRZ138" s="131"/>
      <c r="QSA138" s="131"/>
      <c r="QSB138" s="131"/>
      <c r="QSC138" s="131"/>
      <c r="QSD138" s="131"/>
      <c r="QSE138" s="131"/>
      <c r="QSF138" s="131"/>
      <c r="QSG138" s="131"/>
      <c r="QSH138" s="131"/>
      <c r="QSI138" s="131"/>
      <c r="QSJ138" s="131"/>
      <c r="QSK138" s="131"/>
      <c r="QSL138" s="131"/>
      <c r="QSM138" s="131"/>
      <c r="QSN138" s="131"/>
      <c r="QSO138" s="131"/>
      <c r="QSP138" s="131"/>
      <c r="QSQ138" s="131"/>
      <c r="QSR138" s="131"/>
      <c r="QSS138" s="131"/>
      <c r="QST138" s="131"/>
      <c r="QSU138" s="131"/>
      <c r="QSV138" s="131"/>
      <c r="QSW138" s="131"/>
      <c r="QSX138" s="131"/>
      <c r="QSY138" s="131"/>
      <c r="QSZ138" s="131"/>
      <c r="QTA138" s="131"/>
      <c r="QTB138" s="131"/>
      <c r="QTC138" s="131"/>
      <c r="QTD138" s="131"/>
      <c r="QTE138" s="131"/>
      <c r="QTF138" s="131"/>
      <c r="QTG138" s="131"/>
      <c r="QTH138" s="131"/>
      <c r="QTI138" s="131"/>
      <c r="QTJ138" s="131"/>
      <c r="QTK138" s="131"/>
      <c r="QTL138" s="131"/>
      <c r="QTM138" s="131"/>
      <c r="QTN138" s="131"/>
      <c r="QTO138" s="131"/>
      <c r="QTP138" s="131"/>
      <c r="QTQ138" s="131"/>
      <c r="QTR138" s="131"/>
      <c r="QTS138" s="131"/>
      <c r="QTT138" s="131"/>
      <c r="QTU138" s="131"/>
      <c r="QTV138" s="131"/>
      <c r="QTW138" s="131"/>
      <c r="QTX138" s="131"/>
      <c r="QTY138" s="131"/>
      <c r="QTZ138" s="131"/>
      <c r="QUA138" s="131"/>
      <c r="QUB138" s="131"/>
      <c r="QUC138" s="131"/>
      <c r="QUD138" s="131"/>
      <c r="QUE138" s="131"/>
      <c r="QUF138" s="131"/>
      <c r="QUG138" s="131"/>
      <c r="QUH138" s="131"/>
      <c r="QUI138" s="131"/>
      <c r="QUJ138" s="131"/>
      <c r="QUK138" s="131"/>
      <c r="QUL138" s="131"/>
      <c r="QUM138" s="131"/>
      <c r="QUN138" s="131"/>
      <c r="QUO138" s="131"/>
      <c r="QUP138" s="131"/>
      <c r="QUQ138" s="131"/>
      <c r="QUR138" s="131"/>
      <c r="QUS138" s="131"/>
      <c r="QUT138" s="131"/>
      <c r="QUU138" s="131"/>
      <c r="QUV138" s="131"/>
      <c r="QUW138" s="131"/>
      <c r="QUX138" s="131"/>
      <c r="QUY138" s="131"/>
      <c r="QUZ138" s="131"/>
      <c r="QVA138" s="131"/>
      <c r="QVB138" s="131"/>
      <c r="QVC138" s="131"/>
      <c r="QVD138" s="131"/>
      <c r="QVE138" s="131"/>
      <c r="QVF138" s="131"/>
      <c r="QVG138" s="131"/>
      <c r="QVH138" s="131"/>
      <c r="QVI138" s="131"/>
      <c r="QVJ138" s="131"/>
      <c r="QVK138" s="131"/>
      <c r="QVL138" s="131"/>
      <c r="QVM138" s="131"/>
      <c r="QVN138" s="131"/>
      <c r="QVO138" s="131"/>
      <c r="QVP138" s="131"/>
      <c r="QVQ138" s="131"/>
      <c r="QVR138" s="131"/>
      <c r="QVS138" s="131"/>
      <c r="QVT138" s="131"/>
      <c r="QVU138" s="131"/>
      <c r="QVV138" s="131"/>
      <c r="QVW138" s="131"/>
      <c r="QVX138" s="131"/>
      <c r="QVY138" s="131"/>
      <c r="QVZ138" s="131"/>
      <c r="QWA138" s="131"/>
      <c r="QWB138" s="131"/>
      <c r="QWC138" s="131"/>
      <c r="QWD138" s="131"/>
      <c r="QWE138" s="131"/>
      <c r="QWF138" s="131"/>
      <c r="QWG138" s="131"/>
      <c r="QWH138" s="131"/>
      <c r="QWI138" s="131"/>
      <c r="QWJ138" s="131"/>
      <c r="QWK138" s="131"/>
      <c r="QWL138" s="131"/>
      <c r="QWM138" s="131"/>
      <c r="QWN138" s="131"/>
      <c r="QWO138" s="131"/>
      <c r="QWP138" s="131"/>
      <c r="QWQ138" s="131"/>
      <c r="QWR138" s="131"/>
      <c r="QWS138" s="131"/>
      <c r="QWT138" s="131"/>
      <c r="QWU138" s="131"/>
      <c r="QWV138" s="131"/>
      <c r="QWW138" s="131"/>
      <c r="QWX138" s="131"/>
      <c r="QWY138" s="131"/>
      <c r="QWZ138" s="131"/>
      <c r="QXA138" s="131"/>
      <c r="QXB138" s="131"/>
      <c r="QXC138" s="131"/>
      <c r="QXD138" s="131"/>
      <c r="QXE138" s="131"/>
      <c r="QXF138" s="131"/>
      <c r="QXG138" s="131"/>
      <c r="QXH138" s="131"/>
      <c r="QXI138" s="131"/>
      <c r="QXJ138" s="131"/>
      <c r="QXK138" s="131"/>
      <c r="QXL138" s="131"/>
      <c r="QXM138" s="131"/>
      <c r="QXN138" s="131"/>
      <c r="QXO138" s="131"/>
      <c r="QXP138" s="131"/>
      <c r="QXQ138" s="131"/>
      <c r="QXR138" s="131"/>
      <c r="QXS138" s="131"/>
      <c r="QXT138" s="131"/>
      <c r="QXU138" s="131"/>
      <c r="QXV138" s="131"/>
      <c r="QXW138" s="131"/>
      <c r="QXX138" s="131"/>
      <c r="QXY138" s="131"/>
      <c r="QXZ138" s="131"/>
      <c r="QYA138" s="131"/>
      <c r="QYB138" s="131"/>
      <c r="QYC138" s="131"/>
      <c r="QYD138" s="131"/>
      <c r="QYE138" s="131"/>
      <c r="QYF138" s="131"/>
      <c r="QYG138" s="131"/>
      <c r="QYH138" s="131"/>
      <c r="QYI138" s="131"/>
      <c r="QYJ138" s="131"/>
      <c r="QYK138" s="131"/>
      <c r="QYL138" s="131"/>
      <c r="QYM138" s="131"/>
      <c r="QYN138" s="131"/>
      <c r="QYO138" s="131"/>
      <c r="QYP138" s="131"/>
      <c r="QYQ138" s="131"/>
      <c r="QYR138" s="131"/>
      <c r="QYS138" s="131"/>
      <c r="QYT138" s="131"/>
      <c r="QYU138" s="131"/>
      <c r="QYV138" s="131"/>
      <c r="QYW138" s="131"/>
      <c r="QYX138" s="131"/>
      <c r="QYY138" s="131"/>
      <c r="QYZ138" s="131"/>
      <c r="QZA138" s="131"/>
      <c r="QZB138" s="131"/>
      <c r="QZC138" s="131"/>
      <c r="QZD138" s="131"/>
      <c r="QZE138" s="131"/>
      <c r="QZF138" s="131"/>
      <c r="QZG138" s="131"/>
      <c r="QZH138" s="131"/>
      <c r="QZI138" s="131"/>
      <c r="QZJ138" s="131"/>
      <c r="QZK138" s="131"/>
      <c r="QZL138" s="131"/>
      <c r="QZM138" s="131"/>
      <c r="QZN138" s="131"/>
      <c r="QZO138" s="131"/>
      <c r="QZP138" s="131"/>
      <c r="QZQ138" s="131"/>
      <c r="QZR138" s="131"/>
      <c r="QZS138" s="131"/>
      <c r="QZT138" s="131"/>
      <c r="QZU138" s="131"/>
      <c r="QZV138" s="131"/>
      <c r="QZW138" s="131"/>
      <c r="QZX138" s="131"/>
      <c r="QZY138" s="131"/>
      <c r="QZZ138" s="131"/>
      <c r="RAA138" s="131"/>
      <c r="RAB138" s="131"/>
      <c r="RAC138" s="131"/>
      <c r="RAD138" s="131"/>
      <c r="RAE138" s="131"/>
      <c r="RAF138" s="131"/>
      <c r="RAG138" s="131"/>
      <c r="RAH138" s="131"/>
      <c r="RAI138" s="131"/>
      <c r="RAJ138" s="131"/>
      <c r="RAK138" s="131"/>
      <c r="RAL138" s="131"/>
      <c r="RAM138" s="131"/>
      <c r="RAN138" s="131"/>
      <c r="RAO138" s="131"/>
      <c r="RAP138" s="131"/>
      <c r="RAQ138" s="131"/>
      <c r="RAR138" s="131"/>
      <c r="RAS138" s="131"/>
      <c r="RAT138" s="131"/>
      <c r="RAU138" s="131"/>
      <c r="RAV138" s="131"/>
      <c r="RAW138" s="131"/>
      <c r="RAX138" s="131"/>
      <c r="RAY138" s="131"/>
      <c r="RAZ138" s="131"/>
      <c r="RBA138" s="131"/>
      <c r="RBB138" s="131"/>
      <c r="RBC138" s="131"/>
      <c r="RBD138" s="131"/>
      <c r="RBE138" s="131"/>
      <c r="RBF138" s="131"/>
      <c r="RBG138" s="131"/>
      <c r="RBH138" s="131"/>
      <c r="RBI138" s="131"/>
      <c r="RBJ138" s="131"/>
      <c r="RBK138" s="131"/>
      <c r="RBL138" s="131"/>
      <c r="RBM138" s="131"/>
      <c r="RBN138" s="131"/>
      <c r="RBO138" s="131"/>
      <c r="RBP138" s="131"/>
      <c r="RBQ138" s="131"/>
      <c r="RBR138" s="131"/>
      <c r="RBS138" s="131"/>
      <c r="RBT138" s="131"/>
      <c r="RBU138" s="131"/>
      <c r="RBV138" s="131"/>
      <c r="RBW138" s="131"/>
      <c r="RBX138" s="131"/>
      <c r="RBY138" s="131"/>
      <c r="RBZ138" s="131"/>
      <c r="RCA138" s="131"/>
      <c r="RCB138" s="131"/>
      <c r="RCC138" s="131"/>
      <c r="RCD138" s="131"/>
      <c r="RCE138" s="131"/>
      <c r="RCF138" s="131"/>
      <c r="RCG138" s="131"/>
      <c r="RCH138" s="131"/>
      <c r="RCI138" s="131"/>
      <c r="RCJ138" s="131"/>
      <c r="RCK138" s="131"/>
      <c r="RCL138" s="131"/>
      <c r="RCM138" s="131"/>
      <c r="RCN138" s="131"/>
      <c r="RCO138" s="131"/>
      <c r="RCP138" s="131"/>
      <c r="RCQ138" s="131"/>
      <c r="RCR138" s="131"/>
      <c r="RCS138" s="131"/>
      <c r="RCT138" s="131"/>
      <c r="RCU138" s="131"/>
      <c r="RCV138" s="131"/>
      <c r="RCW138" s="131"/>
      <c r="RCX138" s="131"/>
      <c r="RCY138" s="131"/>
      <c r="RCZ138" s="131"/>
      <c r="RDA138" s="131"/>
      <c r="RDB138" s="131"/>
      <c r="RDC138" s="131"/>
      <c r="RDD138" s="131"/>
      <c r="RDE138" s="131"/>
      <c r="RDF138" s="131"/>
      <c r="RDG138" s="131"/>
      <c r="RDH138" s="131"/>
      <c r="RDI138" s="131"/>
      <c r="RDJ138" s="131"/>
      <c r="RDK138" s="131"/>
      <c r="RDL138" s="131"/>
      <c r="RDM138" s="131"/>
      <c r="RDN138" s="131"/>
      <c r="RDO138" s="131"/>
      <c r="RDP138" s="131"/>
      <c r="RDQ138" s="131"/>
      <c r="RDR138" s="131"/>
      <c r="RDS138" s="131"/>
      <c r="RDT138" s="131"/>
      <c r="RDU138" s="131"/>
      <c r="RDV138" s="131"/>
      <c r="RDW138" s="131"/>
      <c r="RDX138" s="131"/>
      <c r="RDY138" s="131"/>
      <c r="RDZ138" s="131"/>
      <c r="REA138" s="131"/>
      <c r="REB138" s="131"/>
      <c r="REC138" s="131"/>
      <c r="RED138" s="131"/>
      <c r="REE138" s="131"/>
      <c r="REF138" s="131"/>
      <c r="REG138" s="131"/>
      <c r="REH138" s="131"/>
      <c r="REI138" s="131"/>
      <c r="REJ138" s="131"/>
      <c r="REK138" s="131"/>
      <c r="REL138" s="131"/>
      <c r="REM138" s="131"/>
      <c r="REN138" s="131"/>
      <c r="REO138" s="131"/>
      <c r="REP138" s="131"/>
      <c r="REQ138" s="131"/>
      <c r="RER138" s="131"/>
      <c r="RES138" s="131"/>
      <c r="RET138" s="131"/>
      <c r="REU138" s="131"/>
      <c r="REV138" s="131"/>
      <c r="REW138" s="131"/>
      <c r="REX138" s="131"/>
      <c r="REY138" s="131"/>
      <c r="REZ138" s="131"/>
      <c r="RFA138" s="131"/>
      <c r="RFB138" s="131"/>
      <c r="RFC138" s="131"/>
      <c r="RFD138" s="131"/>
      <c r="RFE138" s="131"/>
      <c r="RFF138" s="131"/>
      <c r="RFG138" s="131"/>
      <c r="RFH138" s="131"/>
      <c r="RFI138" s="131"/>
      <c r="RFJ138" s="131"/>
      <c r="RFK138" s="131"/>
      <c r="RFL138" s="131"/>
      <c r="RFM138" s="131"/>
      <c r="RFN138" s="131"/>
      <c r="RFO138" s="131"/>
      <c r="RFP138" s="131"/>
      <c r="RFQ138" s="131"/>
      <c r="RFR138" s="131"/>
      <c r="RFS138" s="131"/>
      <c r="RFT138" s="131"/>
      <c r="RFU138" s="131"/>
      <c r="RFV138" s="131"/>
      <c r="RFW138" s="131"/>
      <c r="RFX138" s="131"/>
      <c r="RFY138" s="131"/>
      <c r="RFZ138" s="131"/>
      <c r="RGA138" s="131"/>
      <c r="RGB138" s="131"/>
      <c r="RGC138" s="131"/>
      <c r="RGD138" s="131"/>
      <c r="RGE138" s="131"/>
      <c r="RGF138" s="131"/>
      <c r="RGG138" s="131"/>
      <c r="RGH138" s="131"/>
      <c r="RGI138" s="131"/>
      <c r="RGJ138" s="131"/>
      <c r="RGK138" s="131"/>
      <c r="RGL138" s="131"/>
      <c r="RGM138" s="131"/>
      <c r="RGN138" s="131"/>
      <c r="RGO138" s="131"/>
      <c r="RGP138" s="131"/>
      <c r="RGQ138" s="131"/>
      <c r="RGR138" s="131"/>
      <c r="RGS138" s="131"/>
      <c r="RGT138" s="131"/>
      <c r="RGU138" s="131"/>
      <c r="RGV138" s="131"/>
      <c r="RGW138" s="131"/>
      <c r="RGX138" s="131"/>
      <c r="RGY138" s="131"/>
      <c r="RGZ138" s="131"/>
      <c r="RHA138" s="131"/>
      <c r="RHB138" s="131"/>
      <c r="RHC138" s="131"/>
      <c r="RHD138" s="131"/>
      <c r="RHE138" s="131"/>
      <c r="RHF138" s="131"/>
      <c r="RHG138" s="131"/>
      <c r="RHH138" s="131"/>
      <c r="RHI138" s="131"/>
      <c r="RHJ138" s="131"/>
      <c r="RHK138" s="131"/>
      <c r="RHL138" s="131"/>
      <c r="RHM138" s="131"/>
      <c r="RHN138" s="131"/>
      <c r="RHO138" s="131"/>
      <c r="RHP138" s="131"/>
      <c r="RHQ138" s="131"/>
      <c r="RHR138" s="131"/>
      <c r="RHS138" s="131"/>
      <c r="RHT138" s="131"/>
      <c r="RHU138" s="131"/>
      <c r="RHV138" s="131"/>
      <c r="RHW138" s="131"/>
      <c r="RHX138" s="131"/>
      <c r="RHY138" s="131"/>
      <c r="RHZ138" s="131"/>
      <c r="RIA138" s="131"/>
      <c r="RIB138" s="131"/>
      <c r="RIC138" s="131"/>
      <c r="RID138" s="131"/>
      <c r="RIE138" s="131"/>
      <c r="RIF138" s="131"/>
      <c r="RIG138" s="131"/>
      <c r="RIH138" s="131"/>
      <c r="RII138" s="131"/>
      <c r="RIJ138" s="131"/>
      <c r="RIK138" s="131"/>
      <c r="RIL138" s="131"/>
      <c r="RIM138" s="131"/>
      <c r="RIN138" s="131"/>
      <c r="RIO138" s="131"/>
      <c r="RIP138" s="131"/>
      <c r="RIQ138" s="131"/>
      <c r="RIR138" s="131"/>
      <c r="RIS138" s="131"/>
      <c r="RIT138" s="131"/>
      <c r="RIU138" s="131"/>
      <c r="RIV138" s="131"/>
      <c r="RIW138" s="131"/>
      <c r="RIX138" s="131"/>
      <c r="RIY138" s="131"/>
      <c r="RIZ138" s="131"/>
      <c r="RJA138" s="131"/>
      <c r="RJB138" s="131"/>
      <c r="RJC138" s="131"/>
      <c r="RJD138" s="131"/>
      <c r="RJE138" s="131"/>
      <c r="RJF138" s="131"/>
      <c r="RJG138" s="131"/>
      <c r="RJH138" s="131"/>
      <c r="RJI138" s="131"/>
      <c r="RJJ138" s="131"/>
      <c r="RJK138" s="131"/>
      <c r="RJL138" s="131"/>
      <c r="RJM138" s="131"/>
      <c r="RJN138" s="131"/>
      <c r="RJO138" s="131"/>
      <c r="RJP138" s="131"/>
      <c r="RJQ138" s="131"/>
      <c r="RJR138" s="131"/>
      <c r="RJS138" s="131"/>
      <c r="RJT138" s="131"/>
      <c r="RJU138" s="131"/>
      <c r="RJV138" s="131"/>
      <c r="RJW138" s="131"/>
      <c r="RJX138" s="131"/>
      <c r="RJY138" s="131"/>
      <c r="RJZ138" s="131"/>
      <c r="RKA138" s="131"/>
      <c r="RKB138" s="131"/>
      <c r="RKC138" s="131"/>
      <c r="RKD138" s="131"/>
      <c r="RKE138" s="131"/>
      <c r="RKF138" s="131"/>
      <c r="RKG138" s="131"/>
      <c r="RKH138" s="131"/>
      <c r="RKI138" s="131"/>
      <c r="RKJ138" s="131"/>
      <c r="RKK138" s="131"/>
      <c r="RKL138" s="131"/>
      <c r="RKM138" s="131"/>
      <c r="RKN138" s="131"/>
      <c r="RKO138" s="131"/>
      <c r="RKP138" s="131"/>
      <c r="RKQ138" s="131"/>
      <c r="RKR138" s="131"/>
      <c r="RKS138" s="131"/>
      <c r="RKT138" s="131"/>
      <c r="RKU138" s="131"/>
      <c r="RKV138" s="131"/>
      <c r="RKW138" s="131"/>
      <c r="RKX138" s="131"/>
      <c r="RKY138" s="131"/>
      <c r="RKZ138" s="131"/>
      <c r="RLA138" s="131"/>
      <c r="RLB138" s="131"/>
      <c r="RLC138" s="131"/>
      <c r="RLD138" s="131"/>
      <c r="RLE138" s="131"/>
      <c r="RLF138" s="131"/>
      <c r="RLG138" s="131"/>
      <c r="RLH138" s="131"/>
      <c r="RLI138" s="131"/>
      <c r="RLJ138" s="131"/>
      <c r="RLK138" s="131"/>
      <c r="RLL138" s="131"/>
      <c r="RLM138" s="131"/>
      <c r="RLN138" s="131"/>
      <c r="RLO138" s="131"/>
      <c r="RLP138" s="131"/>
      <c r="RLQ138" s="131"/>
      <c r="RLR138" s="131"/>
      <c r="RLS138" s="131"/>
      <c r="RLT138" s="131"/>
      <c r="RLU138" s="131"/>
      <c r="RLV138" s="131"/>
      <c r="RLW138" s="131"/>
      <c r="RLX138" s="131"/>
      <c r="RLY138" s="131"/>
      <c r="RLZ138" s="131"/>
      <c r="RMA138" s="131"/>
      <c r="RMB138" s="131"/>
      <c r="RMC138" s="131"/>
      <c r="RMD138" s="131"/>
      <c r="RME138" s="131"/>
      <c r="RMF138" s="131"/>
      <c r="RMG138" s="131"/>
      <c r="RMH138" s="131"/>
      <c r="RMI138" s="131"/>
      <c r="RMJ138" s="131"/>
      <c r="RMK138" s="131"/>
      <c r="RML138" s="131"/>
      <c r="RMM138" s="131"/>
      <c r="RMN138" s="131"/>
      <c r="RMO138" s="131"/>
      <c r="RMP138" s="131"/>
      <c r="RMQ138" s="131"/>
      <c r="RMR138" s="131"/>
      <c r="RMS138" s="131"/>
      <c r="RMT138" s="131"/>
      <c r="RMU138" s="131"/>
      <c r="RMV138" s="131"/>
      <c r="RMW138" s="131"/>
      <c r="RMX138" s="131"/>
      <c r="RMY138" s="131"/>
      <c r="RMZ138" s="131"/>
      <c r="RNA138" s="131"/>
      <c r="RNB138" s="131"/>
      <c r="RNC138" s="131"/>
      <c r="RND138" s="131"/>
      <c r="RNE138" s="131"/>
      <c r="RNF138" s="131"/>
      <c r="RNG138" s="131"/>
      <c r="RNH138" s="131"/>
      <c r="RNI138" s="131"/>
      <c r="RNJ138" s="131"/>
      <c r="RNK138" s="131"/>
      <c r="RNL138" s="131"/>
      <c r="RNM138" s="131"/>
      <c r="RNN138" s="131"/>
      <c r="RNO138" s="131"/>
      <c r="RNP138" s="131"/>
      <c r="RNQ138" s="131"/>
      <c r="RNR138" s="131"/>
      <c r="RNS138" s="131"/>
      <c r="RNT138" s="131"/>
      <c r="RNU138" s="131"/>
      <c r="RNV138" s="131"/>
      <c r="RNW138" s="131"/>
      <c r="RNX138" s="131"/>
      <c r="RNY138" s="131"/>
      <c r="RNZ138" s="131"/>
      <c r="ROA138" s="131"/>
      <c r="ROB138" s="131"/>
      <c r="ROC138" s="131"/>
      <c r="ROD138" s="131"/>
      <c r="ROE138" s="131"/>
      <c r="ROF138" s="131"/>
      <c r="ROG138" s="131"/>
      <c r="ROH138" s="131"/>
      <c r="ROI138" s="131"/>
      <c r="ROJ138" s="131"/>
      <c r="ROK138" s="131"/>
      <c r="ROL138" s="131"/>
      <c r="ROM138" s="131"/>
      <c r="RON138" s="131"/>
      <c r="ROO138" s="131"/>
      <c r="ROP138" s="131"/>
      <c r="ROQ138" s="131"/>
      <c r="ROR138" s="131"/>
      <c r="ROS138" s="131"/>
      <c r="ROT138" s="131"/>
      <c r="ROU138" s="131"/>
      <c r="ROV138" s="131"/>
      <c r="ROW138" s="131"/>
      <c r="ROX138" s="131"/>
      <c r="ROY138" s="131"/>
      <c r="ROZ138" s="131"/>
      <c r="RPA138" s="131"/>
      <c r="RPB138" s="131"/>
      <c r="RPC138" s="131"/>
      <c r="RPD138" s="131"/>
      <c r="RPE138" s="131"/>
      <c r="RPF138" s="131"/>
      <c r="RPG138" s="131"/>
      <c r="RPH138" s="131"/>
      <c r="RPI138" s="131"/>
      <c r="RPJ138" s="131"/>
      <c r="RPK138" s="131"/>
      <c r="RPL138" s="131"/>
      <c r="RPM138" s="131"/>
      <c r="RPN138" s="131"/>
      <c r="RPO138" s="131"/>
      <c r="RPP138" s="131"/>
      <c r="RPQ138" s="131"/>
      <c r="RPR138" s="131"/>
      <c r="RPS138" s="131"/>
      <c r="RPT138" s="131"/>
      <c r="RPU138" s="131"/>
      <c r="RPV138" s="131"/>
      <c r="RPW138" s="131"/>
      <c r="RPX138" s="131"/>
      <c r="RPY138" s="131"/>
      <c r="RPZ138" s="131"/>
      <c r="RQA138" s="131"/>
      <c r="RQB138" s="131"/>
      <c r="RQC138" s="131"/>
      <c r="RQD138" s="131"/>
      <c r="RQE138" s="131"/>
      <c r="RQF138" s="131"/>
      <c r="RQG138" s="131"/>
      <c r="RQH138" s="131"/>
      <c r="RQI138" s="131"/>
      <c r="RQJ138" s="131"/>
      <c r="RQK138" s="131"/>
      <c r="RQL138" s="131"/>
      <c r="RQM138" s="131"/>
      <c r="RQN138" s="131"/>
      <c r="RQO138" s="131"/>
      <c r="RQP138" s="131"/>
      <c r="RQQ138" s="131"/>
      <c r="RQR138" s="131"/>
      <c r="RQS138" s="131"/>
      <c r="RQT138" s="131"/>
      <c r="RQU138" s="131"/>
      <c r="RQV138" s="131"/>
      <c r="RQW138" s="131"/>
      <c r="RQX138" s="131"/>
      <c r="RQY138" s="131"/>
      <c r="RQZ138" s="131"/>
      <c r="RRA138" s="131"/>
      <c r="RRB138" s="131"/>
      <c r="RRC138" s="131"/>
      <c r="RRD138" s="131"/>
      <c r="RRE138" s="131"/>
      <c r="RRF138" s="131"/>
      <c r="RRG138" s="131"/>
      <c r="RRH138" s="131"/>
      <c r="RRI138" s="131"/>
      <c r="RRJ138" s="131"/>
      <c r="RRK138" s="131"/>
      <c r="RRL138" s="131"/>
      <c r="RRM138" s="131"/>
      <c r="RRN138" s="131"/>
      <c r="RRO138" s="131"/>
      <c r="RRP138" s="131"/>
      <c r="RRQ138" s="131"/>
      <c r="RRR138" s="131"/>
      <c r="RRS138" s="131"/>
      <c r="RRT138" s="131"/>
      <c r="RRU138" s="131"/>
      <c r="RRV138" s="131"/>
      <c r="RRW138" s="131"/>
      <c r="RRX138" s="131"/>
      <c r="RRY138" s="131"/>
      <c r="RRZ138" s="131"/>
      <c r="RSA138" s="131"/>
      <c r="RSB138" s="131"/>
      <c r="RSC138" s="131"/>
      <c r="RSD138" s="131"/>
      <c r="RSE138" s="131"/>
      <c r="RSF138" s="131"/>
      <c r="RSG138" s="131"/>
      <c r="RSH138" s="131"/>
      <c r="RSI138" s="131"/>
      <c r="RSJ138" s="131"/>
      <c r="RSK138" s="131"/>
      <c r="RSL138" s="131"/>
      <c r="RSM138" s="131"/>
      <c r="RSN138" s="131"/>
      <c r="RSO138" s="131"/>
      <c r="RSP138" s="131"/>
      <c r="RSQ138" s="131"/>
      <c r="RSR138" s="131"/>
      <c r="RSS138" s="131"/>
      <c r="RST138" s="131"/>
      <c r="RSU138" s="131"/>
      <c r="RSV138" s="131"/>
      <c r="RSW138" s="131"/>
      <c r="RSX138" s="131"/>
      <c r="RSY138" s="131"/>
      <c r="RSZ138" s="131"/>
      <c r="RTA138" s="131"/>
      <c r="RTB138" s="131"/>
      <c r="RTC138" s="131"/>
      <c r="RTD138" s="131"/>
      <c r="RTE138" s="131"/>
      <c r="RTF138" s="131"/>
      <c r="RTG138" s="131"/>
      <c r="RTH138" s="131"/>
      <c r="RTI138" s="131"/>
      <c r="RTJ138" s="131"/>
      <c r="RTK138" s="131"/>
      <c r="RTL138" s="131"/>
      <c r="RTM138" s="131"/>
      <c r="RTN138" s="131"/>
      <c r="RTO138" s="131"/>
      <c r="RTP138" s="131"/>
      <c r="RTQ138" s="131"/>
      <c r="RTR138" s="131"/>
      <c r="RTS138" s="131"/>
      <c r="RTT138" s="131"/>
      <c r="RTU138" s="131"/>
      <c r="RTV138" s="131"/>
      <c r="RTW138" s="131"/>
      <c r="RTX138" s="131"/>
      <c r="RTY138" s="131"/>
      <c r="RTZ138" s="131"/>
      <c r="RUA138" s="131"/>
      <c r="RUB138" s="131"/>
      <c r="RUC138" s="131"/>
      <c r="RUD138" s="131"/>
      <c r="RUE138" s="131"/>
      <c r="RUF138" s="131"/>
      <c r="RUG138" s="131"/>
      <c r="RUH138" s="131"/>
      <c r="RUI138" s="131"/>
      <c r="RUJ138" s="131"/>
      <c r="RUK138" s="131"/>
      <c r="RUL138" s="131"/>
      <c r="RUM138" s="131"/>
      <c r="RUN138" s="131"/>
      <c r="RUO138" s="131"/>
      <c r="RUP138" s="131"/>
      <c r="RUQ138" s="131"/>
      <c r="RUR138" s="131"/>
      <c r="RUS138" s="131"/>
      <c r="RUT138" s="131"/>
      <c r="RUU138" s="131"/>
      <c r="RUV138" s="131"/>
      <c r="RUW138" s="131"/>
      <c r="RUX138" s="131"/>
      <c r="RUY138" s="131"/>
      <c r="RUZ138" s="131"/>
      <c r="RVA138" s="131"/>
      <c r="RVB138" s="131"/>
      <c r="RVC138" s="131"/>
      <c r="RVD138" s="131"/>
      <c r="RVE138" s="131"/>
      <c r="RVF138" s="131"/>
      <c r="RVG138" s="131"/>
      <c r="RVH138" s="131"/>
      <c r="RVI138" s="131"/>
      <c r="RVJ138" s="131"/>
      <c r="RVK138" s="131"/>
      <c r="RVL138" s="131"/>
      <c r="RVM138" s="131"/>
      <c r="RVN138" s="131"/>
      <c r="RVO138" s="131"/>
      <c r="RVP138" s="131"/>
      <c r="RVQ138" s="131"/>
      <c r="RVR138" s="131"/>
      <c r="RVS138" s="131"/>
      <c r="RVT138" s="131"/>
      <c r="RVU138" s="131"/>
      <c r="RVV138" s="131"/>
      <c r="RVW138" s="131"/>
      <c r="RVX138" s="131"/>
      <c r="RVY138" s="131"/>
      <c r="RVZ138" s="131"/>
      <c r="RWA138" s="131"/>
      <c r="RWB138" s="131"/>
      <c r="RWC138" s="131"/>
      <c r="RWD138" s="131"/>
      <c r="RWE138" s="131"/>
      <c r="RWF138" s="131"/>
      <c r="RWG138" s="131"/>
      <c r="RWH138" s="131"/>
      <c r="RWI138" s="131"/>
      <c r="RWJ138" s="131"/>
      <c r="RWK138" s="131"/>
      <c r="RWL138" s="131"/>
      <c r="RWM138" s="131"/>
      <c r="RWN138" s="131"/>
      <c r="RWO138" s="131"/>
      <c r="RWP138" s="131"/>
      <c r="RWQ138" s="131"/>
      <c r="RWR138" s="131"/>
      <c r="RWS138" s="131"/>
      <c r="RWT138" s="131"/>
      <c r="RWU138" s="131"/>
      <c r="RWV138" s="131"/>
      <c r="RWW138" s="131"/>
      <c r="RWX138" s="131"/>
      <c r="RWY138" s="131"/>
      <c r="RWZ138" s="131"/>
      <c r="RXA138" s="131"/>
      <c r="RXB138" s="131"/>
      <c r="RXC138" s="131"/>
      <c r="RXD138" s="131"/>
      <c r="RXE138" s="131"/>
      <c r="RXF138" s="131"/>
      <c r="RXG138" s="131"/>
      <c r="RXH138" s="131"/>
      <c r="RXI138" s="131"/>
      <c r="RXJ138" s="131"/>
      <c r="RXK138" s="131"/>
      <c r="RXL138" s="131"/>
      <c r="RXM138" s="131"/>
      <c r="RXN138" s="131"/>
      <c r="RXO138" s="131"/>
      <c r="RXP138" s="131"/>
      <c r="RXQ138" s="131"/>
      <c r="RXR138" s="131"/>
      <c r="RXS138" s="131"/>
      <c r="RXT138" s="131"/>
      <c r="RXU138" s="131"/>
      <c r="RXV138" s="131"/>
      <c r="RXW138" s="131"/>
      <c r="RXX138" s="131"/>
      <c r="RXY138" s="131"/>
      <c r="RXZ138" s="131"/>
      <c r="RYA138" s="131"/>
      <c r="RYB138" s="131"/>
      <c r="RYC138" s="131"/>
      <c r="RYD138" s="131"/>
      <c r="RYE138" s="131"/>
      <c r="RYF138" s="131"/>
      <c r="RYG138" s="131"/>
      <c r="RYH138" s="131"/>
      <c r="RYI138" s="131"/>
      <c r="RYJ138" s="131"/>
      <c r="RYK138" s="131"/>
      <c r="RYL138" s="131"/>
      <c r="RYM138" s="131"/>
      <c r="RYN138" s="131"/>
      <c r="RYO138" s="131"/>
      <c r="RYP138" s="131"/>
      <c r="RYQ138" s="131"/>
      <c r="RYR138" s="131"/>
      <c r="RYS138" s="131"/>
      <c r="RYT138" s="131"/>
      <c r="RYU138" s="131"/>
      <c r="RYV138" s="131"/>
      <c r="RYW138" s="131"/>
      <c r="RYX138" s="131"/>
      <c r="RYY138" s="131"/>
      <c r="RYZ138" s="131"/>
      <c r="RZA138" s="131"/>
      <c r="RZB138" s="131"/>
      <c r="RZC138" s="131"/>
      <c r="RZD138" s="131"/>
      <c r="RZE138" s="131"/>
      <c r="RZF138" s="131"/>
      <c r="RZG138" s="131"/>
      <c r="RZH138" s="131"/>
      <c r="RZI138" s="131"/>
      <c r="RZJ138" s="131"/>
      <c r="RZK138" s="131"/>
      <c r="RZL138" s="131"/>
      <c r="RZM138" s="131"/>
      <c r="RZN138" s="131"/>
      <c r="RZO138" s="131"/>
      <c r="RZP138" s="131"/>
      <c r="RZQ138" s="131"/>
      <c r="RZR138" s="131"/>
      <c r="RZS138" s="131"/>
      <c r="RZT138" s="131"/>
      <c r="RZU138" s="131"/>
      <c r="RZV138" s="131"/>
      <c r="RZW138" s="131"/>
      <c r="RZX138" s="131"/>
      <c r="RZY138" s="131"/>
      <c r="RZZ138" s="131"/>
      <c r="SAA138" s="131"/>
      <c r="SAB138" s="131"/>
      <c r="SAC138" s="131"/>
      <c r="SAD138" s="131"/>
      <c r="SAE138" s="131"/>
      <c r="SAF138" s="131"/>
      <c r="SAG138" s="131"/>
      <c r="SAH138" s="131"/>
      <c r="SAI138" s="131"/>
      <c r="SAJ138" s="131"/>
      <c r="SAK138" s="131"/>
      <c r="SAL138" s="131"/>
      <c r="SAM138" s="131"/>
      <c r="SAN138" s="131"/>
      <c r="SAO138" s="131"/>
      <c r="SAP138" s="131"/>
      <c r="SAQ138" s="131"/>
      <c r="SAR138" s="131"/>
      <c r="SAS138" s="131"/>
      <c r="SAT138" s="131"/>
      <c r="SAU138" s="131"/>
      <c r="SAV138" s="131"/>
      <c r="SAW138" s="131"/>
      <c r="SAX138" s="131"/>
      <c r="SAY138" s="131"/>
      <c r="SAZ138" s="131"/>
      <c r="SBA138" s="131"/>
      <c r="SBB138" s="131"/>
      <c r="SBC138" s="131"/>
      <c r="SBD138" s="131"/>
      <c r="SBE138" s="131"/>
      <c r="SBF138" s="131"/>
      <c r="SBG138" s="131"/>
      <c r="SBH138" s="131"/>
      <c r="SBI138" s="131"/>
      <c r="SBJ138" s="131"/>
      <c r="SBK138" s="131"/>
      <c r="SBL138" s="131"/>
      <c r="SBM138" s="131"/>
      <c r="SBN138" s="131"/>
      <c r="SBO138" s="131"/>
      <c r="SBP138" s="131"/>
      <c r="SBQ138" s="131"/>
      <c r="SBR138" s="131"/>
      <c r="SBS138" s="131"/>
      <c r="SBT138" s="131"/>
      <c r="SBU138" s="131"/>
      <c r="SBV138" s="131"/>
      <c r="SBW138" s="131"/>
      <c r="SBX138" s="131"/>
      <c r="SBY138" s="131"/>
      <c r="SBZ138" s="131"/>
      <c r="SCA138" s="131"/>
      <c r="SCB138" s="131"/>
      <c r="SCC138" s="131"/>
      <c r="SCD138" s="131"/>
      <c r="SCE138" s="131"/>
      <c r="SCF138" s="131"/>
      <c r="SCG138" s="131"/>
      <c r="SCH138" s="131"/>
      <c r="SCI138" s="131"/>
      <c r="SCJ138" s="131"/>
      <c r="SCK138" s="131"/>
      <c r="SCL138" s="131"/>
      <c r="SCM138" s="131"/>
      <c r="SCN138" s="131"/>
      <c r="SCO138" s="131"/>
      <c r="SCP138" s="131"/>
      <c r="SCQ138" s="131"/>
      <c r="SCR138" s="131"/>
      <c r="SCS138" s="131"/>
      <c r="SCT138" s="131"/>
      <c r="SCU138" s="131"/>
      <c r="SCV138" s="131"/>
      <c r="SCW138" s="131"/>
      <c r="SCX138" s="131"/>
      <c r="SCY138" s="131"/>
      <c r="SCZ138" s="131"/>
      <c r="SDA138" s="131"/>
      <c r="SDB138" s="131"/>
      <c r="SDC138" s="131"/>
      <c r="SDD138" s="131"/>
      <c r="SDE138" s="131"/>
      <c r="SDF138" s="131"/>
      <c r="SDG138" s="131"/>
      <c r="SDH138" s="131"/>
      <c r="SDI138" s="131"/>
      <c r="SDJ138" s="131"/>
      <c r="SDK138" s="131"/>
      <c r="SDL138" s="131"/>
      <c r="SDM138" s="131"/>
      <c r="SDN138" s="131"/>
      <c r="SDO138" s="131"/>
      <c r="SDP138" s="131"/>
      <c r="SDQ138" s="131"/>
      <c r="SDR138" s="131"/>
      <c r="SDS138" s="131"/>
      <c r="SDT138" s="131"/>
      <c r="SDU138" s="131"/>
      <c r="SDV138" s="131"/>
      <c r="SDW138" s="131"/>
      <c r="SDX138" s="131"/>
      <c r="SDY138" s="131"/>
      <c r="SDZ138" s="131"/>
      <c r="SEA138" s="131"/>
      <c r="SEB138" s="131"/>
      <c r="SEC138" s="131"/>
      <c r="SED138" s="131"/>
      <c r="SEE138" s="131"/>
      <c r="SEF138" s="131"/>
      <c r="SEG138" s="131"/>
      <c r="SEH138" s="131"/>
      <c r="SEI138" s="131"/>
      <c r="SEJ138" s="131"/>
      <c r="SEK138" s="131"/>
      <c r="SEL138" s="131"/>
      <c r="SEM138" s="131"/>
      <c r="SEN138" s="131"/>
      <c r="SEO138" s="131"/>
      <c r="SEP138" s="131"/>
      <c r="SEQ138" s="131"/>
      <c r="SER138" s="131"/>
      <c r="SES138" s="131"/>
      <c r="SET138" s="131"/>
      <c r="SEU138" s="131"/>
      <c r="SEV138" s="131"/>
      <c r="SEW138" s="131"/>
      <c r="SEX138" s="131"/>
      <c r="SEY138" s="131"/>
      <c r="SEZ138" s="131"/>
      <c r="SFA138" s="131"/>
      <c r="SFB138" s="131"/>
      <c r="SFC138" s="131"/>
      <c r="SFD138" s="131"/>
      <c r="SFE138" s="131"/>
      <c r="SFF138" s="131"/>
      <c r="SFG138" s="131"/>
      <c r="SFH138" s="131"/>
      <c r="SFI138" s="131"/>
      <c r="SFJ138" s="131"/>
      <c r="SFK138" s="131"/>
      <c r="SFL138" s="131"/>
      <c r="SFM138" s="131"/>
      <c r="SFN138" s="131"/>
      <c r="SFO138" s="131"/>
      <c r="SFP138" s="131"/>
      <c r="SFQ138" s="131"/>
      <c r="SFR138" s="131"/>
      <c r="SFS138" s="131"/>
      <c r="SFT138" s="131"/>
      <c r="SFU138" s="131"/>
      <c r="SFV138" s="131"/>
      <c r="SFW138" s="131"/>
      <c r="SFX138" s="131"/>
      <c r="SFY138" s="131"/>
      <c r="SFZ138" s="131"/>
      <c r="SGA138" s="131"/>
      <c r="SGB138" s="131"/>
      <c r="SGC138" s="131"/>
      <c r="SGD138" s="131"/>
      <c r="SGE138" s="131"/>
      <c r="SGF138" s="131"/>
      <c r="SGG138" s="131"/>
      <c r="SGH138" s="131"/>
      <c r="SGI138" s="131"/>
      <c r="SGJ138" s="131"/>
      <c r="SGK138" s="131"/>
      <c r="SGL138" s="131"/>
      <c r="SGM138" s="131"/>
      <c r="SGN138" s="131"/>
      <c r="SGO138" s="131"/>
      <c r="SGP138" s="131"/>
      <c r="SGQ138" s="131"/>
      <c r="SGR138" s="131"/>
      <c r="SGS138" s="131"/>
      <c r="SGT138" s="131"/>
      <c r="SGU138" s="131"/>
      <c r="SGV138" s="131"/>
      <c r="SGW138" s="131"/>
      <c r="SGX138" s="131"/>
      <c r="SGY138" s="131"/>
      <c r="SGZ138" s="131"/>
      <c r="SHA138" s="131"/>
      <c r="SHB138" s="131"/>
      <c r="SHC138" s="131"/>
      <c r="SHD138" s="131"/>
      <c r="SHE138" s="131"/>
      <c r="SHF138" s="131"/>
      <c r="SHG138" s="131"/>
      <c r="SHH138" s="131"/>
      <c r="SHI138" s="131"/>
      <c r="SHJ138" s="131"/>
      <c r="SHK138" s="131"/>
      <c r="SHL138" s="131"/>
      <c r="SHM138" s="131"/>
      <c r="SHN138" s="131"/>
      <c r="SHO138" s="131"/>
      <c r="SHP138" s="131"/>
      <c r="SHQ138" s="131"/>
      <c r="SHR138" s="131"/>
      <c r="SHS138" s="131"/>
      <c r="SHT138" s="131"/>
      <c r="SHU138" s="131"/>
      <c r="SHV138" s="131"/>
      <c r="SHW138" s="131"/>
      <c r="SHX138" s="131"/>
      <c r="SHY138" s="131"/>
      <c r="SHZ138" s="131"/>
      <c r="SIA138" s="131"/>
      <c r="SIB138" s="131"/>
      <c r="SIC138" s="131"/>
      <c r="SID138" s="131"/>
      <c r="SIE138" s="131"/>
      <c r="SIF138" s="131"/>
      <c r="SIG138" s="131"/>
      <c r="SIH138" s="131"/>
      <c r="SII138" s="131"/>
      <c r="SIJ138" s="131"/>
      <c r="SIK138" s="131"/>
      <c r="SIL138" s="131"/>
      <c r="SIM138" s="131"/>
      <c r="SIN138" s="131"/>
      <c r="SIO138" s="131"/>
      <c r="SIP138" s="131"/>
      <c r="SIQ138" s="131"/>
      <c r="SIR138" s="131"/>
      <c r="SIS138" s="131"/>
      <c r="SIT138" s="131"/>
      <c r="SIU138" s="131"/>
      <c r="SIV138" s="131"/>
      <c r="SIW138" s="131"/>
      <c r="SIX138" s="131"/>
      <c r="SIY138" s="131"/>
      <c r="SIZ138" s="131"/>
      <c r="SJA138" s="131"/>
      <c r="SJB138" s="131"/>
      <c r="SJC138" s="131"/>
      <c r="SJD138" s="131"/>
      <c r="SJE138" s="131"/>
      <c r="SJF138" s="131"/>
      <c r="SJG138" s="131"/>
      <c r="SJH138" s="131"/>
      <c r="SJI138" s="131"/>
      <c r="SJJ138" s="131"/>
      <c r="SJK138" s="131"/>
      <c r="SJL138" s="131"/>
      <c r="SJM138" s="131"/>
      <c r="SJN138" s="131"/>
      <c r="SJO138" s="131"/>
      <c r="SJP138" s="131"/>
      <c r="SJQ138" s="131"/>
      <c r="SJR138" s="131"/>
      <c r="SJS138" s="131"/>
      <c r="SJT138" s="131"/>
      <c r="SJU138" s="131"/>
      <c r="SJV138" s="131"/>
      <c r="SJW138" s="131"/>
      <c r="SJX138" s="131"/>
      <c r="SJY138" s="131"/>
      <c r="SJZ138" s="131"/>
      <c r="SKA138" s="131"/>
      <c r="SKB138" s="131"/>
      <c r="SKC138" s="131"/>
      <c r="SKD138" s="131"/>
      <c r="SKE138" s="131"/>
      <c r="SKF138" s="131"/>
      <c r="SKG138" s="131"/>
      <c r="SKH138" s="131"/>
      <c r="SKI138" s="131"/>
      <c r="SKJ138" s="131"/>
      <c r="SKK138" s="131"/>
      <c r="SKL138" s="131"/>
      <c r="SKM138" s="131"/>
      <c r="SKN138" s="131"/>
      <c r="SKO138" s="131"/>
      <c r="SKP138" s="131"/>
      <c r="SKQ138" s="131"/>
      <c r="SKR138" s="131"/>
      <c r="SKS138" s="131"/>
      <c r="SKT138" s="131"/>
      <c r="SKU138" s="131"/>
      <c r="SKV138" s="131"/>
      <c r="SKW138" s="131"/>
      <c r="SKX138" s="131"/>
      <c r="SKY138" s="131"/>
      <c r="SKZ138" s="131"/>
      <c r="SLA138" s="131"/>
      <c r="SLB138" s="131"/>
      <c r="SLC138" s="131"/>
      <c r="SLD138" s="131"/>
      <c r="SLE138" s="131"/>
      <c r="SLF138" s="131"/>
      <c r="SLG138" s="131"/>
      <c r="SLH138" s="131"/>
      <c r="SLI138" s="131"/>
      <c r="SLJ138" s="131"/>
      <c r="SLK138" s="131"/>
      <c r="SLL138" s="131"/>
      <c r="SLM138" s="131"/>
      <c r="SLN138" s="131"/>
      <c r="SLO138" s="131"/>
      <c r="SLP138" s="131"/>
      <c r="SLQ138" s="131"/>
      <c r="SLR138" s="131"/>
      <c r="SLS138" s="131"/>
      <c r="SLT138" s="131"/>
      <c r="SLU138" s="131"/>
      <c r="SLV138" s="131"/>
      <c r="SLW138" s="131"/>
      <c r="SLX138" s="131"/>
      <c r="SLY138" s="131"/>
      <c r="SLZ138" s="131"/>
      <c r="SMA138" s="131"/>
      <c r="SMB138" s="131"/>
      <c r="SMC138" s="131"/>
      <c r="SMD138" s="131"/>
      <c r="SME138" s="131"/>
      <c r="SMF138" s="131"/>
      <c r="SMG138" s="131"/>
      <c r="SMH138" s="131"/>
      <c r="SMI138" s="131"/>
      <c r="SMJ138" s="131"/>
      <c r="SMK138" s="131"/>
      <c r="SML138" s="131"/>
      <c r="SMM138" s="131"/>
      <c r="SMN138" s="131"/>
      <c r="SMO138" s="131"/>
      <c r="SMP138" s="131"/>
      <c r="SMQ138" s="131"/>
      <c r="SMR138" s="131"/>
      <c r="SMS138" s="131"/>
      <c r="SMT138" s="131"/>
      <c r="SMU138" s="131"/>
      <c r="SMV138" s="131"/>
      <c r="SMW138" s="131"/>
      <c r="SMX138" s="131"/>
      <c r="SMY138" s="131"/>
      <c r="SMZ138" s="131"/>
      <c r="SNA138" s="131"/>
      <c r="SNB138" s="131"/>
      <c r="SNC138" s="131"/>
      <c r="SND138" s="131"/>
      <c r="SNE138" s="131"/>
      <c r="SNF138" s="131"/>
      <c r="SNG138" s="131"/>
      <c r="SNH138" s="131"/>
      <c r="SNI138" s="131"/>
      <c r="SNJ138" s="131"/>
      <c r="SNK138" s="131"/>
      <c r="SNL138" s="131"/>
      <c r="SNM138" s="131"/>
      <c r="SNN138" s="131"/>
      <c r="SNO138" s="131"/>
      <c r="SNP138" s="131"/>
      <c r="SNQ138" s="131"/>
      <c r="SNR138" s="131"/>
      <c r="SNS138" s="131"/>
      <c r="SNT138" s="131"/>
      <c r="SNU138" s="131"/>
      <c r="SNV138" s="131"/>
      <c r="SNW138" s="131"/>
      <c r="SNX138" s="131"/>
      <c r="SNY138" s="131"/>
      <c r="SNZ138" s="131"/>
      <c r="SOA138" s="131"/>
      <c r="SOB138" s="131"/>
      <c r="SOC138" s="131"/>
      <c r="SOD138" s="131"/>
      <c r="SOE138" s="131"/>
      <c r="SOF138" s="131"/>
      <c r="SOG138" s="131"/>
      <c r="SOH138" s="131"/>
      <c r="SOI138" s="131"/>
      <c r="SOJ138" s="131"/>
      <c r="SOK138" s="131"/>
      <c r="SOL138" s="131"/>
      <c r="SOM138" s="131"/>
      <c r="SON138" s="131"/>
      <c r="SOO138" s="131"/>
      <c r="SOP138" s="131"/>
      <c r="SOQ138" s="131"/>
      <c r="SOR138" s="131"/>
      <c r="SOS138" s="131"/>
      <c r="SOT138" s="131"/>
      <c r="SOU138" s="131"/>
      <c r="SOV138" s="131"/>
      <c r="SOW138" s="131"/>
      <c r="SOX138" s="131"/>
      <c r="SOY138" s="131"/>
      <c r="SOZ138" s="131"/>
      <c r="SPA138" s="131"/>
      <c r="SPB138" s="131"/>
      <c r="SPC138" s="131"/>
      <c r="SPD138" s="131"/>
      <c r="SPE138" s="131"/>
      <c r="SPF138" s="131"/>
      <c r="SPG138" s="131"/>
      <c r="SPH138" s="131"/>
      <c r="SPI138" s="131"/>
      <c r="SPJ138" s="131"/>
      <c r="SPK138" s="131"/>
      <c r="SPL138" s="131"/>
      <c r="SPM138" s="131"/>
      <c r="SPN138" s="131"/>
      <c r="SPO138" s="131"/>
      <c r="SPP138" s="131"/>
      <c r="SPQ138" s="131"/>
      <c r="SPR138" s="131"/>
      <c r="SPS138" s="131"/>
      <c r="SPT138" s="131"/>
      <c r="SPU138" s="131"/>
      <c r="SPV138" s="131"/>
      <c r="SPW138" s="131"/>
      <c r="SPX138" s="131"/>
      <c r="SPY138" s="131"/>
      <c r="SPZ138" s="131"/>
      <c r="SQA138" s="131"/>
      <c r="SQB138" s="131"/>
      <c r="SQC138" s="131"/>
      <c r="SQD138" s="131"/>
      <c r="SQE138" s="131"/>
      <c r="SQF138" s="131"/>
      <c r="SQG138" s="131"/>
      <c r="SQH138" s="131"/>
      <c r="SQI138" s="131"/>
      <c r="SQJ138" s="131"/>
      <c r="SQK138" s="131"/>
      <c r="SQL138" s="131"/>
      <c r="SQM138" s="131"/>
      <c r="SQN138" s="131"/>
      <c r="SQO138" s="131"/>
      <c r="SQP138" s="131"/>
      <c r="SQQ138" s="131"/>
      <c r="SQR138" s="131"/>
      <c r="SQS138" s="131"/>
      <c r="SQT138" s="131"/>
      <c r="SQU138" s="131"/>
      <c r="SQV138" s="131"/>
      <c r="SQW138" s="131"/>
      <c r="SQX138" s="131"/>
      <c r="SQY138" s="131"/>
      <c r="SQZ138" s="131"/>
      <c r="SRA138" s="131"/>
      <c r="SRB138" s="131"/>
      <c r="SRC138" s="131"/>
      <c r="SRD138" s="131"/>
      <c r="SRE138" s="131"/>
      <c r="SRF138" s="131"/>
      <c r="SRG138" s="131"/>
      <c r="SRH138" s="131"/>
      <c r="SRI138" s="131"/>
      <c r="SRJ138" s="131"/>
      <c r="SRK138" s="131"/>
      <c r="SRL138" s="131"/>
      <c r="SRM138" s="131"/>
      <c r="SRN138" s="131"/>
      <c r="SRO138" s="131"/>
      <c r="SRP138" s="131"/>
      <c r="SRQ138" s="131"/>
      <c r="SRR138" s="131"/>
      <c r="SRS138" s="131"/>
      <c r="SRT138" s="131"/>
      <c r="SRU138" s="131"/>
      <c r="SRV138" s="131"/>
      <c r="SRW138" s="131"/>
      <c r="SRX138" s="131"/>
      <c r="SRY138" s="131"/>
      <c r="SRZ138" s="131"/>
      <c r="SSA138" s="131"/>
      <c r="SSB138" s="131"/>
      <c r="SSC138" s="131"/>
      <c r="SSD138" s="131"/>
      <c r="SSE138" s="131"/>
      <c r="SSF138" s="131"/>
      <c r="SSG138" s="131"/>
      <c r="SSH138" s="131"/>
      <c r="SSI138" s="131"/>
      <c r="SSJ138" s="131"/>
      <c r="SSK138" s="131"/>
      <c r="SSL138" s="131"/>
      <c r="SSM138" s="131"/>
      <c r="SSN138" s="131"/>
      <c r="SSO138" s="131"/>
      <c r="SSP138" s="131"/>
      <c r="SSQ138" s="131"/>
      <c r="SSR138" s="131"/>
      <c r="SSS138" s="131"/>
      <c r="SST138" s="131"/>
      <c r="SSU138" s="131"/>
      <c r="SSV138" s="131"/>
      <c r="SSW138" s="131"/>
      <c r="SSX138" s="131"/>
      <c r="SSY138" s="131"/>
      <c r="SSZ138" s="131"/>
      <c r="STA138" s="131"/>
      <c r="STB138" s="131"/>
      <c r="STC138" s="131"/>
      <c r="STD138" s="131"/>
      <c r="STE138" s="131"/>
      <c r="STF138" s="131"/>
      <c r="STG138" s="131"/>
      <c r="STH138" s="131"/>
      <c r="STI138" s="131"/>
      <c r="STJ138" s="131"/>
      <c r="STK138" s="131"/>
      <c r="STL138" s="131"/>
      <c r="STM138" s="131"/>
      <c r="STN138" s="131"/>
      <c r="STO138" s="131"/>
      <c r="STP138" s="131"/>
      <c r="STQ138" s="131"/>
      <c r="STR138" s="131"/>
      <c r="STS138" s="131"/>
      <c r="STT138" s="131"/>
      <c r="STU138" s="131"/>
      <c r="STV138" s="131"/>
      <c r="STW138" s="131"/>
      <c r="STX138" s="131"/>
      <c r="STY138" s="131"/>
      <c r="STZ138" s="131"/>
      <c r="SUA138" s="131"/>
      <c r="SUB138" s="131"/>
      <c r="SUC138" s="131"/>
      <c r="SUD138" s="131"/>
      <c r="SUE138" s="131"/>
      <c r="SUF138" s="131"/>
      <c r="SUG138" s="131"/>
      <c r="SUH138" s="131"/>
      <c r="SUI138" s="131"/>
      <c r="SUJ138" s="131"/>
      <c r="SUK138" s="131"/>
      <c r="SUL138" s="131"/>
      <c r="SUM138" s="131"/>
      <c r="SUN138" s="131"/>
      <c r="SUO138" s="131"/>
      <c r="SUP138" s="131"/>
      <c r="SUQ138" s="131"/>
      <c r="SUR138" s="131"/>
      <c r="SUS138" s="131"/>
      <c r="SUT138" s="131"/>
      <c r="SUU138" s="131"/>
      <c r="SUV138" s="131"/>
      <c r="SUW138" s="131"/>
      <c r="SUX138" s="131"/>
      <c r="SUY138" s="131"/>
      <c r="SUZ138" s="131"/>
      <c r="SVA138" s="131"/>
      <c r="SVB138" s="131"/>
      <c r="SVC138" s="131"/>
      <c r="SVD138" s="131"/>
      <c r="SVE138" s="131"/>
      <c r="SVF138" s="131"/>
      <c r="SVG138" s="131"/>
      <c r="SVH138" s="131"/>
      <c r="SVI138" s="131"/>
      <c r="SVJ138" s="131"/>
      <c r="SVK138" s="131"/>
      <c r="SVL138" s="131"/>
      <c r="SVM138" s="131"/>
      <c r="SVN138" s="131"/>
      <c r="SVO138" s="131"/>
      <c r="SVP138" s="131"/>
      <c r="SVQ138" s="131"/>
      <c r="SVR138" s="131"/>
      <c r="SVS138" s="131"/>
      <c r="SVT138" s="131"/>
      <c r="SVU138" s="131"/>
      <c r="SVV138" s="131"/>
      <c r="SVW138" s="131"/>
      <c r="SVX138" s="131"/>
      <c r="SVY138" s="131"/>
      <c r="SVZ138" s="131"/>
      <c r="SWA138" s="131"/>
      <c r="SWB138" s="131"/>
      <c r="SWC138" s="131"/>
      <c r="SWD138" s="131"/>
      <c r="SWE138" s="131"/>
      <c r="SWF138" s="131"/>
      <c r="SWG138" s="131"/>
      <c r="SWH138" s="131"/>
      <c r="SWI138" s="131"/>
      <c r="SWJ138" s="131"/>
      <c r="SWK138" s="131"/>
      <c r="SWL138" s="131"/>
      <c r="SWM138" s="131"/>
      <c r="SWN138" s="131"/>
      <c r="SWO138" s="131"/>
      <c r="SWP138" s="131"/>
      <c r="SWQ138" s="131"/>
      <c r="SWR138" s="131"/>
      <c r="SWS138" s="131"/>
      <c r="SWT138" s="131"/>
      <c r="SWU138" s="131"/>
      <c r="SWV138" s="131"/>
      <c r="SWW138" s="131"/>
      <c r="SWX138" s="131"/>
      <c r="SWY138" s="131"/>
      <c r="SWZ138" s="131"/>
      <c r="SXA138" s="131"/>
      <c r="SXB138" s="131"/>
      <c r="SXC138" s="131"/>
      <c r="SXD138" s="131"/>
      <c r="SXE138" s="131"/>
      <c r="SXF138" s="131"/>
      <c r="SXG138" s="131"/>
      <c r="SXH138" s="131"/>
      <c r="SXI138" s="131"/>
      <c r="SXJ138" s="131"/>
      <c r="SXK138" s="131"/>
      <c r="SXL138" s="131"/>
      <c r="SXM138" s="131"/>
      <c r="SXN138" s="131"/>
      <c r="SXO138" s="131"/>
      <c r="SXP138" s="131"/>
      <c r="SXQ138" s="131"/>
      <c r="SXR138" s="131"/>
      <c r="SXS138" s="131"/>
      <c r="SXT138" s="131"/>
      <c r="SXU138" s="131"/>
      <c r="SXV138" s="131"/>
      <c r="SXW138" s="131"/>
      <c r="SXX138" s="131"/>
      <c r="SXY138" s="131"/>
      <c r="SXZ138" s="131"/>
      <c r="SYA138" s="131"/>
      <c r="SYB138" s="131"/>
      <c r="SYC138" s="131"/>
      <c r="SYD138" s="131"/>
      <c r="SYE138" s="131"/>
      <c r="SYF138" s="131"/>
      <c r="SYG138" s="131"/>
      <c r="SYH138" s="131"/>
      <c r="SYI138" s="131"/>
      <c r="SYJ138" s="131"/>
      <c r="SYK138" s="131"/>
      <c r="SYL138" s="131"/>
      <c r="SYM138" s="131"/>
      <c r="SYN138" s="131"/>
      <c r="SYO138" s="131"/>
      <c r="SYP138" s="131"/>
      <c r="SYQ138" s="131"/>
      <c r="SYR138" s="131"/>
      <c r="SYS138" s="131"/>
      <c r="SYT138" s="131"/>
      <c r="SYU138" s="131"/>
      <c r="SYV138" s="131"/>
      <c r="SYW138" s="131"/>
      <c r="SYX138" s="131"/>
      <c r="SYY138" s="131"/>
      <c r="SYZ138" s="131"/>
      <c r="SZA138" s="131"/>
      <c r="SZB138" s="131"/>
      <c r="SZC138" s="131"/>
      <c r="SZD138" s="131"/>
      <c r="SZE138" s="131"/>
      <c r="SZF138" s="131"/>
      <c r="SZG138" s="131"/>
      <c r="SZH138" s="131"/>
      <c r="SZI138" s="131"/>
      <c r="SZJ138" s="131"/>
      <c r="SZK138" s="131"/>
      <c r="SZL138" s="131"/>
      <c r="SZM138" s="131"/>
      <c r="SZN138" s="131"/>
      <c r="SZO138" s="131"/>
      <c r="SZP138" s="131"/>
      <c r="SZQ138" s="131"/>
      <c r="SZR138" s="131"/>
      <c r="SZS138" s="131"/>
      <c r="SZT138" s="131"/>
      <c r="SZU138" s="131"/>
      <c r="SZV138" s="131"/>
      <c r="SZW138" s="131"/>
      <c r="SZX138" s="131"/>
      <c r="SZY138" s="131"/>
      <c r="SZZ138" s="131"/>
      <c r="TAA138" s="131"/>
      <c r="TAB138" s="131"/>
      <c r="TAC138" s="131"/>
      <c r="TAD138" s="131"/>
      <c r="TAE138" s="131"/>
      <c r="TAF138" s="131"/>
      <c r="TAG138" s="131"/>
      <c r="TAH138" s="131"/>
      <c r="TAI138" s="131"/>
      <c r="TAJ138" s="131"/>
      <c r="TAK138" s="131"/>
      <c r="TAL138" s="131"/>
      <c r="TAM138" s="131"/>
      <c r="TAN138" s="131"/>
      <c r="TAO138" s="131"/>
      <c r="TAP138" s="131"/>
      <c r="TAQ138" s="131"/>
      <c r="TAR138" s="131"/>
      <c r="TAS138" s="131"/>
      <c r="TAT138" s="131"/>
      <c r="TAU138" s="131"/>
      <c r="TAV138" s="131"/>
      <c r="TAW138" s="131"/>
      <c r="TAX138" s="131"/>
      <c r="TAY138" s="131"/>
      <c r="TAZ138" s="131"/>
      <c r="TBA138" s="131"/>
      <c r="TBB138" s="131"/>
      <c r="TBC138" s="131"/>
      <c r="TBD138" s="131"/>
      <c r="TBE138" s="131"/>
      <c r="TBF138" s="131"/>
      <c r="TBG138" s="131"/>
      <c r="TBH138" s="131"/>
      <c r="TBI138" s="131"/>
      <c r="TBJ138" s="131"/>
      <c r="TBK138" s="131"/>
      <c r="TBL138" s="131"/>
      <c r="TBM138" s="131"/>
      <c r="TBN138" s="131"/>
      <c r="TBO138" s="131"/>
      <c r="TBP138" s="131"/>
      <c r="TBQ138" s="131"/>
      <c r="TBR138" s="131"/>
      <c r="TBS138" s="131"/>
      <c r="TBT138" s="131"/>
      <c r="TBU138" s="131"/>
      <c r="TBV138" s="131"/>
      <c r="TBW138" s="131"/>
      <c r="TBX138" s="131"/>
      <c r="TBY138" s="131"/>
      <c r="TBZ138" s="131"/>
      <c r="TCA138" s="131"/>
      <c r="TCB138" s="131"/>
      <c r="TCC138" s="131"/>
      <c r="TCD138" s="131"/>
      <c r="TCE138" s="131"/>
      <c r="TCF138" s="131"/>
      <c r="TCG138" s="131"/>
      <c r="TCH138" s="131"/>
      <c r="TCI138" s="131"/>
      <c r="TCJ138" s="131"/>
      <c r="TCK138" s="131"/>
      <c r="TCL138" s="131"/>
      <c r="TCM138" s="131"/>
      <c r="TCN138" s="131"/>
      <c r="TCO138" s="131"/>
      <c r="TCP138" s="131"/>
      <c r="TCQ138" s="131"/>
      <c r="TCR138" s="131"/>
      <c r="TCS138" s="131"/>
      <c r="TCT138" s="131"/>
      <c r="TCU138" s="131"/>
      <c r="TCV138" s="131"/>
      <c r="TCW138" s="131"/>
      <c r="TCX138" s="131"/>
      <c r="TCY138" s="131"/>
      <c r="TCZ138" s="131"/>
      <c r="TDA138" s="131"/>
      <c r="TDB138" s="131"/>
      <c r="TDC138" s="131"/>
      <c r="TDD138" s="131"/>
      <c r="TDE138" s="131"/>
      <c r="TDF138" s="131"/>
      <c r="TDG138" s="131"/>
      <c r="TDH138" s="131"/>
      <c r="TDI138" s="131"/>
      <c r="TDJ138" s="131"/>
      <c r="TDK138" s="131"/>
      <c r="TDL138" s="131"/>
      <c r="TDM138" s="131"/>
      <c r="TDN138" s="131"/>
      <c r="TDO138" s="131"/>
      <c r="TDP138" s="131"/>
      <c r="TDQ138" s="131"/>
      <c r="TDR138" s="131"/>
      <c r="TDS138" s="131"/>
      <c r="TDT138" s="131"/>
      <c r="TDU138" s="131"/>
      <c r="TDV138" s="131"/>
      <c r="TDW138" s="131"/>
      <c r="TDX138" s="131"/>
      <c r="TDY138" s="131"/>
      <c r="TDZ138" s="131"/>
      <c r="TEA138" s="131"/>
      <c r="TEB138" s="131"/>
      <c r="TEC138" s="131"/>
      <c r="TED138" s="131"/>
      <c r="TEE138" s="131"/>
      <c r="TEF138" s="131"/>
      <c r="TEG138" s="131"/>
      <c r="TEH138" s="131"/>
      <c r="TEI138" s="131"/>
      <c r="TEJ138" s="131"/>
      <c r="TEK138" s="131"/>
      <c r="TEL138" s="131"/>
      <c r="TEM138" s="131"/>
      <c r="TEN138" s="131"/>
      <c r="TEO138" s="131"/>
      <c r="TEP138" s="131"/>
      <c r="TEQ138" s="131"/>
      <c r="TER138" s="131"/>
      <c r="TES138" s="131"/>
      <c r="TET138" s="131"/>
      <c r="TEU138" s="131"/>
      <c r="TEV138" s="131"/>
      <c r="TEW138" s="131"/>
      <c r="TEX138" s="131"/>
      <c r="TEY138" s="131"/>
      <c r="TEZ138" s="131"/>
      <c r="TFA138" s="131"/>
      <c r="TFB138" s="131"/>
      <c r="TFC138" s="131"/>
      <c r="TFD138" s="131"/>
      <c r="TFE138" s="131"/>
      <c r="TFF138" s="131"/>
      <c r="TFG138" s="131"/>
      <c r="TFH138" s="131"/>
      <c r="TFI138" s="131"/>
      <c r="TFJ138" s="131"/>
      <c r="TFK138" s="131"/>
      <c r="TFL138" s="131"/>
      <c r="TFM138" s="131"/>
      <c r="TFN138" s="131"/>
      <c r="TFO138" s="131"/>
      <c r="TFP138" s="131"/>
      <c r="TFQ138" s="131"/>
      <c r="TFR138" s="131"/>
      <c r="TFS138" s="131"/>
      <c r="TFT138" s="131"/>
      <c r="TFU138" s="131"/>
      <c r="TFV138" s="131"/>
      <c r="TFW138" s="131"/>
      <c r="TFX138" s="131"/>
      <c r="TFY138" s="131"/>
      <c r="TFZ138" s="131"/>
      <c r="TGA138" s="131"/>
      <c r="TGB138" s="131"/>
      <c r="TGC138" s="131"/>
      <c r="TGD138" s="131"/>
      <c r="TGE138" s="131"/>
      <c r="TGF138" s="131"/>
      <c r="TGG138" s="131"/>
      <c r="TGH138" s="131"/>
      <c r="TGI138" s="131"/>
      <c r="TGJ138" s="131"/>
      <c r="TGK138" s="131"/>
      <c r="TGL138" s="131"/>
      <c r="TGM138" s="131"/>
      <c r="TGN138" s="131"/>
      <c r="TGO138" s="131"/>
      <c r="TGP138" s="131"/>
      <c r="TGQ138" s="131"/>
      <c r="TGR138" s="131"/>
      <c r="TGS138" s="131"/>
      <c r="TGT138" s="131"/>
      <c r="TGU138" s="131"/>
      <c r="TGV138" s="131"/>
      <c r="TGW138" s="131"/>
      <c r="TGX138" s="131"/>
      <c r="TGY138" s="131"/>
      <c r="TGZ138" s="131"/>
      <c r="THA138" s="131"/>
      <c r="THB138" s="131"/>
      <c r="THC138" s="131"/>
      <c r="THD138" s="131"/>
      <c r="THE138" s="131"/>
      <c r="THF138" s="131"/>
      <c r="THG138" s="131"/>
      <c r="THH138" s="131"/>
      <c r="THI138" s="131"/>
      <c r="THJ138" s="131"/>
      <c r="THK138" s="131"/>
      <c r="THL138" s="131"/>
      <c r="THM138" s="131"/>
      <c r="THN138" s="131"/>
      <c r="THO138" s="131"/>
      <c r="THP138" s="131"/>
      <c r="THQ138" s="131"/>
      <c r="THR138" s="131"/>
      <c r="THS138" s="131"/>
      <c r="THT138" s="131"/>
      <c r="THU138" s="131"/>
      <c r="THV138" s="131"/>
      <c r="THW138" s="131"/>
      <c r="THX138" s="131"/>
      <c r="THY138" s="131"/>
      <c r="THZ138" s="131"/>
      <c r="TIA138" s="131"/>
      <c r="TIB138" s="131"/>
      <c r="TIC138" s="131"/>
      <c r="TID138" s="131"/>
      <c r="TIE138" s="131"/>
      <c r="TIF138" s="131"/>
      <c r="TIG138" s="131"/>
      <c r="TIH138" s="131"/>
      <c r="TII138" s="131"/>
      <c r="TIJ138" s="131"/>
      <c r="TIK138" s="131"/>
      <c r="TIL138" s="131"/>
      <c r="TIM138" s="131"/>
      <c r="TIN138" s="131"/>
      <c r="TIO138" s="131"/>
      <c r="TIP138" s="131"/>
      <c r="TIQ138" s="131"/>
      <c r="TIR138" s="131"/>
      <c r="TIS138" s="131"/>
      <c r="TIT138" s="131"/>
      <c r="TIU138" s="131"/>
      <c r="TIV138" s="131"/>
      <c r="TIW138" s="131"/>
      <c r="TIX138" s="131"/>
      <c r="TIY138" s="131"/>
      <c r="TIZ138" s="131"/>
      <c r="TJA138" s="131"/>
      <c r="TJB138" s="131"/>
      <c r="TJC138" s="131"/>
      <c r="TJD138" s="131"/>
      <c r="TJE138" s="131"/>
      <c r="TJF138" s="131"/>
      <c r="TJG138" s="131"/>
      <c r="TJH138" s="131"/>
      <c r="TJI138" s="131"/>
      <c r="TJJ138" s="131"/>
      <c r="TJK138" s="131"/>
      <c r="TJL138" s="131"/>
      <c r="TJM138" s="131"/>
      <c r="TJN138" s="131"/>
      <c r="TJO138" s="131"/>
      <c r="TJP138" s="131"/>
      <c r="TJQ138" s="131"/>
      <c r="TJR138" s="131"/>
      <c r="TJS138" s="131"/>
      <c r="TJT138" s="131"/>
      <c r="TJU138" s="131"/>
      <c r="TJV138" s="131"/>
      <c r="TJW138" s="131"/>
      <c r="TJX138" s="131"/>
      <c r="TJY138" s="131"/>
      <c r="TJZ138" s="131"/>
      <c r="TKA138" s="131"/>
      <c r="TKB138" s="131"/>
      <c r="TKC138" s="131"/>
      <c r="TKD138" s="131"/>
      <c r="TKE138" s="131"/>
      <c r="TKF138" s="131"/>
      <c r="TKG138" s="131"/>
      <c r="TKH138" s="131"/>
      <c r="TKI138" s="131"/>
      <c r="TKJ138" s="131"/>
      <c r="TKK138" s="131"/>
      <c r="TKL138" s="131"/>
      <c r="TKM138" s="131"/>
      <c r="TKN138" s="131"/>
      <c r="TKO138" s="131"/>
      <c r="TKP138" s="131"/>
      <c r="TKQ138" s="131"/>
      <c r="TKR138" s="131"/>
      <c r="TKS138" s="131"/>
      <c r="TKT138" s="131"/>
      <c r="TKU138" s="131"/>
      <c r="TKV138" s="131"/>
      <c r="TKW138" s="131"/>
      <c r="TKX138" s="131"/>
      <c r="TKY138" s="131"/>
      <c r="TKZ138" s="131"/>
      <c r="TLA138" s="131"/>
      <c r="TLB138" s="131"/>
      <c r="TLC138" s="131"/>
      <c r="TLD138" s="131"/>
      <c r="TLE138" s="131"/>
      <c r="TLF138" s="131"/>
      <c r="TLG138" s="131"/>
      <c r="TLH138" s="131"/>
      <c r="TLI138" s="131"/>
      <c r="TLJ138" s="131"/>
      <c r="TLK138" s="131"/>
      <c r="TLL138" s="131"/>
      <c r="TLM138" s="131"/>
      <c r="TLN138" s="131"/>
      <c r="TLO138" s="131"/>
      <c r="TLP138" s="131"/>
      <c r="TLQ138" s="131"/>
      <c r="TLR138" s="131"/>
      <c r="TLS138" s="131"/>
      <c r="TLT138" s="131"/>
      <c r="TLU138" s="131"/>
      <c r="TLV138" s="131"/>
      <c r="TLW138" s="131"/>
      <c r="TLX138" s="131"/>
      <c r="TLY138" s="131"/>
      <c r="TLZ138" s="131"/>
      <c r="TMA138" s="131"/>
      <c r="TMB138" s="131"/>
      <c r="TMC138" s="131"/>
      <c r="TMD138" s="131"/>
      <c r="TME138" s="131"/>
      <c r="TMF138" s="131"/>
      <c r="TMG138" s="131"/>
      <c r="TMH138" s="131"/>
      <c r="TMI138" s="131"/>
      <c r="TMJ138" s="131"/>
      <c r="TMK138" s="131"/>
      <c r="TML138" s="131"/>
      <c r="TMM138" s="131"/>
      <c r="TMN138" s="131"/>
      <c r="TMO138" s="131"/>
      <c r="TMP138" s="131"/>
      <c r="TMQ138" s="131"/>
      <c r="TMR138" s="131"/>
      <c r="TMS138" s="131"/>
      <c r="TMT138" s="131"/>
      <c r="TMU138" s="131"/>
      <c r="TMV138" s="131"/>
      <c r="TMW138" s="131"/>
      <c r="TMX138" s="131"/>
      <c r="TMY138" s="131"/>
      <c r="TMZ138" s="131"/>
      <c r="TNA138" s="131"/>
      <c r="TNB138" s="131"/>
      <c r="TNC138" s="131"/>
      <c r="TND138" s="131"/>
      <c r="TNE138" s="131"/>
      <c r="TNF138" s="131"/>
      <c r="TNG138" s="131"/>
      <c r="TNH138" s="131"/>
      <c r="TNI138" s="131"/>
      <c r="TNJ138" s="131"/>
      <c r="TNK138" s="131"/>
      <c r="TNL138" s="131"/>
      <c r="TNM138" s="131"/>
      <c r="TNN138" s="131"/>
      <c r="TNO138" s="131"/>
      <c r="TNP138" s="131"/>
      <c r="TNQ138" s="131"/>
      <c r="TNR138" s="131"/>
      <c r="TNS138" s="131"/>
      <c r="TNT138" s="131"/>
      <c r="TNU138" s="131"/>
      <c r="TNV138" s="131"/>
      <c r="TNW138" s="131"/>
      <c r="TNX138" s="131"/>
      <c r="TNY138" s="131"/>
      <c r="TNZ138" s="131"/>
      <c r="TOA138" s="131"/>
      <c r="TOB138" s="131"/>
      <c r="TOC138" s="131"/>
      <c r="TOD138" s="131"/>
      <c r="TOE138" s="131"/>
      <c r="TOF138" s="131"/>
      <c r="TOG138" s="131"/>
      <c r="TOH138" s="131"/>
      <c r="TOI138" s="131"/>
      <c r="TOJ138" s="131"/>
      <c r="TOK138" s="131"/>
      <c r="TOL138" s="131"/>
      <c r="TOM138" s="131"/>
      <c r="TON138" s="131"/>
      <c r="TOO138" s="131"/>
      <c r="TOP138" s="131"/>
      <c r="TOQ138" s="131"/>
      <c r="TOR138" s="131"/>
      <c r="TOS138" s="131"/>
      <c r="TOT138" s="131"/>
      <c r="TOU138" s="131"/>
      <c r="TOV138" s="131"/>
      <c r="TOW138" s="131"/>
      <c r="TOX138" s="131"/>
      <c r="TOY138" s="131"/>
      <c r="TOZ138" s="131"/>
      <c r="TPA138" s="131"/>
      <c r="TPB138" s="131"/>
      <c r="TPC138" s="131"/>
      <c r="TPD138" s="131"/>
      <c r="TPE138" s="131"/>
      <c r="TPF138" s="131"/>
      <c r="TPG138" s="131"/>
      <c r="TPH138" s="131"/>
      <c r="TPI138" s="131"/>
      <c r="TPJ138" s="131"/>
      <c r="TPK138" s="131"/>
      <c r="TPL138" s="131"/>
      <c r="TPM138" s="131"/>
      <c r="TPN138" s="131"/>
      <c r="TPO138" s="131"/>
      <c r="TPP138" s="131"/>
      <c r="TPQ138" s="131"/>
      <c r="TPR138" s="131"/>
      <c r="TPS138" s="131"/>
      <c r="TPT138" s="131"/>
      <c r="TPU138" s="131"/>
      <c r="TPV138" s="131"/>
      <c r="TPW138" s="131"/>
      <c r="TPX138" s="131"/>
      <c r="TPY138" s="131"/>
      <c r="TPZ138" s="131"/>
      <c r="TQA138" s="131"/>
      <c r="TQB138" s="131"/>
      <c r="TQC138" s="131"/>
      <c r="TQD138" s="131"/>
      <c r="TQE138" s="131"/>
      <c r="TQF138" s="131"/>
      <c r="TQG138" s="131"/>
      <c r="TQH138" s="131"/>
      <c r="TQI138" s="131"/>
      <c r="TQJ138" s="131"/>
      <c r="TQK138" s="131"/>
      <c r="TQL138" s="131"/>
      <c r="TQM138" s="131"/>
      <c r="TQN138" s="131"/>
      <c r="TQO138" s="131"/>
      <c r="TQP138" s="131"/>
      <c r="TQQ138" s="131"/>
      <c r="TQR138" s="131"/>
      <c r="TQS138" s="131"/>
      <c r="TQT138" s="131"/>
      <c r="TQU138" s="131"/>
      <c r="TQV138" s="131"/>
      <c r="TQW138" s="131"/>
      <c r="TQX138" s="131"/>
      <c r="TQY138" s="131"/>
      <c r="TQZ138" s="131"/>
      <c r="TRA138" s="131"/>
      <c r="TRB138" s="131"/>
      <c r="TRC138" s="131"/>
      <c r="TRD138" s="131"/>
      <c r="TRE138" s="131"/>
      <c r="TRF138" s="131"/>
      <c r="TRG138" s="131"/>
      <c r="TRH138" s="131"/>
      <c r="TRI138" s="131"/>
      <c r="TRJ138" s="131"/>
      <c r="TRK138" s="131"/>
      <c r="TRL138" s="131"/>
      <c r="TRM138" s="131"/>
      <c r="TRN138" s="131"/>
      <c r="TRO138" s="131"/>
      <c r="TRP138" s="131"/>
      <c r="TRQ138" s="131"/>
      <c r="TRR138" s="131"/>
      <c r="TRS138" s="131"/>
      <c r="TRT138" s="131"/>
      <c r="TRU138" s="131"/>
      <c r="TRV138" s="131"/>
      <c r="TRW138" s="131"/>
      <c r="TRX138" s="131"/>
      <c r="TRY138" s="131"/>
      <c r="TRZ138" s="131"/>
      <c r="TSA138" s="131"/>
      <c r="TSB138" s="131"/>
      <c r="TSC138" s="131"/>
      <c r="TSD138" s="131"/>
      <c r="TSE138" s="131"/>
      <c r="TSF138" s="131"/>
      <c r="TSG138" s="131"/>
      <c r="TSH138" s="131"/>
      <c r="TSI138" s="131"/>
      <c r="TSJ138" s="131"/>
      <c r="TSK138" s="131"/>
      <c r="TSL138" s="131"/>
      <c r="TSM138" s="131"/>
      <c r="TSN138" s="131"/>
      <c r="TSO138" s="131"/>
      <c r="TSP138" s="131"/>
      <c r="TSQ138" s="131"/>
      <c r="TSR138" s="131"/>
      <c r="TSS138" s="131"/>
      <c r="TST138" s="131"/>
      <c r="TSU138" s="131"/>
      <c r="TSV138" s="131"/>
      <c r="TSW138" s="131"/>
      <c r="TSX138" s="131"/>
      <c r="TSY138" s="131"/>
      <c r="TSZ138" s="131"/>
      <c r="TTA138" s="131"/>
      <c r="TTB138" s="131"/>
      <c r="TTC138" s="131"/>
      <c r="TTD138" s="131"/>
      <c r="TTE138" s="131"/>
      <c r="TTF138" s="131"/>
      <c r="TTG138" s="131"/>
      <c r="TTH138" s="131"/>
      <c r="TTI138" s="131"/>
      <c r="TTJ138" s="131"/>
      <c r="TTK138" s="131"/>
      <c r="TTL138" s="131"/>
      <c r="TTM138" s="131"/>
      <c r="TTN138" s="131"/>
      <c r="TTO138" s="131"/>
      <c r="TTP138" s="131"/>
      <c r="TTQ138" s="131"/>
      <c r="TTR138" s="131"/>
      <c r="TTS138" s="131"/>
      <c r="TTT138" s="131"/>
      <c r="TTU138" s="131"/>
      <c r="TTV138" s="131"/>
      <c r="TTW138" s="131"/>
      <c r="TTX138" s="131"/>
      <c r="TTY138" s="131"/>
      <c r="TTZ138" s="131"/>
      <c r="TUA138" s="131"/>
      <c r="TUB138" s="131"/>
      <c r="TUC138" s="131"/>
      <c r="TUD138" s="131"/>
      <c r="TUE138" s="131"/>
      <c r="TUF138" s="131"/>
      <c r="TUG138" s="131"/>
      <c r="TUH138" s="131"/>
      <c r="TUI138" s="131"/>
      <c r="TUJ138" s="131"/>
      <c r="TUK138" s="131"/>
      <c r="TUL138" s="131"/>
      <c r="TUM138" s="131"/>
      <c r="TUN138" s="131"/>
      <c r="TUO138" s="131"/>
      <c r="TUP138" s="131"/>
      <c r="TUQ138" s="131"/>
      <c r="TUR138" s="131"/>
      <c r="TUS138" s="131"/>
      <c r="TUT138" s="131"/>
      <c r="TUU138" s="131"/>
      <c r="TUV138" s="131"/>
      <c r="TUW138" s="131"/>
      <c r="TUX138" s="131"/>
      <c r="TUY138" s="131"/>
      <c r="TUZ138" s="131"/>
      <c r="TVA138" s="131"/>
      <c r="TVB138" s="131"/>
      <c r="TVC138" s="131"/>
      <c r="TVD138" s="131"/>
      <c r="TVE138" s="131"/>
      <c r="TVF138" s="131"/>
      <c r="TVG138" s="131"/>
      <c r="TVH138" s="131"/>
      <c r="TVI138" s="131"/>
      <c r="TVJ138" s="131"/>
      <c r="TVK138" s="131"/>
      <c r="TVL138" s="131"/>
      <c r="TVM138" s="131"/>
      <c r="TVN138" s="131"/>
      <c r="TVO138" s="131"/>
      <c r="TVP138" s="131"/>
      <c r="TVQ138" s="131"/>
      <c r="TVR138" s="131"/>
      <c r="TVS138" s="131"/>
      <c r="TVT138" s="131"/>
      <c r="TVU138" s="131"/>
      <c r="TVV138" s="131"/>
      <c r="TVW138" s="131"/>
      <c r="TVX138" s="131"/>
      <c r="TVY138" s="131"/>
      <c r="TVZ138" s="131"/>
      <c r="TWA138" s="131"/>
      <c r="TWB138" s="131"/>
      <c r="TWC138" s="131"/>
      <c r="TWD138" s="131"/>
      <c r="TWE138" s="131"/>
      <c r="TWF138" s="131"/>
      <c r="TWG138" s="131"/>
      <c r="TWH138" s="131"/>
      <c r="TWI138" s="131"/>
      <c r="TWJ138" s="131"/>
      <c r="TWK138" s="131"/>
      <c r="TWL138" s="131"/>
      <c r="TWM138" s="131"/>
      <c r="TWN138" s="131"/>
      <c r="TWO138" s="131"/>
      <c r="TWP138" s="131"/>
      <c r="TWQ138" s="131"/>
      <c r="TWR138" s="131"/>
      <c r="TWS138" s="131"/>
      <c r="TWT138" s="131"/>
      <c r="TWU138" s="131"/>
      <c r="TWV138" s="131"/>
      <c r="TWW138" s="131"/>
      <c r="TWX138" s="131"/>
      <c r="TWY138" s="131"/>
      <c r="TWZ138" s="131"/>
      <c r="TXA138" s="131"/>
      <c r="TXB138" s="131"/>
      <c r="TXC138" s="131"/>
      <c r="TXD138" s="131"/>
      <c r="TXE138" s="131"/>
      <c r="TXF138" s="131"/>
      <c r="TXG138" s="131"/>
      <c r="TXH138" s="131"/>
      <c r="TXI138" s="131"/>
      <c r="TXJ138" s="131"/>
      <c r="TXK138" s="131"/>
      <c r="TXL138" s="131"/>
      <c r="TXM138" s="131"/>
      <c r="TXN138" s="131"/>
      <c r="TXO138" s="131"/>
      <c r="TXP138" s="131"/>
      <c r="TXQ138" s="131"/>
      <c r="TXR138" s="131"/>
      <c r="TXS138" s="131"/>
      <c r="TXT138" s="131"/>
      <c r="TXU138" s="131"/>
      <c r="TXV138" s="131"/>
      <c r="TXW138" s="131"/>
      <c r="TXX138" s="131"/>
      <c r="TXY138" s="131"/>
      <c r="TXZ138" s="131"/>
      <c r="TYA138" s="131"/>
      <c r="TYB138" s="131"/>
      <c r="TYC138" s="131"/>
      <c r="TYD138" s="131"/>
      <c r="TYE138" s="131"/>
      <c r="TYF138" s="131"/>
      <c r="TYG138" s="131"/>
      <c r="TYH138" s="131"/>
      <c r="TYI138" s="131"/>
      <c r="TYJ138" s="131"/>
      <c r="TYK138" s="131"/>
      <c r="TYL138" s="131"/>
      <c r="TYM138" s="131"/>
      <c r="TYN138" s="131"/>
      <c r="TYO138" s="131"/>
      <c r="TYP138" s="131"/>
      <c r="TYQ138" s="131"/>
      <c r="TYR138" s="131"/>
      <c r="TYS138" s="131"/>
      <c r="TYT138" s="131"/>
      <c r="TYU138" s="131"/>
      <c r="TYV138" s="131"/>
      <c r="TYW138" s="131"/>
      <c r="TYX138" s="131"/>
      <c r="TYY138" s="131"/>
      <c r="TYZ138" s="131"/>
      <c r="TZA138" s="131"/>
      <c r="TZB138" s="131"/>
      <c r="TZC138" s="131"/>
      <c r="TZD138" s="131"/>
      <c r="TZE138" s="131"/>
      <c r="TZF138" s="131"/>
      <c r="TZG138" s="131"/>
      <c r="TZH138" s="131"/>
      <c r="TZI138" s="131"/>
      <c r="TZJ138" s="131"/>
      <c r="TZK138" s="131"/>
      <c r="TZL138" s="131"/>
      <c r="TZM138" s="131"/>
      <c r="TZN138" s="131"/>
      <c r="TZO138" s="131"/>
      <c r="TZP138" s="131"/>
      <c r="TZQ138" s="131"/>
      <c r="TZR138" s="131"/>
      <c r="TZS138" s="131"/>
      <c r="TZT138" s="131"/>
      <c r="TZU138" s="131"/>
      <c r="TZV138" s="131"/>
      <c r="TZW138" s="131"/>
      <c r="TZX138" s="131"/>
      <c r="TZY138" s="131"/>
      <c r="TZZ138" s="131"/>
      <c r="UAA138" s="131"/>
      <c r="UAB138" s="131"/>
      <c r="UAC138" s="131"/>
      <c r="UAD138" s="131"/>
      <c r="UAE138" s="131"/>
      <c r="UAF138" s="131"/>
      <c r="UAG138" s="131"/>
      <c r="UAH138" s="131"/>
      <c r="UAI138" s="131"/>
      <c r="UAJ138" s="131"/>
      <c r="UAK138" s="131"/>
      <c r="UAL138" s="131"/>
      <c r="UAM138" s="131"/>
      <c r="UAN138" s="131"/>
      <c r="UAO138" s="131"/>
      <c r="UAP138" s="131"/>
      <c r="UAQ138" s="131"/>
      <c r="UAR138" s="131"/>
      <c r="UAS138" s="131"/>
      <c r="UAT138" s="131"/>
      <c r="UAU138" s="131"/>
      <c r="UAV138" s="131"/>
      <c r="UAW138" s="131"/>
      <c r="UAX138" s="131"/>
      <c r="UAY138" s="131"/>
      <c r="UAZ138" s="131"/>
      <c r="UBA138" s="131"/>
      <c r="UBB138" s="131"/>
      <c r="UBC138" s="131"/>
      <c r="UBD138" s="131"/>
      <c r="UBE138" s="131"/>
      <c r="UBF138" s="131"/>
      <c r="UBG138" s="131"/>
      <c r="UBH138" s="131"/>
      <c r="UBI138" s="131"/>
      <c r="UBJ138" s="131"/>
      <c r="UBK138" s="131"/>
      <c r="UBL138" s="131"/>
      <c r="UBM138" s="131"/>
      <c r="UBN138" s="131"/>
      <c r="UBO138" s="131"/>
      <c r="UBP138" s="131"/>
      <c r="UBQ138" s="131"/>
      <c r="UBR138" s="131"/>
      <c r="UBS138" s="131"/>
      <c r="UBT138" s="131"/>
      <c r="UBU138" s="131"/>
      <c r="UBV138" s="131"/>
      <c r="UBW138" s="131"/>
      <c r="UBX138" s="131"/>
      <c r="UBY138" s="131"/>
      <c r="UBZ138" s="131"/>
      <c r="UCA138" s="131"/>
      <c r="UCB138" s="131"/>
      <c r="UCC138" s="131"/>
      <c r="UCD138" s="131"/>
      <c r="UCE138" s="131"/>
      <c r="UCF138" s="131"/>
      <c r="UCG138" s="131"/>
      <c r="UCH138" s="131"/>
      <c r="UCI138" s="131"/>
      <c r="UCJ138" s="131"/>
      <c r="UCK138" s="131"/>
      <c r="UCL138" s="131"/>
      <c r="UCM138" s="131"/>
      <c r="UCN138" s="131"/>
      <c r="UCO138" s="131"/>
      <c r="UCP138" s="131"/>
      <c r="UCQ138" s="131"/>
      <c r="UCR138" s="131"/>
      <c r="UCS138" s="131"/>
      <c r="UCT138" s="131"/>
      <c r="UCU138" s="131"/>
      <c r="UCV138" s="131"/>
      <c r="UCW138" s="131"/>
      <c r="UCX138" s="131"/>
      <c r="UCY138" s="131"/>
      <c r="UCZ138" s="131"/>
      <c r="UDA138" s="131"/>
      <c r="UDB138" s="131"/>
      <c r="UDC138" s="131"/>
      <c r="UDD138" s="131"/>
      <c r="UDE138" s="131"/>
      <c r="UDF138" s="131"/>
      <c r="UDG138" s="131"/>
      <c r="UDH138" s="131"/>
      <c r="UDI138" s="131"/>
      <c r="UDJ138" s="131"/>
      <c r="UDK138" s="131"/>
      <c r="UDL138" s="131"/>
      <c r="UDM138" s="131"/>
      <c r="UDN138" s="131"/>
      <c r="UDO138" s="131"/>
      <c r="UDP138" s="131"/>
      <c r="UDQ138" s="131"/>
      <c r="UDR138" s="131"/>
      <c r="UDS138" s="131"/>
      <c r="UDT138" s="131"/>
      <c r="UDU138" s="131"/>
      <c r="UDV138" s="131"/>
      <c r="UDW138" s="131"/>
      <c r="UDX138" s="131"/>
      <c r="UDY138" s="131"/>
      <c r="UDZ138" s="131"/>
      <c r="UEA138" s="131"/>
      <c r="UEB138" s="131"/>
      <c r="UEC138" s="131"/>
      <c r="UED138" s="131"/>
      <c r="UEE138" s="131"/>
      <c r="UEF138" s="131"/>
      <c r="UEG138" s="131"/>
      <c r="UEH138" s="131"/>
      <c r="UEI138" s="131"/>
      <c r="UEJ138" s="131"/>
      <c r="UEK138" s="131"/>
      <c r="UEL138" s="131"/>
      <c r="UEM138" s="131"/>
      <c r="UEN138" s="131"/>
      <c r="UEO138" s="131"/>
      <c r="UEP138" s="131"/>
      <c r="UEQ138" s="131"/>
      <c r="UER138" s="131"/>
      <c r="UES138" s="131"/>
      <c r="UET138" s="131"/>
      <c r="UEU138" s="131"/>
      <c r="UEV138" s="131"/>
      <c r="UEW138" s="131"/>
      <c r="UEX138" s="131"/>
      <c r="UEY138" s="131"/>
      <c r="UEZ138" s="131"/>
      <c r="UFA138" s="131"/>
      <c r="UFB138" s="131"/>
      <c r="UFC138" s="131"/>
      <c r="UFD138" s="131"/>
      <c r="UFE138" s="131"/>
      <c r="UFF138" s="131"/>
      <c r="UFG138" s="131"/>
      <c r="UFH138" s="131"/>
      <c r="UFI138" s="131"/>
      <c r="UFJ138" s="131"/>
      <c r="UFK138" s="131"/>
      <c r="UFL138" s="131"/>
      <c r="UFM138" s="131"/>
      <c r="UFN138" s="131"/>
      <c r="UFO138" s="131"/>
      <c r="UFP138" s="131"/>
      <c r="UFQ138" s="131"/>
      <c r="UFR138" s="131"/>
      <c r="UFS138" s="131"/>
      <c r="UFT138" s="131"/>
      <c r="UFU138" s="131"/>
      <c r="UFV138" s="131"/>
      <c r="UFW138" s="131"/>
      <c r="UFX138" s="131"/>
      <c r="UFY138" s="131"/>
      <c r="UFZ138" s="131"/>
      <c r="UGA138" s="131"/>
      <c r="UGB138" s="131"/>
      <c r="UGC138" s="131"/>
      <c r="UGD138" s="131"/>
      <c r="UGE138" s="131"/>
      <c r="UGF138" s="131"/>
      <c r="UGG138" s="131"/>
      <c r="UGH138" s="131"/>
      <c r="UGI138" s="131"/>
      <c r="UGJ138" s="131"/>
      <c r="UGK138" s="131"/>
      <c r="UGL138" s="131"/>
      <c r="UGM138" s="131"/>
      <c r="UGN138" s="131"/>
      <c r="UGO138" s="131"/>
      <c r="UGP138" s="131"/>
      <c r="UGQ138" s="131"/>
      <c r="UGR138" s="131"/>
      <c r="UGS138" s="131"/>
      <c r="UGT138" s="131"/>
      <c r="UGU138" s="131"/>
      <c r="UGV138" s="131"/>
      <c r="UGW138" s="131"/>
      <c r="UGX138" s="131"/>
      <c r="UGY138" s="131"/>
      <c r="UGZ138" s="131"/>
      <c r="UHA138" s="131"/>
      <c r="UHB138" s="131"/>
      <c r="UHC138" s="131"/>
      <c r="UHD138" s="131"/>
      <c r="UHE138" s="131"/>
      <c r="UHF138" s="131"/>
      <c r="UHG138" s="131"/>
      <c r="UHH138" s="131"/>
      <c r="UHI138" s="131"/>
      <c r="UHJ138" s="131"/>
      <c r="UHK138" s="131"/>
      <c r="UHL138" s="131"/>
      <c r="UHM138" s="131"/>
      <c r="UHN138" s="131"/>
      <c r="UHO138" s="131"/>
      <c r="UHP138" s="131"/>
      <c r="UHQ138" s="131"/>
      <c r="UHR138" s="131"/>
      <c r="UHS138" s="131"/>
      <c r="UHT138" s="131"/>
      <c r="UHU138" s="131"/>
      <c r="UHV138" s="131"/>
      <c r="UHW138" s="131"/>
      <c r="UHX138" s="131"/>
      <c r="UHY138" s="131"/>
      <c r="UHZ138" s="131"/>
      <c r="UIA138" s="131"/>
      <c r="UIB138" s="131"/>
      <c r="UIC138" s="131"/>
      <c r="UID138" s="131"/>
      <c r="UIE138" s="131"/>
      <c r="UIF138" s="131"/>
      <c r="UIG138" s="131"/>
      <c r="UIH138" s="131"/>
      <c r="UII138" s="131"/>
      <c r="UIJ138" s="131"/>
      <c r="UIK138" s="131"/>
      <c r="UIL138" s="131"/>
      <c r="UIM138" s="131"/>
      <c r="UIN138" s="131"/>
      <c r="UIO138" s="131"/>
      <c r="UIP138" s="131"/>
      <c r="UIQ138" s="131"/>
      <c r="UIR138" s="131"/>
      <c r="UIS138" s="131"/>
      <c r="UIT138" s="131"/>
      <c r="UIU138" s="131"/>
      <c r="UIV138" s="131"/>
      <c r="UIW138" s="131"/>
      <c r="UIX138" s="131"/>
      <c r="UIY138" s="131"/>
      <c r="UIZ138" s="131"/>
      <c r="UJA138" s="131"/>
      <c r="UJB138" s="131"/>
      <c r="UJC138" s="131"/>
      <c r="UJD138" s="131"/>
      <c r="UJE138" s="131"/>
      <c r="UJF138" s="131"/>
      <c r="UJG138" s="131"/>
      <c r="UJH138" s="131"/>
      <c r="UJI138" s="131"/>
      <c r="UJJ138" s="131"/>
      <c r="UJK138" s="131"/>
      <c r="UJL138" s="131"/>
      <c r="UJM138" s="131"/>
      <c r="UJN138" s="131"/>
      <c r="UJO138" s="131"/>
      <c r="UJP138" s="131"/>
      <c r="UJQ138" s="131"/>
      <c r="UJR138" s="131"/>
      <c r="UJS138" s="131"/>
      <c r="UJT138" s="131"/>
      <c r="UJU138" s="131"/>
      <c r="UJV138" s="131"/>
      <c r="UJW138" s="131"/>
      <c r="UJX138" s="131"/>
      <c r="UJY138" s="131"/>
      <c r="UJZ138" s="131"/>
      <c r="UKA138" s="131"/>
      <c r="UKB138" s="131"/>
      <c r="UKC138" s="131"/>
      <c r="UKD138" s="131"/>
      <c r="UKE138" s="131"/>
      <c r="UKF138" s="131"/>
      <c r="UKG138" s="131"/>
      <c r="UKH138" s="131"/>
      <c r="UKI138" s="131"/>
      <c r="UKJ138" s="131"/>
      <c r="UKK138" s="131"/>
      <c r="UKL138" s="131"/>
      <c r="UKM138" s="131"/>
      <c r="UKN138" s="131"/>
      <c r="UKO138" s="131"/>
      <c r="UKP138" s="131"/>
      <c r="UKQ138" s="131"/>
      <c r="UKR138" s="131"/>
      <c r="UKS138" s="131"/>
      <c r="UKT138" s="131"/>
      <c r="UKU138" s="131"/>
      <c r="UKV138" s="131"/>
      <c r="UKW138" s="131"/>
      <c r="UKX138" s="131"/>
      <c r="UKY138" s="131"/>
      <c r="UKZ138" s="131"/>
      <c r="ULA138" s="131"/>
      <c r="ULB138" s="131"/>
      <c r="ULC138" s="131"/>
      <c r="ULD138" s="131"/>
      <c r="ULE138" s="131"/>
      <c r="ULF138" s="131"/>
      <c r="ULG138" s="131"/>
      <c r="ULH138" s="131"/>
      <c r="ULI138" s="131"/>
      <c r="ULJ138" s="131"/>
      <c r="ULK138" s="131"/>
      <c r="ULL138" s="131"/>
      <c r="ULM138" s="131"/>
      <c r="ULN138" s="131"/>
      <c r="ULO138" s="131"/>
      <c r="ULP138" s="131"/>
      <c r="ULQ138" s="131"/>
      <c r="ULR138" s="131"/>
      <c r="ULS138" s="131"/>
      <c r="ULT138" s="131"/>
      <c r="ULU138" s="131"/>
      <c r="ULV138" s="131"/>
      <c r="ULW138" s="131"/>
      <c r="ULX138" s="131"/>
      <c r="ULY138" s="131"/>
      <c r="ULZ138" s="131"/>
      <c r="UMA138" s="131"/>
      <c r="UMB138" s="131"/>
      <c r="UMC138" s="131"/>
      <c r="UMD138" s="131"/>
      <c r="UME138" s="131"/>
      <c r="UMF138" s="131"/>
      <c r="UMG138" s="131"/>
      <c r="UMH138" s="131"/>
      <c r="UMI138" s="131"/>
      <c r="UMJ138" s="131"/>
      <c r="UMK138" s="131"/>
      <c r="UML138" s="131"/>
      <c r="UMM138" s="131"/>
      <c r="UMN138" s="131"/>
      <c r="UMO138" s="131"/>
      <c r="UMP138" s="131"/>
      <c r="UMQ138" s="131"/>
      <c r="UMR138" s="131"/>
      <c r="UMS138" s="131"/>
      <c r="UMT138" s="131"/>
      <c r="UMU138" s="131"/>
      <c r="UMV138" s="131"/>
      <c r="UMW138" s="131"/>
      <c r="UMX138" s="131"/>
      <c r="UMY138" s="131"/>
      <c r="UMZ138" s="131"/>
      <c r="UNA138" s="131"/>
      <c r="UNB138" s="131"/>
      <c r="UNC138" s="131"/>
      <c r="UND138" s="131"/>
      <c r="UNE138" s="131"/>
      <c r="UNF138" s="131"/>
      <c r="UNG138" s="131"/>
      <c r="UNH138" s="131"/>
      <c r="UNI138" s="131"/>
      <c r="UNJ138" s="131"/>
      <c r="UNK138" s="131"/>
      <c r="UNL138" s="131"/>
      <c r="UNM138" s="131"/>
      <c r="UNN138" s="131"/>
      <c r="UNO138" s="131"/>
      <c r="UNP138" s="131"/>
      <c r="UNQ138" s="131"/>
      <c r="UNR138" s="131"/>
      <c r="UNS138" s="131"/>
      <c r="UNT138" s="131"/>
      <c r="UNU138" s="131"/>
      <c r="UNV138" s="131"/>
      <c r="UNW138" s="131"/>
      <c r="UNX138" s="131"/>
      <c r="UNY138" s="131"/>
      <c r="UNZ138" s="131"/>
      <c r="UOA138" s="131"/>
      <c r="UOB138" s="131"/>
      <c r="UOC138" s="131"/>
      <c r="UOD138" s="131"/>
      <c r="UOE138" s="131"/>
      <c r="UOF138" s="131"/>
      <c r="UOG138" s="131"/>
      <c r="UOH138" s="131"/>
      <c r="UOI138" s="131"/>
      <c r="UOJ138" s="131"/>
      <c r="UOK138" s="131"/>
      <c r="UOL138" s="131"/>
      <c r="UOM138" s="131"/>
      <c r="UON138" s="131"/>
      <c r="UOO138" s="131"/>
      <c r="UOP138" s="131"/>
      <c r="UOQ138" s="131"/>
      <c r="UOR138" s="131"/>
      <c r="UOS138" s="131"/>
      <c r="UOT138" s="131"/>
      <c r="UOU138" s="131"/>
      <c r="UOV138" s="131"/>
      <c r="UOW138" s="131"/>
      <c r="UOX138" s="131"/>
      <c r="UOY138" s="131"/>
      <c r="UOZ138" s="131"/>
      <c r="UPA138" s="131"/>
      <c r="UPB138" s="131"/>
      <c r="UPC138" s="131"/>
      <c r="UPD138" s="131"/>
      <c r="UPE138" s="131"/>
      <c r="UPF138" s="131"/>
      <c r="UPG138" s="131"/>
      <c r="UPH138" s="131"/>
      <c r="UPI138" s="131"/>
      <c r="UPJ138" s="131"/>
      <c r="UPK138" s="131"/>
      <c r="UPL138" s="131"/>
      <c r="UPM138" s="131"/>
      <c r="UPN138" s="131"/>
      <c r="UPO138" s="131"/>
      <c r="UPP138" s="131"/>
      <c r="UPQ138" s="131"/>
      <c r="UPR138" s="131"/>
      <c r="UPS138" s="131"/>
      <c r="UPT138" s="131"/>
      <c r="UPU138" s="131"/>
      <c r="UPV138" s="131"/>
      <c r="UPW138" s="131"/>
      <c r="UPX138" s="131"/>
      <c r="UPY138" s="131"/>
      <c r="UPZ138" s="131"/>
      <c r="UQA138" s="131"/>
      <c r="UQB138" s="131"/>
      <c r="UQC138" s="131"/>
      <c r="UQD138" s="131"/>
      <c r="UQE138" s="131"/>
      <c r="UQF138" s="131"/>
      <c r="UQG138" s="131"/>
      <c r="UQH138" s="131"/>
      <c r="UQI138" s="131"/>
      <c r="UQJ138" s="131"/>
      <c r="UQK138" s="131"/>
      <c r="UQL138" s="131"/>
      <c r="UQM138" s="131"/>
      <c r="UQN138" s="131"/>
      <c r="UQO138" s="131"/>
      <c r="UQP138" s="131"/>
      <c r="UQQ138" s="131"/>
      <c r="UQR138" s="131"/>
      <c r="UQS138" s="131"/>
      <c r="UQT138" s="131"/>
      <c r="UQU138" s="131"/>
      <c r="UQV138" s="131"/>
      <c r="UQW138" s="131"/>
      <c r="UQX138" s="131"/>
      <c r="UQY138" s="131"/>
      <c r="UQZ138" s="131"/>
      <c r="URA138" s="131"/>
      <c r="URB138" s="131"/>
      <c r="URC138" s="131"/>
      <c r="URD138" s="131"/>
      <c r="URE138" s="131"/>
      <c r="URF138" s="131"/>
      <c r="URG138" s="131"/>
      <c r="URH138" s="131"/>
      <c r="URI138" s="131"/>
      <c r="URJ138" s="131"/>
      <c r="URK138" s="131"/>
      <c r="URL138" s="131"/>
      <c r="URM138" s="131"/>
      <c r="URN138" s="131"/>
      <c r="URO138" s="131"/>
      <c r="URP138" s="131"/>
      <c r="URQ138" s="131"/>
      <c r="URR138" s="131"/>
      <c r="URS138" s="131"/>
      <c r="URT138" s="131"/>
      <c r="URU138" s="131"/>
      <c r="URV138" s="131"/>
      <c r="URW138" s="131"/>
      <c r="URX138" s="131"/>
      <c r="URY138" s="131"/>
      <c r="URZ138" s="131"/>
      <c r="USA138" s="131"/>
      <c r="USB138" s="131"/>
      <c r="USC138" s="131"/>
      <c r="USD138" s="131"/>
      <c r="USE138" s="131"/>
      <c r="USF138" s="131"/>
      <c r="USG138" s="131"/>
      <c r="USH138" s="131"/>
      <c r="USI138" s="131"/>
      <c r="USJ138" s="131"/>
      <c r="USK138" s="131"/>
      <c r="USL138" s="131"/>
      <c r="USM138" s="131"/>
      <c r="USN138" s="131"/>
      <c r="USO138" s="131"/>
      <c r="USP138" s="131"/>
      <c r="USQ138" s="131"/>
      <c r="USR138" s="131"/>
      <c r="USS138" s="131"/>
      <c r="UST138" s="131"/>
      <c r="USU138" s="131"/>
      <c r="USV138" s="131"/>
      <c r="USW138" s="131"/>
      <c r="USX138" s="131"/>
      <c r="USY138" s="131"/>
      <c r="USZ138" s="131"/>
      <c r="UTA138" s="131"/>
      <c r="UTB138" s="131"/>
      <c r="UTC138" s="131"/>
      <c r="UTD138" s="131"/>
      <c r="UTE138" s="131"/>
      <c r="UTF138" s="131"/>
      <c r="UTG138" s="131"/>
      <c r="UTH138" s="131"/>
      <c r="UTI138" s="131"/>
      <c r="UTJ138" s="131"/>
      <c r="UTK138" s="131"/>
      <c r="UTL138" s="131"/>
      <c r="UTM138" s="131"/>
      <c r="UTN138" s="131"/>
      <c r="UTO138" s="131"/>
      <c r="UTP138" s="131"/>
      <c r="UTQ138" s="131"/>
      <c r="UTR138" s="131"/>
      <c r="UTS138" s="131"/>
      <c r="UTT138" s="131"/>
      <c r="UTU138" s="131"/>
      <c r="UTV138" s="131"/>
      <c r="UTW138" s="131"/>
      <c r="UTX138" s="131"/>
      <c r="UTY138" s="131"/>
      <c r="UTZ138" s="131"/>
      <c r="UUA138" s="131"/>
      <c r="UUB138" s="131"/>
      <c r="UUC138" s="131"/>
      <c r="UUD138" s="131"/>
      <c r="UUE138" s="131"/>
      <c r="UUF138" s="131"/>
      <c r="UUG138" s="131"/>
      <c r="UUH138" s="131"/>
      <c r="UUI138" s="131"/>
      <c r="UUJ138" s="131"/>
      <c r="UUK138" s="131"/>
      <c r="UUL138" s="131"/>
      <c r="UUM138" s="131"/>
      <c r="UUN138" s="131"/>
      <c r="UUO138" s="131"/>
      <c r="UUP138" s="131"/>
      <c r="UUQ138" s="131"/>
      <c r="UUR138" s="131"/>
      <c r="UUS138" s="131"/>
      <c r="UUT138" s="131"/>
      <c r="UUU138" s="131"/>
      <c r="UUV138" s="131"/>
      <c r="UUW138" s="131"/>
      <c r="UUX138" s="131"/>
      <c r="UUY138" s="131"/>
      <c r="UUZ138" s="131"/>
      <c r="UVA138" s="131"/>
      <c r="UVB138" s="131"/>
      <c r="UVC138" s="131"/>
      <c r="UVD138" s="131"/>
      <c r="UVE138" s="131"/>
      <c r="UVF138" s="131"/>
      <c r="UVG138" s="131"/>
      <c r="UVH138" s="131"/>
      <c r="UVI138" s="131"/>
      <c r="UVJ138" s="131"/>
      <c r="UVK138" s="131"/>
      <c r="UVL138" s="131"/>
      <c r="UVM138" s="131"/>
      <c r="UVN138" s="131"/>
      <c r="UVO138" s="131"/>
      <c r="UVP138" s="131"/>
      <c r="UVQ138" s="131"/>
      <c r="UVR138" s="131"/>
      <c r="UVS138" s="131"/>
      <c r="UVT138" s="131"/>
      <c r="UVU138" s="131"/>
      <c r="UVV138" s="131"/>
      <c r="UVW138" s="131"/>
      <c r="UVX138" s="131"/>
      <c r="UVY138" s="131"/>
      <c r="UVZ138" s="131"/>
      <c r="UWA138" s="131"/>
      <c r="UWB138" s="131"/>
      <c r="UWC138" s="131"/>
      <c r="UWD138" s="131"/>
      <c r="UWE138" s="131"/>
      <c r="UWF138" s="131"/>
      <c r="UWG138" s="131"/>
      <c r="UWH138" s="131"/>
      <c r="UWI138" s="131"/>
      <c r="UWJ138" s="131"/>
      <c r="UWK138" s="131"/>
      <c r="UWL138" s="131"/>
      <c r="UWM138" s="131"/>
      <c r="UWN138" s="131"/>
      <c r="UWO138" s="131"/>
      <c r="UWP138" s="131"/>
      <c r="UWQ138" s="131"/>
      <c r="UWR138" s="131"/>
      <c r="UWS138" s="131"/>
      <c r="UWT138" s="131"/>
      <c r="UWU138" s="131"/>
      <c r="UWV138" s="131"/>
      <c r="UWW138" s="131"/>
      <c r="UWX138" s="131"/>
      <c r="UWY138" s="131"/>
      <c r="UWZ138" s="131"/>
      <c r="UXA138" s="131"/>
      <c r="UXB138" s="131"/>
      <c r="UXC138" s="131"/>
      <c r="UXD138" s="131"/>
      <c r="UXE138" s="131"/>
      <c r="UXF138" s="131"/>
      <c r="UXG138" s="131"/>
      <c r="UXH138" s="131"/>
      <c r="UXI138" s="131"/>
      <c r="UXJ138" s="131"/>
      <c r="UXK138" s="131"/>
      <c r="UXL138" s="131"/>
      <c r="UXM138" s="131"/>
      <c r="UXN138" s="131"/>
      <c r="UXO138" s="131"/>
      <c r="UXP138" s="131"/>
      <c r="UXQ138" s="131"/>
      <c r="UXR138" s="131"/>
      <c r="UXS138" s="131"/>
      <c r="UXT138" s="131"/>
      <c r="UXU138" s="131"/>
      <c r="UXV138" s="131"/>
      <c r="UXW138" s="131"/>
      <c r="UXX138" s="131"/>
      <c r="UXY138" s="131"/>
      <c r="UXZ138" s="131"/>
      <c r="UYA138" s="131"/>
      <c r="UYB138" s="131"/>
      <c r="UYC138" s="131"/>
      <c r="UYD138" s="131"/>
      <c r="UYE138" s="131"/>
      <c r="UYF138" s="131"/>
      <c r="UYG138" s="131"/>
      <c r="UYH138" s="131"/>
      <c r="UYI138" s="131"/>
      <c r="UYJ138" s="131"/>
      <c r="UYK138" s="131"/>
      <c r="UYL138" s="131"/>
      <c r="UYM138" s="131"/>
      <c r="UYN138" s="131"/>
      <c r="UYO138" s="131"/>
      <c r="UYP138" s="131"/>
      <c r="UYQ138" s="131"/>
      <c r="UYR138" s="131"/>
      <c r="UYS138" s="131"/>
      <c r="UYT138" s="131"/>
      <c r="UYU138" s="131"/>
      <c r="UYV138" s="131"/>
      <c r="UYW138" s="131"/>
      <c r="UYX138" s="131"/>
      <c r="UYY138" s="131"/>
      <c r="UYZ138" s="131"/>
      <c r="UZA138" s="131"/>
      <c r="UZB138" s="131"/>
      <c r="UZC138" s="131"/>
      <c r="UZD138" s="131"/>
      <c r="UZE138" s="131"/>
      <c r="UZF138" s="131"/>
      <c r="UZG138" s="131"/>
      <c r="UZH138" s="131"/>
      <c r="UZI138" s="131"/>
      <c r="UZJ138" s="131"/>
      <c r="UZK138" s="131"/>
      <c r="UZL138" s="131"/>
      <c r="UZM138" s="131"/>
      <c r="UZN138" s="131"/>
      <c r="UZO138" s="131"/>
      <c r="UZP138" s="131"/>
      <c r="UZQ138" s="131"/>
      <c r="UZR138" s="131"/>
      <c r="UZS138" s="131"/>
      <c r="UZT138" s="131"/>
      <c r="UZU138" s="131"/>
      <c r="UZV138" s="131"/>
      <c r="UZW138" s="131"/>
      <c r="UZX138" s="131"/>
      <c r="UZY138" s="131"/>
      <c r="UZZ138" s="131"/>
      <c r="VAA138" s="131"/>
      <c r="VAB138" s="131"/>
      <c r="VAC138" s="131"/>
      <c r="VAD138" s="131"/>
      <c r="VAE138" s="131"/>
      <c r="VAF138" s="131"/>
      <c r="VAG138" s="131"/>
      <c r="VAH138" s="131"/>
      <c r="VAI138" s="131"/>
      <c r="VAJ138" s="131"/>
      <c r="VAK138" s="131"/>
      <c r="VAL138" s="131"/>
      <c r="VAM138" s="131"/>
      <c r="VAN138" s="131"/>
      <c r="VAO138" s="131"/>
      <c r="VAP138" s="131"/>
      <c r="VAQ138" s="131"/>
      <c r="VAR138" s="131"/>
      <c r="VAS138" s="131"/>
      <c r="VAT138" s="131"/>
      <c r="VAU138" s="131"/>
      <c r="VAV138" s="131"/>
      <c r="VAW138" s="131"/>
      <c r="VAX138" s="131"/>
      <c r="VAY138" s="131"/>
      <c r="VAZ138" s="131"/>
      <c r="VBA138" s="131"/>
      <c r="VBB138" s="131"/>
      <c r="VBC138" s="131"/>
      <c r="VBD138" s="131"/>
      <c r="VBE138" s="131"/>
      <c r="VBF138" s="131"/>
      <c r="VBG138" s="131"/>
      <c r="VBH138" s="131"/>
      <c r="VBI138" s="131"/>
      <c r="VBJ138" s="131"/>
      <c r="VBK138" s="131"/>
      <c r="VBL138" s="131"/>
      <c r="VBM138" s="131"/>
      <c r="VBN138" s="131"/>
      <c r="VBO138" s="131"/>
      <c r="VBP138" s="131"/>
      <c r="VBQ138" s="131"/>
      <c r="VBR138" s="131"/>
      <c r="VBS138" s="131"/>
      <c r="VBT138" s="131"/>
      <c r="VBU138" s="131"/>
      <c r="VBV138" s="131"/>
      <c r="VBW138" s="131"/>
      <c r="VBX138" s="131"/>
      <c r="VBY138" s="131"/>
      <c r="VBZ138" s="131"/>
      <c r="VCA138" s="131"/>
      <c r="VCB138" s="131"/>
      <c r="VCC138" s="131"/>
      <c r="VCD138" s="131"/>
      <c r="VCE138" s="131"/>
      <c r="VCF138" s="131"/>
      <c r="VCG138" s="131"/>
      <c r="VCH138" s="131"/>
      <c r="VCI138" s="131"/>
      <c r="VCJ138" s="131"/>
      <c r="VCK138" s="131"/>
      <c r="VCL138" s="131"/>
      <c r="VCM138" s="131"/>
      <c r="VCN138" s="131"/>
      <c r="VCO138" s="131"/>
      <c r="VCP138" s="131"/>
      <c r="VCQ138" s="131"/>
      <c r="VCR138" s="131"/>
      <c r="VCS138" s="131"/>
      <c r="VCT138" s="131"/>
      <c r="VCU138" s="131"/>
      <c r="VCV138" s="131"/>
      <c r="VCW138" s="131"/>
      <c r="VCX138" s="131"/>
      <c r="VCY138" s="131"/>
      <c r="VCZ138" s="131"/>
      <c r="VDA138" s="131"/>
      <c r="VDB138" s="131"/>
      <c r="VDC138" s="131"/>
      <c r="VDD138" s="131"/>
      <c r="VDE138" s="131"/>
      <c r="VDF138" s="131"/>
      <c r="VDG138" s="131"/>
      <c r="VDH138" s="131"/>
      <c r="VDI138" s="131"/>
      <c r="VDJ138" s="131"/>
      <c r="VDK138" s="131"/>
      <c r="VDL138" s="131"/>
      <c r="VDM138" s="131"/>
      <c r="VDN138" s="131"/>
      <c r="VDO138" s="131"/>
      <c r="VDP138" s="131"/>
      <c r="VDQ138" s="131"/>
      <c r="VDR138" s="131"/>
      <c r="VDS138" s="131"/>
      <c r="VDT138" s="131"/>
      <c r="VDU138" s="131"/>
      <c r="VDV138" s="131"/>
      <c r="VDW138" s="131"/>
      <c r="VDX138" s="131"/>
      <c r="VDY138" s="131"/>
      <c r="VDZ138" s="131"/>
      <c r="VEA138" s="131"/>
      <c r="VEB138" s="131"/>
      <c r="VEC138" s="131"/>
      <c r="VED138" s="131"/>
      <c r="VEE138" s="131"/>
      <c r="VEF138" s="131"/>
      <c r="VEG138" s="131"/>
      <c r="VEH138" s="131"/>
      <c r="VEI138" s="131"/>
      <c r="VEJ138" s="131"/>
      <c r="VEK138" s="131"/>
      <c r="VEL138" s="131"/>
      <c r="VEM138" s="131"/>
      <c r="VEN138" s="131"/>
      <c r="VEO138" s="131"/>
      <c r="VEP138" s="131"/>
      <c r="VEQ138" s="131"/>
      <c r="VER138" s="131"/>
      <c r="VES138" s="131"/>
      <c r="VET138" s="131"/>
      <c r="VEU138" s="131"/>
      <c r="VEV138" s="131"/>
      <c r="VEW138" s="131"/>
      <c r="VEX138" s="131"/>
      <c r="VEY138" s="131"/>
      <c r="VEZ138" s="131"/>
      <c r="VFA138" s="131"/>
      <c r="VFB138" s="131"/>
      <c r="VFC138" s="131"/>
      <c r="VFD138" s="131"/>
      <c r="VFE138" s="131"/>
      <c r="VFF138" s="131"/>
      <c r="VFG138" s="131"/>
      <c r="VFH138" s="131"/>
      <c r="VFI138" s="131"/>
      <c r="VFJ138" s="131"/>
      <c r="VFK138" s="131"/>
      <c r="VFL138" s="131"/>
      <c r="VFM138" s="131"/>
      <c r="VFN138" s="131"/>
      <c r="VFO138" s="131"/>
      <c r="VFP138" s="131"/>
      <c r="VFQ138" s="131"/>
      <c r="VFR138" s="131"/>
      <c r="VFS138" s="131"/>
      <c r="VFT138" s="131"/>
      <c r="VFU138" s="131"/>
      <c r="VFV138" s="131"/>
      <c r="VFW138" s="131"/>
      <c r="VFX138" s="131"/>
      <c r="VFY138" s="131"/>
      <c r="VFZ138" s="131"/>
      <c r="VGA138" s="131"/>
      <c r="VGB138" s="131"/>
      <c r="VGC138" s="131"/>
      <c r="VGD138" s="131"/>
      <c r="VGE138" s="131"/>
      <c r="VGF138" s="131"/>
      <c r="VGG138" s="131"/>
      <c r="VGH138" s="131"/>
      <c r="VGI138" s="131"/>
      <c r="VGJ138" s="131"/>
      <c r="VGK138" s="131"/>
      <c r="VGL138" s="131"/>
      <c r="VGM138" s="131"/>
      <c r="VGN138" s="131"/>
      <c r="VGO138" s="131"/>
      <c r="VGP138" s="131"/>
      <c r="VGQ138" s="131"/>
      <c r="VGR138" s="131"/>
      <c r="VGS138" s="131"/>
      <c r="VGT138" s="131"/>
      <c r="VGU138" s="131"/>
      <c r="VGV138" s="131"/>
      <c r="VGW138" s="131"/>
      <c r="VGX138" s="131"/>
      <c r="VGY138" s="131"/>
      <c r="VGZ138" s="131"/>
      <c r="VHA138" s="131"/>
      <c r="VHB138" s="131"/>
      <c r="VHC138" s="131"/>
      <c r="VHD138" s="131"/>
      <c r="VHE138" s="131"/>
      <c r="VHF138" s="131"/>
      <c r="VHG138" s="131"/>
      <c r="VHH138" s="131"/>
      <c r="VHI138" s="131"/>
      <c r="VHJ138" s="131"/>
      <c r="VHK138" s="131"/>
      <c r="VHL138" s="131"/>
      <c r="VHM138" s="131"/>
      <c r="VHN138" s="131"/>
      <c r="VHO138" s="131"/>
      <c r="VHP138" s="131"/>
      <c r="VHQ138" s="131"/>
      <c r="VHR138" s="131"/>
      <c r="VHS138" s="131"/>
      <c r="VHT138" s="131"/>
      <c r="VHU138" s="131"/>
      <c r="VHV138" s="131"/>
      <c r="VHW138" s="131"/>
      <c r="VHX138" s="131"/>
      <c r="VHY138" s="131"/>
      <c r="VHZ138" s="131"/>
      <c r="VIA138" s="131"/>
      <c r="VIB138" s="131"/>
      <c r="VIC138" s="131"/>
      <c r="VID138" s="131"/>
      <c r="VIE138" s="131"/>
      <c r="VIF138" s="131"/>
      <c r="VIG138" s="131"/>
      <c r="VIH138" s="131"/>
      <c r="VII138" s="131"/>
      <c r="VIJ138" s="131"/>
      <c r="VIK138" s="131"/>
      <c r="VIL138" s="131"/>
      <c r="VIM138" s="131"/>
      <c r="VIN138" s="131"/>
      <c r="VIO138" s="131"/>
      <c r="VIP138" s="131"/>
      <c r="VIQ138" s="131"/>
      <c r="VIR138" s="131"/>
      <c r="VIS138" s="131"/>
      <c r="VIT138" s="131"/>
      <c r="VIU138" s="131"/>
      <c r="VIV138" s="131"/>
      <c r="VIW138" s="131"/>
      <c r="VIX138" s="131"/>
      <c r="VIY138" s="131"/>
      <c r="VIZ138" s="131"/>
      <c r="VJA138" s="131"/>
      <c r="VJB138" s="131"/>
      <c r="VJC138" s="131"/>
      <c r="VJD138" s="131"/>
      <c r="VJE138" s="131"/>
      <c r="VJF138" s="131"/>
      <c r="VJG138" s="131"/>
      <c r="VJH138" s="131"/>
      <c r="VJI138" s="131"/>
      <c r="VJJ138" s="131"/>
      <c r="VJK138" s="131"/>
      <c r="VJL138" s="131"/>
      <c r="VJM138" s="131"/>
      <c r="VJN138" s="131"/>
      <c r="VJO138" s="131"/>
      <c r="VJP138" s="131"/>
      <c r="VJQ138" s="131"/>
      <c r="VJR138" s="131"/>
      <c r="VJS138" s="131"/>
      <c r="VJT138" s="131"/>
      <c r="VJU138" s="131"/>
      <c r="VJV138" s="131"/>
      <c r="VJW138" s="131"/>
      <c r="VJX138" s="131"/>
      <c r="VJY138" s="131"/>
      <c r="VJZ138" s="131"/>
      <c r="VKA138" s="131"/>
      <c r="VKB138" s="131"/>
      <c r="VKC138" s="131"/>
      <c r="VKD138" s="131"/>
      <c r="VKE138" s="131"/>
      <c r="VKF138" s="131"/>
      <c r="VKG138" s="131"/>
      <c r="VKH138" s="131"/>
      <c r="VKI138" s="131"/>
      <c r="VKJ138" s="131"/>
      <c r="VKK138" s="131"/>
      <c r="VKL138" s="131"/>
      <c r="VKM138" s="131"/>
      <c r="VKN138" s="131"/>
      <c r="VKO138" s="131"/>
      <c r="VKP138" s="131"/>
      <c r="VKQ138" s="131"/>
      <c r="VKR138" s="131"/>
      <c r="VKS138" s="131"/>
      <c r="VKT138" s="131"/>
      <c r="VKU138" s="131"/>
      <c r="VKV138" s="131"/>
      <c r="VKW138" s="131"/>
      <c r="VKX138" s="131"/>
      <c r="VKY138" s="131"/>
      <c r="VKZ138" s="131"/>
      <c r="VLA138" s="131"/>
      <c r="VLB138" s="131"/>
      <c r="VLC138" s="131"/>
      <c r="VLD138" s="131"/>
      <c r="VLE138" s="131"/>
      <c r="VLF138" s="131"/>
      <c r="VLG138" s="131"/>
      <c r="VLH138" s="131"/>
      <c r="VLI138" s="131"/>
      <c r="VLJ138" s="131"/>
      <c r="VLK138" s="131"/>
      <c r="VLL138" s="131"/>
      <c r="VLM138" s="131"/>
      <c r="VLN138" s="131"/>
      <c r="VLO138" s="131"/>
      <c r="VLP138" s="131"/>
      <c r="VLQ138" s="131"/>
      <c r="VLR138" s="131"/>
      <c r="VLS138" s="131"/>
      <c r="VLT138" s="131"/>
      <c r="VLU138" s="131"/>
      <c r="VLV138" s="131"/>
      <c r="VLW138" s="131"/>
      <c r="VLX138" s="131"/>
      <c r="VLY138" s="131"/>
      <c r="VLZ138" s="131"/>
      <c r="VMA138" s="131"/>
      <c r="VMB138" s="131"/>
      <c r="VMC138" s="131"/>
      <c r="VMD138" s="131"/>
      <c r="VME138" s="131"/>
      <c r="VMF138" s="131"/>
      <c r="VMG138" s="131"/>
      <c r="VMH138" s="131"/>
      <c r="VMI138" s="131"/>
      <c r="VMJ138" s="131"/>
      <c r="VMK138" s="131"/>
      <c r="VML138" s="131"/>
      <c r="VMM138" s="131"/>
      <c r="VMN138" s="131"/>
      <c r="VMO138" s="131"/>
      <c r="VMP138" s="131"/>
      <c r="VMQ138" s="131"/>
      <c r="VMR138" s="131"/>
      <c r="VMS138" s="131"/>
      <c r="VMT138" s="131"/>
      <c r="VMU138" s="131"/>
      <c r="VMV138" s="131"/>
      <c r="VMW138" s="131"/>
      <c r="VMX138" s="131"/>
      <c r="VMY138" s="131"/>
      <c r="VMZ138" s="131"/>
      <c r="VNA138" s="131"/>
      <c r="VNB138" s="131"/>
      <c r="VNC138" s="131"/>
      <c r="VND138" s="131"/>
      <c r="VNE138" s="131"/>
      <c r="VNF138" s="131"/>
      <c r="VNG138" s="131"/>
      <c r="VNH138" s="131"/>
      <c r="VNI138" s="131"/>
      <c r="VNJ138" s="131"/>
      <c r="VNK138" s="131"/>
      <c r="VNL138" s="131"/>
      <c r="VNM138" s="131"/>
      <c r="VNN138" s="131"/>
      <c r="VNO138" s="131"/>
      <c r="VNP138" s="131"/>
      <c r="VNQ138" s="131"/>
      <c r="VNR138" s="131"/>
      <c r="VNS138" s="131"/>
      <c r="VNT138" s="131"/>
      <c r="VNU138" s="131"/>
      <c r="VNV138" s="131"/>
      <c r="VNW138" s="131"/>
      <c r="VNX138" s="131"/>
      <c r="VNY138" s="131"/>
      <c r="VNZ138" s="131"/>
      <c r="VOA138" s="131"/>
      <c r="VOB138" s="131"/>
      <c r="VOC138" s="131"/>
      <c r="VOD138" s="131"/>
      <c r="VOE138" s="131"/>
      <c r="VOF138" s="131"/>
      <c r="VOG138" s="131"/>
      <c r="VOH138" s="131"/>
      <c r="VOI138" s="131"/>
      <c r="VOJ138" s="131"/>
      <c r="VOK138" s="131"/>
      <c r="VOL138" s="131"/>
      <c r="VOM138" s="131"/>
      <c r="VON138" s="131"/>
      <c r="VOO138" s="131"/>
      <c r="VOP138" s="131"/>
      <c r="VOQ138" s="131"/>
      <c r="VOR138" s="131"/>
      <c r="VOS138" s="131"/>
      <c r="VOT138" s="131"/>
      <c r="VOU138" s="131"/>
      <c r="VOV138" s="131"/>
      <c r="VOW138" s="131"/>
      <c r="VOX138" s="131"/>
      <c r="VOY138" s="131"/>
      <c r="VOZ138" s="131"/>
      <c r="VPA138" s="131"/>
      <c r="VPB138" s="131"/>
      <c r="VPC138" s="131"/>
      <c r="VPD138" s="131"/>
      <c r="VPE138" s="131"/>
      <c r="VPF138" s="131"/>
      <c r="VPG138" s="131"/>
      <c r="VPH138" s="131"/>
      <c r="VPI138" s="131"/>
      <c r="VPJ138" s="131"/>
      <c r="VPK138" s="131"/>
      <c r="VPL138" s="131"/>
      <c r="VPM138" s="131"/>
      <c r="VPN138" s="131"/>
      <c r="VPO138" s="131"/>
      <c r="VPP138" s="131"/>
      <c r="VPQ138" s="131"/>
      <c r="VPR138" s="131"/>
      <c r="VPS138" s="131"/>
      <c r="VPT138" s="131"/>
      <c r="VPU138" s="131"/>
      <c r="VPV138" s="131"/>
      <c r="VPW138" s="131"/>
      <c r="VPX138" s="131"/>
      <c r="VPY138" s="131"/>
      <c r="VPZ138" s="131"/>
      <c r="VQA138" s="131"/>
      <c r="VQB138" s="131"/>
      <c r="VQC138" s="131"/>
      <c r="VQD138" s="131"/>
      <c r="VQE138" s="131"/>
      <c r="VQF138" s="131"/>
      <c r="VQG138" s="131"/>
      <c r="VQH138" s="131"/>
      <c r="VQI138" s="131"/>
      <c r="VQJ138" s="131"/>
      <c r="VQK138" s="131"/>
      <c r="VQL138" s="131"/>
      <c r="VQM138" s="131"/>
      <c r="VQN138" s="131"/>
      <c r="VQO138" s="131"/>
      <c r="VQP138" s="131"/>
      <c r="VQQ138" s="131"/>
      <c r="VQR138" s="131"/>
      <c r="VQS138" s="131"/>
      <c r="VQT138" s="131"/>
      <c r="VQU138" s="131"/>
      <c r="VQV138" s="131"/>
      <c r="VQW138" s="131"/>
      <c r="VQX138" s="131"/>
      <c r="VQY138" s="131"/>
      <c r="VQZ138" s="131"/>
      <c r="VRA138" s="131"/>
      <c r="VRB138" s="131"/>
      <c r="VRC138" s="131"/>
      <c r="VRD138" s="131"/>
      <c r="VRE138" s="131"/>
      <c r="VRF138" s="131"/>
      <c r="VRG138" s="131"/>
      <c r="VRH138" s="131"/>
      <c r="VRI138" s="131"/>
      <c r="VRJ138" s="131"/>
      <c r="VRK138" s="131"/>
      <c r="VRL138" s="131"/>
      <c r="VRM138" s="131"/>
      <c r="VRN138" s="131"/>
      <c r="VRO138" s="131"/>
      <c r="VRP138" s="131"/>
      <c r="VRQ138" s="131"/>
      <c r="VRR138" s="131"/>
      <c r="VRS138" s="131"/>
      <c r="VRT138" s="131"/>
      <c r="VRU138" s="131"/>
      <c r="VRV138" s="131"/>
      <c r="VRW138" s="131"/>
      <c r="VRX138" s="131"/>
      <c r="VRY138" s="131"/>
      <c r="VRZ138" s="131"/>
      <c r="VSA138" s="131"/>
      <c r="VSB138" s="131"/>
      <c r="VSC138" s="131"/>
      <c r="VSD138" s="131"/>
      <c r="VSE138" s="131"/>
      <c r="VSF138" s="131"/>
      <c r="VSG138" s="131"/>
      <c r="VSH138" s="131"/>
      <c r="VSI138" s="131"/>
      <c r="VSJ138" s="131"/>
      <c r="VSK138" s="131"/>
      <c r="VSL138" s="131"/>
      <c r="VSM138" s="131"/>
      <c r="VSN138" s="131"/>
      <c r="VSO138" s="131"/>
      <c r="VSP138" s="131"/>
      <c r="VSQ138" s="131"/>
      <c r="VSR138" s="131"/>
      <c r="VSS138" s="131"/>
      <c r="VST138" s="131"/>
      <c r="VSU138" s="131"/>
      <c r="VSV138" s="131"/>
      <c r="VSW138" s="131"/>
      <c r="VSX138" s="131"/>
      <c r="VSY138" s="131"/>
      <c r="VSZ138" s="131"/>
      <c r="VTA138" s="131"/>
      <c r="VTB138" s="131"/>
      <c r="VTC138" s="131"/>
      <c r="VTD138" s="131"/>
      <c r="VTE138" s="131"/>
      <c r="VTF138" s="131"/>
      <c r="VTG138" s="131"/>
      <c r="VTH138" s="131"/>
      <c r="VTI138" s="131"/>
      <c r="VTJ138" s="131"/>
      <c r="VTK138" s="131"/>
      <c r="VTL138" s="131"/>
      <c r="VTM138" s="131"/>
      <c r="VTN138" s="131"/>
      <c r="VTO138" s="131"/>
      <c r="VTP138" s="131"/>
      <c r="VTQ138" s="131"/>
      <c r="VTR138" s="131"/>
      <c r="VTS138" s="131"/>
      <c r="VTT138" s="131"/>
      <c r="VTU138" s="131"/>
      <c r="VTV138" s="131"/>
      <c r="VTW138" s="131"/>
      <c r="VTX138" s="131"/>
      <c r="VTY138" s="131"/>
      <c r="VTZ138" s="131"/>
      <c r="VUA138" s="131"/>
      <c r="VUB138" s="131"/>
      <c r="VUC138" s="131"/>
      <c r="VUD138" s="131"/>
      <c r="VUE138" s="131"/>
      <c r="VUF138" s="131"/>
      <c r="VUG138" s="131"/>
      <c r="VUH138" s="131"/>
      <c r="VUI138" s="131"/>
      <c r="VUJ138" s="131"/>
      <c r="VUK138" s="131"/>
      <c r="VUL138" s="131"/>
      <c r="VUM138" s="131"/>
      <c r="VUN138" s="131"/>
      <c r="VUO138" s="131"/>
      <c r="VUP138" s="131"/>
      <c r="VUQ138" s="131"/>
      <c r="VUR138" s="131"/>
      <c r="VUS138" s="131"/>
      <c r="VUT138" s="131"/>
      <c r="VUU138" s="131"/>
      <c r="VUV138" s="131"/>
      <c r="VUW138" s="131"/>
      <c r="VUX138" s="131"/>
      <c r="VUY138" s="131"/>
      <c r="VUZ138" s="131"/>
      <c r="VVA138" s="131"/>
      <c r="VVB138" s="131"/>
      <c r="VVC138" s="131"/>
      <c r="VVD138" s="131"/>
      <c r="VVE138" s="131"/>
      <c r="VVF138" s="131"/>
      <c r="VVG138" s="131"/>
      <c r="VVH138" s="131"/>
      <c r="VVI138" s="131"/>
      <c r="VVJ138" s="131"/>
      <c r="VVK138" s="131"/>
      <c r="VVL138" s="131"/>
      <c r="VVM138" s="131"/>
      <c r="VVN138" s="131"/>
      <c r="VVO138" s="131"/>
      <c r="VVP138" s="131"/>
      <c r="VVQ138" s="131"/>
      <c r="VVR138" s="131"/>
      <c r="VVS138" s="131"/>
      <c r="VVT138" s="131"/>
      <c r="VVU138" s="131"/>
      <c r="VVV138" s="131"/>
      <c r="VVW138" s="131"/>
      <c r="VVX138" s="131"/>
      <c r="VVY138" s="131"/>
      <c r="VVZ138" s="131"/>
      <c r="VWA138" s="131"/>
      <c r="VWB138" s="131"/>
      <c r="VWC138" s="131"/>
      <c r="VWD138" s="131"/>
      <c r="VWE138" s="131"/>
      <c r="VWF138" s="131"/>
      <c r="VWG138" s="131"/>
      <c r="VWH138" s="131"/>
      <c r="VWI138" s="131"/>
      <c r="VWJ138" s="131"/>
      <c r="VWK138" s="131"/>
      <c r="VWL138" s="131"/>
      <c r="VWM138" s="131"/>
      <c r="VWN138" s="131"/>
      <c r="VWO138" s="131"/>
      <c r="VWP138" s="131"/>
      <c r="VWQ138" s="131"/>
      <c r="VWR138" s="131"/>
      <c r="VWS138" s="131"/>
      <c r="VWT138" s="131"/>
      <c r="VWU138" s="131"/>
      <c r="VWV138" s="131"/>
      <c r="VWW138" s="131"/>
      <c r="VWX138" s="131"/>
      <c r="VWY138" s="131"/>
      <c r="VWZ138" s="131"/>
      <c r="VXA138" s="131"/>
      <c r="VXB138" s="131"/>
      <c r="VXC138" s="131"/>
      <c r="VXD138" s="131"/>
      <c r="VXE138" s="131"/>
      <c r="VXF138" s="131"/>
      <c r="VXG138" s="131"/>
      <c r="VXH138" s="131"/>
      <c r="VXI138" s="131"/>
      <c r="VXJ138" s="131"/>
      <c r="VXK138" s="131"/>
      <c r="VXL138" s="131"/>
      <c r="VXM138" s="131"/>
      <c r="VXN138" s="131"/>
      <c r="VXO138" s="131"/>
      <c r="VXP138" s="131"/>
      <c r="VXQ138" s="131"/>
      <c r="VXR138" s="131"/>
      <c r="VXS138" s="131"/>
      <c r="VXT138" s="131"/>
      <c r="VXU138" s="131"/>
      <c r="VXV138" s="131"/>
      <c r="VXW138" s="131"/>
      <c r="VXX138" s="131"/>
      <c r="VXY138" s="131"/>
      <c r="VXZ138" s="131"/>
      <c r="VYA138" s="131"/>
      <c r="VYB138" s="131"/>
      <c r="VYC138" s="131"/>
      <c r="VYD138" s="131"/>
      <c r="VYE138" s="131"/>
      <c r="VYF138" s="131"/>
      <c r="VYG138" s="131"/>
      <c r="VYH138" s="131"/>
      <c r="VYI138" s="131"/>
      <c r="VYJ138" s="131"/>
      <c r="VYK138" s="131"/>
      <c r="VYL138" s="131"/>
      <c r="VYM138" s="131"/>
      <c r="VYN138" s="131"/>
      <c r="VYO138" s="131"/>
      <c r="VYP138" s="131"/>
      <c r="VYQ138" s="131"/>
      <c r="VYR138" s="131"/>
      <c r="VYS138" s="131"/>
      <c r="VYT138" s="131"/>
      <c r="VYU138" s="131"/>
      <c r="VYV138" s="131"/>
      <c r="VYW138" s="131"/>
      <c r="VYX138" s="131"/>
      <c r="VYY138" s="131"/>
      <c r="VYZ138" s="131"/>
      <c r="VZA138" s="131"/>
      <c r="VZB138" s="131"/>
      <c r="VZC138" s="131"/>
      <c r="VZD138" s="131"/>
      <c r="VZE138" s="131"/>
      <c r="VZF138" s="131"/>
      <c r="VZG138" s="131"/>
      <c r="VZH138" s="131"/>
      <c r="VZI138" s="131"/>
      <c r="VZJ138" s="131"/>
      <c r="VZK138" s="131"/>
      <c r="VZL138" s="131"/>
      <c r="VZM138" s="131"/>
      <c r="VZN138" s="131"/>
      <c r="VZO138" s="131"/>
      <c r="VZP138" s="131"/>
      <c r="VZQ138" s="131"/>
      <c r="VZR138" s="131"/>
      <c r="VZS138" s="131"/>
      <c r="VZT138" s="131"/>
      <c r="VZU138" s="131"/>
      <c r="VZV138" s="131"/>
      <c r="VZW138" s="131"/>
      <c r="VZX138" s="131"/>
      <c r="VZY138" s="131"/>
      <c r="VZZ138" s="131"/>
      <c r="WAA138" s="131"/>
      <c r="WAB138" s="131"/>
      <c r="WAC138" s="131"/>
      <c r="WAD138" s="131"/>
      <c r="WAE138" s="131"/>
      <c r="WAF138" s="131"/>
      <c r="WAG138" s="131"/>
      <c r="WAH138" s="131"/>
      <c r="WAI138" s="131"/>
      <c r="WAJ138" s="131"/>
      <c r="WAK138" s="131"/>
      <c r="WAL138" s="131"/>
      <c r="WAM138" s="131"/>
      <c r="WAN138" s="131"/>
      <c r="WAO138" s="131"/>
      <c r="WAP138" s="131"/>
      <c r="WAQ138" s="131"/>
      <c r="WAR138" s="131"/>
      <c r="WAS138" s="131"/>
      <c r="WAT138" s="131"/>
      <c r="WAU138" s="131"/>
      <c r="WAV138" s="131"/>
      <c r="WAW138" s="131"/>
      <c r="WAX138" s="131"/>
      <c r="WAY138" s="131"/>
      <c r="WAZ138" s="131"/>
      <c r="WBA138" s="131"/>
      <c r="WBB138" s="131"/>
      <c r="WBC138" s="131"/>
      <c r="WBD138" s="131"/>
      <c r="WBE138" s="131"/>
      <c r="WBF138" s="131"/>
      <c r="WBG138" s="131"/>
      <c r="WBH138" s="131"/>
      <c r="WBI138" s="131"/>
      <c r="WBJ138" s="131"/>
      <c r="WBK138" s="131"/>
      <c r="WBL138" s="131"/>
      <c r="WBM138" s="131"/>
      <c r="WBN138" s="131"/>
      <c r="WBO138" s="131"/>
      <c r="WBP138" s="131"/>
      <c r="WBQ138" s="131"/>
      <c r="WBR138" s="131"/>
      <c r="WBS138" s="131"/>
      <c r="WBT138" s="131"/>
      <c r="WBU138" s="131"/>
      <c r="WBV138" s="131"/>
      <c r="WBW138" s="131"/>
      <c r="WBX138" s="131"/>
      <c r="WBY138" s="131"/>
      <c r="WBZ138" s="131"/>
      <c r="WCA138" s="131"/>
      <c r="WCB138" s="131"/>
      <c r="WCC138" s="131"/>
      <c r="WCD138" s="131"/>
      <c r="WCE138" s="131"/>
      <c r="WCF138" s="131"/>
      <c r="WCG138" s="131"/>
      <c r="WCH138" s="131"/>
      <c r="WCI138" s="131"/>
      <c r="WCJ138" s="131"/>
      <c r="WCK138" s="131"/>
      <c r="WCL138" s="131"/>
      <c r="WCM138" s="131"/>
      <c r="WCN138" s="131"/>
      <c r="WCO138" s="131"/>
      <c r="WCP138" s="131"/>
      <c r="WCQ138" s="131"/>
      <c r="WCR138" s="131"/>
      <c r="WCS138" s="131"/>
      <c r="WCT138" s="131"/>
      <c r="WCU138" s="131"/>
      <c r="WCV138" s="131"/>
      <c r="WCW138" s="131"/>
      <c r="WCX138" s="131"/>
      <c r="WCY138" s="131"/>
      <c r="WCZ138" s="131"/>
      <c r="WDA138" s="131"/>
      <c r="WDB138" s="131"/>
      <c r="WDC138" s="131"/>
      <c r="WDD138" s="131"/>
      <c r="WDE138" s="131"/>
      <c r="WDF138" s="131"/>
      <c r="WDG138" s="131"/>
      <c r="WDH138" s="131"/>
      <c r="WDI138" s="131"/>
      <c r="WDJ138" s="131"/>
      <c r="WDK138" s="131"/>
      <c r="WDL138" s="131"/>
      <c r="WDM138" s="131"/>
      <c r="WDN138" s="131"/>
      <c r="WDO138" s="131"/>
      <c r="WDP138" s="131"/>
      <c r="WDQ138" s="131"/>
      <c r="WDR138" s="131"/>
      <c r="WDS138" s="131"/>
      <c r="WDT138" s="131"/>
      <c r="WDU138" s="131"/>
      <c r="WDV138" s="131"/>
      <c r="WDW138" s="131"/>
      <c r="WDX138" s="131"/>
      <c r="WDY138" s="131"/>
      <c r="WDZ138" s="131"/>
      <c r="WEA138" s="131"/>
      <c r="WEB138" s="131"/>
      <c r="WEC138" s="131"/>
      <c r="WED138" s="131"/>
      <c r="WEE138" s="131"/>
      <c r="WEF138" s="131"/>
      <c r="WEG138" s="131"/>
      <c r="WEH138" s="131"/>
      <c r="WEI138" s="131"/>
      <c r="WEJ138" s="131"/>
      <c r="WEK138" s="131"/>
      <c r="WEL138" s="131"/>
      <c r="WEM138" s="131"/>
      <c r="WEN138" s="131"/>
      <c r="WEO138" s="131"/>
      <c r="WEP138" s="131"/>
      <c r="WEQ138" s="131"/>
      <c r="WER138" s="131"/>
      <c r="WES138" s="131"/>
      <c r="WET138" s="131"/>
      <c r="WEU138" s="131"/>
      <c r="WEV138" s="131"/>
      <c r="WEW138" s="131"/>
      <c r="WEX138" s="131"/>
      <c r="WEY138" s="131"/>
      <c r="WEZ138" s="131"/>
      <c r="WFA138" s="131"/>
      <c r="WFB138" s="131"/>
      <c r="WFC138" s="131"/>
      <c r="WFD138" s="131"/>
      <c r="WFE138" s="131"/>
      <c r="WFF138" s="131"/>
      <c r="WFG138" s="131"/>
      <c r="WFH138" s="131"/>
      <c r="WFI138" s="131"/>
      <c r="WFJ138" s="131"/>
      <c r="WFK138" s="131"/>
      <c r="WFL138" s="131"/>
      <c r="WFM138" s="131"/>
      <c r="WFN138" s="131"/>
      <c r="WFO138" s="131"/>
      <c r="WFP138" s="131"/>
      <c r="WFQ138" s="131"/>
      <c r="WFR138" s="131"/>
      <c r="WFS138" s="131"/>
      <c r="WFT138" s="131"/>
      <c r="WFU138" s="131"/>
      <c r="WFV138" s="131"/>
      <c r="WFW138" s="131"/>
      <c r="WFX138" s="131"/>
      <c r="WFY138" s="131"/>
      <c r="WFZ138" s="131"/>
      <c r="WGA138" s="131"/>
      <c r="WGB138" s="131"/>
      <c r="WGC138" s="131"/>
      <c r="WGD138" s="131"/>
      <c r="WGE138" s="131"/>
      <c r="WGF138" s="131"/>
      <c r="WGG138" s="131"/>
      <c r="WGH138" s="131"/>
      <c r="WGI138" s="131"/>
      <c r="WGJ138" s="131"/>
      <c r="WGK138" s="131"/>
      <c r="WGL138" s="131"/>
      <c r="WGM138" s="131"/>
      <c r="WGN138" s="131"/>
      <c r="WGO138" s="131"/>
      <c r="WGP138" s="131"/>
      <c r="WGQ138" s="131"/>
      <c r="WGR138" s="131"/>
      <c r="WGS138" s="131"/>
      <c r="WGT138" s="131"/>
      <c r="WGU138" s="131"/>
      <c r="WGV138" s="131"/>
      <c r="WGW138" s="131"/>
      <c r="WGX138" s="131"/>
      <c r="WGY138" s="131"/>
      <c r="WGZ138" s="131"/>
      <c r="WHA138" s="131"/>
      <c r="WHB138" s="131"/>
      <c r="WHC138" s="131"/>
      <c r="WHD138" s="131"/>
      <c r="WHE138" s="131"/>
      <c r="WHF138" s="131"/>
      <c r="WHG138" s="131"/>
      <c r="WHH138" s="131"/>
      <c r="WHI138" s="131"/>
      <c r="WHJ138" s="131"/>
      <c r="WHK138" s="131"/>
      <c r="WHL138" s="131"/>
      <c r="WHM138" s="131"/>
      <c r="WHN138" s="131"/>
      <c r="WHO138" s="131"/>
      <c r="WHP138" s="131"/>
      <c r="WHQ138" s="131"/>
      <c r="WHR138" s="131"/>
      <c r="WHS138" s="131"/>
      <c r="WHT138" s="131"/>
      <c r="WHU138" s="131"/>
      <c r="WHV138" s="131"/>
      <c r="WHW138" s="131"/>
      <c r="WHX138" s="131"/>
      <c r="WHY138" s="131"/>
      <c r="WHZ138" s="131"/>
      <c r="WIA138" s="131"/>
      <c r="WIB138" s="131"/>
      <c r="WIC138" s="131"/>
      <c r="WID138" s="131"/>
      <c r="WIE138" s="131"/>
      <c r="WIF138" s="131"/>
      <c r="WIG138" s="131"/>
      <c r="WIH138" s="131"/>
      <c r="WII138" s="131"/>
      <c r="WIJ138" s="131"/>
      <c r="WIK138" s="131"/>
      <c r="WIL138" s="131"/>
      <c r="WIM138" s="131"/>
      <c r="WIN138" s="131"/>
      <c r="WIO138" s="131"/>
      <c r="WIP138" s="131"/>
      <c r="WIQ138" s="131"/>
      <c r="WIR138" s="131"/>
      <c r="WIS138" s="131"/>
      <c r="WIT138" s="131"/>
      <c r="WIU138" s="131"/>
      <c r="WIV138" s="131"/>
      <c r="WIW138" s="131"/>
      <c r="WIX138" s="131"/>
      <c r="WIY138" s="131"/>
      <c r="WIZ138" s="131"/>
      <c r="WJA138" s="131"/>
      <c r="WJB138" s="131"/>
      <c r="WJC138" s="131"/>
      <c r="WJD138" s="131"/>
      <c r="WJE138" s="131"/>
      <c r="WJF138" s="131"/>
      <c r="WJG138" s="131"/>
      <c r="WJH138" s="131"/>
      <c r="WJI138" s="131"/>
      <c r="WJJ138" s="131"/>
      <c r="WJK138" s="131"/>
      <c r="WJL138" s="131"/>
      <c r="WJM138" s="131"/>
      <c r="WJN138" s="131"/>
      <c r="WJO138" s="131"/>
      <c r="WJP138" s="131"/>
      <c r="WJQ138" s="131"/>
      <c r="WJR138" s="131"/>
      <c r="WJS138" s="131"/>
      <c r="WJT138" s="131"/>
      <c r="WJU138" s="131"/>
      <c r="WJV138" s="131"/>
      <c r="WJW138" s="131"/>
      <c r="WJX138" s="131"/>
      <c r="WJY138" s="131"/>
      <c r="WJZ138" s="131"/>
      <c r="WKA138" s="131"/>
      <c r="WKB138" s="131"/>
      <c r="WKC138" s="131"/>
      <c r="WKD138" s="131"/>
      <c r="WKE138" s="131"/>
      <c r="WKF138" s="131"/>
      <c r="WKG138" s="131"/>
      <c r="WKH138" s="131"/>
      <c r="WKI138" s="131"/>
      <c r="WKJ138" s="131"/>
      <c r="WKK138" s="131"/>
      <c r="WKL138" s="131"/>
      <c r="WKM138" s="131"/>
      <c r="WKN138" s="131"/>
      <c r="WKO138" s="131"/>
      <c r="WKP138" s="131"/>
      <c r="WKQ138" s="131"/>
      <c r="WKR138" s="131"/>
      <c r="WKS138" s="131"/>
      <c r="WKT138" s="131"/>
      <c r="WKU138" s="131"/>
      <c r="WKV138" s="131"/>
      <c r="WKW138" s="131"/>
      <c r="WKX138" s="131"/>
      <c r="WKY138" s="131"/>
      <c r="WKZ138" s="131"/>
      <c r="WLA138" s="131"/>
      <c r="WLB138" s="131"/>
      <c r="WLC138" s="131"/>
      <c r="WLD138" s="131"/>
      <c r="WLE138" s="131"/>
      <c r="WLF138" s="131"/>
      <c r="WLG138" s="131"/>
      <c r="WLH138" s="131"/>
      <c r="WLI138" s="131"/>
      <c r="WLJ138" s="131"/>
      <c r="WLK138" s="131"/>
      <c r="WLL138" s="131"/>
      <c r="WLM138" s="131"/>
      <c r="WLN138" s="131"/>
      <c r="WLO138" s="131"/>
      <c r="WLP138" s="131"/>
      <c r="WLQ138" s="131"/>
      <c r="WLR138" s="131"/>
      <c r="WLS138" s="131"/>
      <c r="WLT138" s="131"/>
      <c r="WLU138" s="131"/>
      <c r="WLV138" s="131"/>
      <c r="WLW138" s="131"/>
      <c r="WLX138" s="131"/>
      <c r="WLY138" s="131"/>
      <c r="WLZ138" s="131"/>
      <c r="WMA138" s="131"/>
      <c r="WMB138" s="131"/>
      <c r="WMC138" s="131"/>
      <c r="WMD138" s="131"/>
      <c r="WME138" s="131"/>
      <c r="WMF138" s="131"/>
      <c r="WMG138" s="131"/>
      <c r="WMH138" s="131"/>
      <c r="WMI138" s="131"/>
      <c r="WMJ138" s="131"/>
      <c r="WMK138" s="131"/>
      <c r="WML138" s="131"/>
      <c r="WMM138" s="131"/>
      <c r="WMN138" s="131"/>
      <c r="WMO138" s="131"/>
      <c r="WMP138" s="131"/>
      <c r="WMQ138" s="131"/>
      <c r="WMR138" s="131"/>
      <c r="WMS138" s="131"/>
      <c r="WMT138" s="131"/>
      <c r="WMU138" s="131"/>
      <c r="WMV138" s="131"/>
      <c r="WMW138" s="131"/>
      <c r="WMX138" s="131"/>
      <c r="WMY138" s="131"/>
      <c r="WMZ138" s="131"/>
      <c r="WNA138" s="131"/>
      <c r="WNB138" s="131"/>
      <c r="WNC138" s="131"/>
      <c r="WND138" s="131"/>
      <c r="WNE138" s="131"/>
      <c r="WNF138" s="131"/>
      <c r="WNG138" s="131"/>
      <c r="WNH138" s="131"/>
      <c r="WNI138" s="131"/>
      <c r="WNJ138" s="131"/>
      <c r="WNK138" s="131"/>
      <c r="WNL138" s="131"/>
      <c r="WNM138" s="131"/>
      <c r="WNN138" s="131"/>
      <c r="WNO138" s="131"/>
      <c r="WNP138" s="131"/>
      <c r="WNQ138" s="131"/>
      <c r="WNR138" s="131"/>
      <c r="WNS138" s="131"/>
      <c r="WNT138" s="131"/>
      <c r="WNU138" s="131"/>
      <c r="WNV138" s="131"/>
      <c r="WNW138" s="131"/>
      <c r="WNX138" s="131"/>
      <c r="WNY138" s="131"/>
      <c r="WNZ138" s="131"/>
      <c r="WOA138" s="131"/>
      <c r="WOB138" s="131"/>
      <c r="WOC138" s="131"/>
      <c r="WOD138" s="131"/>
      <c r="WOE138" s="131"/>
      <c r="WOF138" s="131"/>
      <c r="WOG138" s="131"/>
      <c r="WOH138" s="131"/>
      <c r="WOI138" s="131"/>
      <c r="WOJ138" s="131"/>
      <c r="WOK138" s="131"/>
      <c r="WOL138" s="131"/>
      <c r="WOM138" s="131"/>
      <c r="WON138" s="131"/>
      <c r="WOO138" s="131"/>
      <c r="WOP138" s="131"/>
      <c r="WOQ138" s="131"/>
      <c r="WOR138" s="131"/>
      <c r="WOS138" s="131"/>
      <c r="WOT138" s="131"/>
      <c r="WOU138" s="131"/>
      <c r="WOV138" s="131"/>
      <c r="WOW138" s="131"/>
      <c r="WOX138" s="131"/>
      <c r="WOY138" s="131"/>
      <c r="WOZ138" s="131"/>
      <c r="WPA138" s="131"/>
      <c r="WPB138" s="131"/>
      <c r="WPC138" s="131"/>
      <c r="WPD138" s="131"/>
      <c r="WPE138" s="131"/>
      <c r="WPF138" s="131"/>
      <c r="WPG138" s="131"/>
      <c r="WPH138" s="131"/>
      <c r="WPI138" s="131"/>
      <c r="WPJ138" s="131"/>
      <c r="WPK138" s="131"/>
      <c r="WPL138" s="131"/>
      <c r="WPM138" s="131"/>
      <c r="WPN138" s="131"/>
      <c r="WPO138" s="131"/>
      <c r="WPP138" s="131"/>
      <c r="WPQ138" s="131"/>
      <c r="WPR138" s="131"/>
      <c r="WPS138" s="131"/>
      <c r="WPT138" s="131"/>
      <c r="WPU138" s="131"/>
      <c r="WPV138" s="131"/>
      <c r="WPW138" s="131"/>
      <c r="WPX138" s="131"/>
      <c r="WPY138" s="131"/>
      <c r="WPZ138" s="131"/>
      <c r="WQA138" s="131"/>
      <c r="WQB138" s="131"/>
      <c r="WQC138" s="131"/>
      <c r="WQD138" s="131"/>
      <c r="WQE138" s="131"/>
      <c r="WQF138" s="131"/>
      <c r="WQG138" s="131"/>
      <c r="WQH138" s="131"/>
      <c r="WQI138" s="131"/>
      <c r="WQJ138" s="131"/>
      <c r="WQK138" s="131"/>
      <c r="WQL138" s="131"/>
      <c r="WQM138" s="131"/>
      <c r="WQN138" s="131"/>
      <c r="WQO138" s="131"/>
      <c r="WQP138" s="131"/>
      <c r="WQQ138" s="131"/>
      <c r="WQR138" s="131"/>
      <c r="WQS138" s="131"/>
      <c r="WQT138" s="131"/>
      <c r="WQU138" s="131"/>
      <c r="WQV138" s="131"/>
      <c r="WQW138" s="131"/>
      <c r="WQX138" s="131"/>
      <c r="WQY138" s="131"/>
      <c r="WQZ138" s="131"/>
      <c r="WRA138" s="131"/>
      <c r="WRB138" s="131"/>
      <c r="WRC138" s="131"/>
      <c r="WRD138" s="131"/>
      <c r="WRE138" s="131"/>
      <c r="WRF138" s="131"/>
      <c r="WRG138" s="131"/>
      <c r="WRH138" s="131"/>
      <c r="WRI138" s="131"/>
      <c r="WRJ138" s="131"/>
      <c r="WRK138" s="131"/>
      <c r="WRL138" s="131"/>
      <c r="WRM138" s="131"/>
      <c r="WRN138" s="131"/>
      <c r="WRO138" s="131"/>
      <c r="WRP138" s="131"/>
      <c r="WRQ138" s="131"/>
      <c r="WRR138" s="131"/>
      <c r="WRS138" s="131"/>
      <c r="WRT138" s="131"/>
      <c r="WRU138" s="131"/>
      <c r="WRV138" s="131"/>
      <c r="WRW138" s="131"/>
      <c r="WRX138" s="131"/>
      <c r="WRY138" s="131"/>
      <c r="WRZ138" s="131"/>
      <c r="WSA138" s="131"/>
      <c r="WSB138" s="131"/>
      <c r="WSC138" s="131"/>
      <c r="WSD138" s="131"/>
      <c r="WSE138" s="131"/>
      <c r="WSF138" s="131"/>
      <c r="WSG138" s="131"/>
      <c r="WSH138" s="131"/>
      <c r="WSI138" s="131"/>
      <c r="WSJ138" s="131"/>
      <c r="WSK138" s="131"/>
      <c r="WSL138" s="131"/>
      <c r="WSM138" s="131"/>
      <c r="WSN138" s="131"/>
      <c r="WSO138" s="131"/>
      <c r="WSP138" s="131"/>
      <c r="WSQ138" s="131"/>
      <c r="WSR138" s="131"/>
      <c r="WSS138" s="131"/>
      <c r="WST138" s="131"/>
      <c r="WSU138" s="131"/>
      <c r="WSV138" s="131"/>
      <c r="WSW138" s="131"/>
      <c r="WSX138" s="131"/>
      <c r="WSY138" s="131"/>
      <c r="WSZ138" s="131"/>
      <c r="WTA138" s="131"/>
      <c r="WTB138" s="131"/>
      <c r="WTC138" s="131"/>
      <c r="WTD138" s="131"/>
      <c r="WTE138" s="131"/>
      <c r="WTF138" s="131"/>
      <c r="WTG138" s="131"/>
      <c r="WTH138" s="131"/>
      <c r="WTI138" s="131"/>
      <c r="WTJ138" s="131"/>
      <c r="WTK138" s="131"/>
      <c r="WTL138" s="131"/>
      <c r="WTM138" s="131"/>
      <c r="WTN138" s="131"/>
      <c r="WTO138" s="131"/>
      <c r="WTP138" s="131"/>
      <c r="WTQ138" s="131"/>
      <c r="WTR138" s="131"/>
      <c r="WTS138" s="131"/>
      <c r="WTT138" s="131"/>
      <c r="WTU138" s="131"/>
      <c r="WTV138" s="131"/>
      <c r="WTW138" s="131"/>
      <c r="WTX138" s="131"/>
      <c r="WTY138" s="131"/>
      <c r="WTZ138" s="131"/>
      <c r="WUA138" s="131"/>
      <c r="WUB138" s="131"/>
      <c r="WUC138" s="131"/>
      <c r="WUD138" s="131"/>
      <c r="WUE138" s="131"/>
      <c r="WUF138" s="131"/>
      <c r="WUG138" s="131"/>
      <c r="WUH138" s="131"/>
      <c r="WUI138" s="131"/>
      <c r="WUJ138" s="131"/>
      <c r="WUK138" s="131"/>
      <c r="WUL138" s="131"/>
      <c r="WUM138" s="131"/>
      <c r="WUN138" s="131"/>
      <c r="WUO138" s="131"/>
      <c r="WUP138" s="131"/>
      <c r="WUQ138" s="131"/>
      <c r="WUR138" s="131"/>
      <c r="WUS138" s="131"/>
      <c r="WUT138" s="131"/>
      <c r="WUU138" s="131"/>
      <c r="WUV138" s="131"/>
      <c r="WUW138" s="131"/>
      <c r="WUX138" s="131"/>
      <c r="WUY138" s="131"/>
      <c r="WUZ138" s="131"/>
      <c r="WVA138" s="131"/>
      <c r="WVB138" s="131"/>
      <c r="WVC138" s="131"/>
      <c r="WVD138" s="131"/>
      <c r="WVE138" s="131"/>
      <c r="WVF138" s="131"/>
      <c r="WVG138" s="131"/>
      <c r="WVH138" s="131"/>
      <c r="WVI138" s="131"/>
      <c r="WVJ138" s="131"/>
      <c r="WVK138" s="131"/>
      <c r="WVL138" s="131"/>
      <c r="WVM138" s="131"/>
      <c r="WVN138" s="131"/>
      <c r="WVO138" s="131"/>
      <c r="WVP138" s="131"/>
      <c r="WVQ138" s="131"/>
      <c r="WVR138" s="131"/>
      <c r="WVS138" s="131"/>
      <c r="WVT138" s="131"/>
      <c r="WVU138" s="131"/>
      <c r="WVV138" s="131"/>
      <c r="WVW138" s="131"/>
      <c r="WVX138" s="131"/>
      <c r="WVY138" s="131"/>
      <c r="WVZ138" s="131"/>
      <c r="WWA138" s="131"/>
      <c r="WWB138" s="131"/>
      <c r="WWC138" s="131"/>
      <c r="WWD138" s="131"/>
      <c r="WWE138" s="131"/>
      <c r="WWF138" s="131"/>
      <c r="WWG138" s="131"/>
      <c r="WWH138" s="131"/>
      <c r="WWI138" s="131"/>
      <c r="WWJ138" s="131"/>
      <c r="WWK138" s="131"/>
      <c r="WWL138" s="131"/>
      <c r="WWM138" s="131"/>
      <c r="WWN138" s="131"/>
      <c r="WWO138" s="131"/>
      <c r="WWP138" s="131"/>
      <c r="WWQ138" s="131"/>
      <c r="WWR138" s="131"/>
      <c r="WWS138" s="131"/>
      <c r="WWT138" s="131"/>
      <c r="WWU138" s="131"/>
      <c r="WWV138" s="131"/>
      <c r="WWW138" s="131"/>
      <c r="WWX138" s="131"/>
      <c r="WWY138" s="131"/>
      <c r="WWZ138" s="131"/>
      <c r="WXA138" s="131"/>
      <c r="WXB138" s="131"/>
      <c r="WXC138" s="131"/>
      <c r="WXD138" s="131"/>
      <c r="WXE138" s="131"/>
      <c r="WXF138" s="131"/>
      <c r="WXG138" s="131"/>
      <c r="WXH138" s="131"/>
      <c r="WXI138" s="131"/>
      <c r="WXJ138" s="131"/>
      <c r="WXK138" s="131"/>
      <c r="WXL138" s="131"/>
      <c r="WXM138" s="131"/>
      <c r="WXN138" s="131"/>
      <c r="WXO138" s="131"/>
      <c r="WXP138" s="131"/>
      <c r="WXQ138" s="131"/>
      <c r="WXR138" s="131"/>
      <c r="WXS138" s="131"/>
      <c r="WXT138" s="131"/>
      <c r="WXU138" s="131"/>
      <c r="WXV138" s="131"/>
      <c r="WXW138" s="131"/>
      <c r="WXX138" s="131"/>
      <c r="WXY138" s="131"/>
      <c r="WXZ138" s="131"/>
      <c r="WYA138" s="131"/>
      <c r="WYB138" s="131"/>
      <c r="WYC138" s="131"/>
      <c r="WYD138" s="131"/>
      <c r="WYE138" s="131"/>
      <c r="WYF138" s="131"/>
      <c r="WYG138" s="131"/>
      <c r="WYH138" s="131"/>
      <c r="WYI138" s="131"/>
      <c r="WYJ138" s="131"/>
      <c r="WYK138" s="131"/>
      <c r="WYL138" s="131"/>
      <c r="WYM138" s="131"/>
      <c r="WYN138" s="131"/>
      <c r="WYO138" s="131"/>
      <c r="WYP138" s="131"/>
      <c r="WYQ138" s="131"/>
      <c r="WYR138" s="131"/>
      <c r="WYS138" s="131"/>
      <c r="WYT138" s="131"/>
      <c r="WYU138" s="131"/>
      <c r="WYV138" s="131"/>
      <c r="WYW138" s="131"/>
      <c r="WYX138" s="131"/>
      <c r="WYY138" s="131"/>
      <c r="WYZ138" s="131"/>
      <c r="WZA138" s="131"/>
      <c r="WZB138" s="131"/>
      <c r="WZC138" s="131"/>
      <c r="WZD138" s="131"/>
      <c r="WZE138" s="131"/>
      <c r="WZF138" s="131"/>
      <c r="WZG138" s="131"/>
      <c r="WZH138" s="131"/>
      <c r="WZI138" s="131"/>
      <c r="WZJ138" s="131"/>
      <c r="WZK138" s="131"/>
      <c r="WZL138" s="131"/>
      <c r="WZM138" s="131"/>
      <c r="WZN138" s="131"/>
      <c r="WZO138" s="131"/>
      <c r="WZP138" s="131"/>
      <c r="WZQ138" s="131"/>
      <c r="WZR138" s="131"/>
      <c r="WZS138" s="131"/>
      <c r="WZT138" s="131"/>
      <c r="WZU138" s="131"/>
      <c r="WZV138" s="131"/>
      <c r="WZW138" s="131"/>
      <c r="WZX138" s="131"/>
      <c r="WZY138" s="131"/>
      <c r="WZZ138" s="131"/>
      <c r="XAA138" s="131"/>
      <c r="XAB138" s="131"/>
      <c r="XAC138" s="131"/>
      <c r="XAD138" s="131"/>
      <c r="XAE138" s="131"/>
      <c r="XAF138" s="131"/>
      <c r="XAG138" s="131"/>
      <c r="XAH138" s="131"/>
      <c r="XAI138" s="131"/>
      <c r="XAJ138" s="131"/>
      <c r="XAK138" s="131"/>
      <c r="XAL138" s="131"/>
      <c r="XAM138" s="131"/>
      <c r="XAN138" s="131"/>
      <c r="XAO138" s="131"/>
      <c r="XAP138" s="131"/>
      <c r="XAQ138" s="131"/>
      <c r="XAR138" s="131"/>
      <c r="XAS138" s="131"/>
      <c r="XAT138" s="131"/>
      <c r="XAU138" s="131"/>
      <c r="XAV138" s="131"/>
      <c r="XAW138" s="131"/>
      <c r="XAX138" s="131"/>
      <c r="XAY138" s="131"/>
      <c r="XAZ138" s="131"/>
      <c r="XBA138" s="131"/>
      <c r="XBB138" s="131"/>
      <c r="XBC138" s="131"/>
      <c r="XBD138" s="131"/>
      <c r="XBE138" s="131"/>
      <c r="XBF138" s="131"/>
      <c r="XBG138" s="131"/>
      <c r="XBH138" s="131"/>
      <c r="XBI138" s="131"/>
      <c r="XBJ138" s="131"/>
      <c r="XBK138" s="131"/>
      <c r="XBL138" s="131"/>
      <c r="XBM138" s="131"/>
      <c r="XBN138" s="131"/>
      <c r="XBO138" s="131"/>
      <c r="XBP138" s="131"/>
      <c r="XBQ138" s="131"/>
      <c r="XBR138" s="131"/>
      <c r="XBS138" s="131"/>
      <c r="XBT138" s="131"/>
      <c r="XBU138" s="131"/>
      <c r="XBV138" s="131"/>
      <c r="XBW138" s="131"/>
      <c r="XBX138" s="131"/>
      <c r="XBY138" s="131"/>
      <c r="XBZ138" s="131"/>
      <c r="XCA138" s="131"/>
      <c r="XCB138" s="131"/>
      <c r="XCC138" s="131"/>
      <c r="XCD138" s="131"/>
      <c r="XCE138" s="131"/>
      <c r="XCF138" s="131"/>
      <c r="XCG138" s="131"/>
      <c r="XCH138" s="131"/>
      <c r="XCI138" s="131"/>
      <c r="XCJ138" s="131"/>
      <c r="XCK138" s="131"/>
      <c r="XCL138" s="131"/>
      <c r="XCM138" s="131"/>
      <c r="XCN138" s="131"/>
      <c r="XCO138" s="131"/>
      <c r="XCP138" s="131"/>
      <c r="XCQ138" s="131"/>
      <c r="XCR138" s="131"/>
      <c r="XCS138" s="131"/>
      <c r="XCT138" s="131"/>
      <c r="XCU138" s="131"/>
      <c r="XCV138" s="131"/>
      <c r="XCW138" s="131"/>
      <c r="XCX138" s="131"/>
      <c r="XCY138" s="131"/>
      <c r="XCZ138" s="131"/>
      <c r="XDA138" s="131"/>
      <c r="XDB138" s="131"/>
      <c r="XDC138" s="131"/>
      <c r="XDD138" s="131"/>
      <c r="XDE138" s="131"/>
      <c r="XDF138" s="131"/>
      <c r="XDG138" s="131"/>
      <c r="XDH138" s="131"/>
      <c r="XDI138" s="131"/>
      <c r="XDJ138" s="131"/>
      <c r="XDK138" s="131"/>
      <c r="XDL138" s="131"/>
      <c r="XDM138" s="131"/>
      <c r="XDN138" s="131"/>
      <c r="XDO138" s="131"/>
      <c r="XDP138" s="131"/>
      <c r="XDQ138" s="131"/>
      <c r="XDR138" s="131"/>
      <c r="XDS138" s="131"/>
      <c r="XDT138" s="131"/>
      <c r="XDU138" s="131"/>
      <c r="XDV138" s="131"/>
      <c r="XDW138" s="131"/>
      <c r="XDX138" s="131"/>
      <c r="XDY138" s="131"/>
      <c r="XDZ138" s="131"/>
      <c r="XEA138" s="131"/>
      <c r="XEB138" s="131"/>
      <c r="XEC138" s="131"/>
      <c r="XED138" s="131"/>
      <c r="XEE138" s="131"/>
      <c r="XEF138" s="131"/>
      <c r="XEG138" s="131"/>
      <c r="XEH138" s="131"/>
      <c r="XEI138" s="131"/>
      <c r="XEJ138" s="131"/>
      <c r="XEK138" s="131"/>
      <c r="XEL138" s="131"/>
      <c r="XEM138" s="131"/>
      <c r="XEN138" s="131"/>
      <c r="XEO138" s="131"/>
      <c r="XEP138" s="131"/>
      <c r="XEQ138" s="131"/>
      <c r="XER138" s="131"/>
      <c r="XES138" s="131"/>
      <c r="XET138" s="131"/>
      <c r="XEU138" s="131"/>
      <c r="XEV138" s="131"/>
      <c r="XEW138" s="131"/>
      <c r="XEX138" s="131"/>
      <c r="XEY138" s="131"/>
      <c r="XEZ138" s="131"/>
      <c r="XFA138" s="131"/>
      <c r="XFB138" s="131"/>
    </row>
    <row r="139" spans="1:16382" s="101" customFormat="1">
      <c r="A139" s="148"/>
      <c r="B139" s="89"/>
      <c r="D139" s="145" t="s">
        <v>308</v>
      </c>
      <c r="E139" s="89"/>
      <c r="F139" s="89"/>
      <c r="G139" s="159"/>
      <c r="H139" s="159"/>
      <c r="I139" s="159"/>
      <c r="J139" s="159"/>
      <c r="K139" s="159"/>
      <c r="L139" s="247">
        <f t="shared" ref="L139:R139" si="153">+L140/L$34</f>
        <v>-3.7663755458515279E-4</v>
      </c>
      <c r="M139" s="247">
        <f t="shared" si="153"/>
        <v>2.7111111111111111E-5</v>
      </c>
      <c r="N139" s="247">
        <f t="shared" si="153"/>
        <v>3.585382651761337E-3</v>
      </c>
      <c r="O139" s="247">
        <f t="shared" si="153"/>
        <v>1.9744432296605921E-4</v>
      </c>
      <c r="P139" s="247">
        <f t="shared" si="153"/>
        <v>-8.3094202034028847E-4</v>
      </c>
      <c r="Q139" s="247">
        <f t="shared" si="153"/>
        <v>-2.7666656315196621E-4</v>
      </c>
      <c r="R139" s="247">
        <f t="shared" si="153"/>
        <v>8.2284617824423877E-5</v>
      </c>
      <c r="S139" s="248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22"/>
      <c r="AE139" s="122"/>
      <c r="AF139" s="122"/>
      <c r="AG139" s="122"/>
      <c r="AH139" s="122"/>
    </row>
    <row r="140" spans="1:16382" s="101" customFormat="1">
      <c r="A140" s="148"/>
      <c r="B140" s="89"/>
      <c r="D140" s="183" t="s">
        <v>304</v>
      </c>
      <c r="E140" s="151"/>
      <c r="F140" s="151"/>
      <c r="G140" s="152"/>
      <c r="H140" s="155"/>
      <c r="I140" s="155"/>
      <c r="J140" s="155"/>
      <c r="K140" s="155"/>
      <c r="L140" s="231">
        <v>-0.69</v>
      </c>
      <c r="M140" s="231">
        <v>6.0999999999999999E-2</v>
      </c>
      <c r="N140" s="231">
        <v>8.7249999999999996</v>
      </c>
      <c r="O140" s="231">
        <v>0.52300000000000002</v>
      </c>
      <c r="P140" s="231">
        <v>-1.9850000000000001</v>
      </c>
      <c r="Q140" s="231">
        <v>-0.78400000000000003</v>
      </c>
      <c r="R140" s="231">
        <v>0.28199999999999997</v>
      </c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22"/>
      <c r="AE140" s="122"/>
      <c r="AF140" s="122"/>
      <c r="AG140" s="122"/>
      <c r="AH140" s="122"/>
    </row>
    <row r="141" spans="1:16382"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</row>
    <row r="142" spans="1:16382">
      <c r="B142" s="118" t="s">
        <v>150</v>
      </c>
      <c r="C142" s="97" t="s">
        <v>150</v>
      </c>
      <c r="D142" s="100"/>
      <c r="E142" s="100"/>
      <c r="F142" s="100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</row>
    <row r="143" spans="1:16382">
      <c r="C143" s="83"/>
      <c r="D143" s="84" t="s">
        <v>65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</row>
    <row r="144" spans="1:16382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19"/>
      <c r="AE144" s="119"/>
    </row>
    <row r="145" spans="1:35">
      <c r="A145" s="223" t="s">
        <v>151</v>
      </c>
      <c r="D145" s="98" t="s">
        <v>175</v>
      </c>
      <c r="G145" s="170"/>
      <c r="H145" s="170"/>
      <c r="I145" s="170"/>
      <c r="J145" s="170"/>
      <c r="K145" s="170"/>
      <c r="L145" s="170">
        <f t="shared" ref="L145:R145" si="154">+L34</f>
        <v>1832</v>
      </c>
      <c r="M145" s="170">
        <f t="shared" si="154"/>
        <v>2250</v>
      </c>
      <c r="N145" s="170">
        <f t="shared" si="154"/>
        <v>2433.4920000000002</v>
      </c>
      <c r="O145" s="170">
        <f t="shared" si="154"/>
        <v>2648.848</v>
      </c>
      <c r="P145" s="170">
        <f t="shared" si="154"/>
        <v>2388.8550000000005</v>
      </c>
      <c r="Q145" s="170">
        <f t="shared" si="154"/>
        <v>2833.7359999999999</v>
      </c>
      <c r="R145" s="170">
        <f t="shared" si="154"/>
        <v>3427.1289999999999</v>
      </c>
      <c r="S145" s="170">
        <f t="shared" ref="S145:AC145" si="155">+S7</f>
        <v>3736.2680200000004</v>
      </c>
      <c r="T145" s="170">
        <f t="shared" si="155"/>
        <v>4117.6736583860011</v>
      </c>
      <c r="U145" s="170">
        <f t="shared" si="155"/>
        <v>4452.756781698442</v>
      </c>
      <c r="V145" s="170">
        <f t="shared" si="155"/>
        <v>4764.7491623716269</v>
      </c>
      <c r="W145" s="170">
        <f t="shared" si="155"/>
        <v>5051.9694214630354</v>
      </c>
      <c r="X145" s="170">
        <f t="shared" si="155"/>
        <v>5320.2612584594326</v>
      </c>
      <c r="Y145" s="170">
        <f t="shared" si="155"/>
        <v>5563.2444885671994</v>
      </c>
      <c r="Z145" s="170">
        <f t="shared" si="155"/>
        <v>5808.4336472868945</v>
      </c>
      <c r="AA145" s="170">
        <f t="shared" si="155"/>
        <v>6055.5118630670859</v>
      </c>
      <c r="AB145" s="170">
        <f t="shared" si="155"/>
        <v>6304.2864105784056</v>
      </c>
      <c r="AC145" s="170">
        <f t="shared" si="155"/>
        <v>6554.7088333156626</v>
      </c>
      <c r="AD145" s="122"/>
      <c r="AE145" s="122">
        <f t="shared" ref="AE145" si="156">(AC145/S145)^(1/10)-1</f>
        <v>5.7819425944253489E-2</v>
      </c>
      <c r="AF145" s="122">
        <f t="shared" ref="AF145" si="157">(R145/L145)^(1/6)-1</f>
        <v>0.11002858772240276</v>
      </c>
      <c r="AG145" s="122">
        <f t="shared" ref="AG145" si="158">+(R145/O145)^(1/3)-1</f>
        <v>8.9660324358255883E-2</v>
      </c>
      <c r="AH145" s="122"/>
      <c r="AI145" s="122"/>
    </row>
    <row r="146" spans="1:35">
      <c r="D146" s="90" t="s">
        <v>152</v>
      </c>
      <c r="G146" s="170"/>
      <c r="H146" s="170"/>
      <c r="I146" s="170"/>
      <c r="J146" s="170"/>
      <c r="K146" s="170"/>
      <c r="L146" s="170">
        <f t="shared" ref="L146:R146" si="159">+L8</f>
        <v>-459.75900000000001</v>
      </c>
      <c r="M146" s="170">
        <f t="shared" si="159"/>
        <v>-542.74600000000009</v>
      </c>
      <c r="N146" s="170">
        <f t="shared" si="159"/>
        <v>-487.69499999999994</v>
      </c>
      <c r="O146" s="170">
        <f t="shared" si="159"/>
        <v>-530.66899999999987</v>
      </c>
      <c r="P146" s="170">
        <f t="shared" si="159"/>
        <v>-596.36300000000006</v>
      </c>
      <c r="Q146" s="170">
        <f t="shared" si="159"/>
        <v>-559.81899999999996</v>
      </c>
      <c r="R146" s="170">
        <f t="shared" si="159"/>
        <v>-764.70699999999988</v>
      </c>
      <c r="S146" s="170">
        <f t="shared" ref="S146:AC146" si="160">+S8</f>
        <v>-859.34164460000011</v>
      </c>
      <c r="T146" s="170">
        <f t="shared" si="160"/>
        <v>-936.77075728281534</v>
      </c>
      <c r="U146" s="170">
        <f t="shared" si="160"/>
        <v>-1001.8702758821501</v>
      </c>
      <c r="V146" s="170">
        <f t="shared" si="160"/>
        <v>-1060.1566886276878</v>
      </c>
      <c r="W146" s="170">
        <f t="shared" si="160"/>
        <v>-1111.4332727218689</v>
      </c>
      <c r="X146" s="170">
        <f t="shared" si="160"/>
        <v>-1157.1568237149277</v>
      </c>
      <c r="Y146" s="170">
        <f t="shared" si="160"/>
        <v>-1196.0975650419496</v>
      </c>
      <c r="Z146" s="170">
        <f t="shared" si="160"/>
        <v>-1234.2921500484672</v>
      </c>
      <c r="AA146" s="170">
        <f t="shared" si="160"/>
        <v>-1271.6574912440901</v>
      </c>
      <c r="AB146" s="170">
        <f t="shared" si="160"/>
        <v>-1308.1394301950222</v>
      </c>
      <c r="AC146" s="170">
        <f t="shared" si="160"/>
        <v>-1343.7153108297143</v>
      </c>
      <c r="AD146" s="122"/>
      <c r="AE146" s="122">
        <f t="shared" ref="AE146:AE147" si="161">(AC146/S146)^(1/10)-1</f>
        <v>4.5716933531241066E-2</v>
      </c>
      <c r="AF146" s="122">
        <f t="shared" ref="AF146:AF147" si="162">(R146/L146)^(1/6)-1</f>
        <v>8.8497587999294192E-2</v>
      </c>
      <c r="AG146" s="122">
        <f t="shared" ref="AG146:AG147" si="163">+(R146/O146)^(1/3)-1</f>
        <v>0.12951095937917634</v>
      </c>
    </row>
    <row r="147" spans="1:35" s="91" customFormat="1">
      <c r="A147" s="223" t="s">
        <v>129</v>
      </c>
      <c r="D147" s="124" t="s">
        <v>129</v>
      </c>
      <c r="E147" s="124"/>
      <c r="F147" s="124"/>
      <c r="G147" s="171"/>
      <c r="H147" s="171"/>
      <c r="I147" s="171"/>
      <c r="J147" s="171"/>
      <c r="K147" s="171"/>
      <c r="L147" s="171">
        <f t="shared" ref="L147:Q147" si="164">SUM(L145:L146)</f>
        <v>1372.241</v>
      </c>
      <c r="M147" s="171">
        <f t="shared" si="164"/>
        <v>1707.2539999999999</v>
      </c>
      <c r="N147" s="171">
        <f t="shared" si="164"/>
        <v>1945.7970000000003</v>
      </c>
      <c r="O147" s="171">
        <f t="shared" si="164"/>
        <v>2118.1790000000001</v>
      </c>
      <c r="P147" s="171">
        <f t="shared" si="164"/>
        <v>1792.4920000000004</v>
      </c>
      <c r="Q147" s="171">
        <f t="shared" si="164"/>
        <v>2273.9169999999999</v>
      </c>
      <c r="R147" s="171">
        <f t="shared" ref="R147:AC147" si="165">SUM(R145:R146)</f>
        <v>2662.422</v>
      </c>
      <c r="S147" s="171">
        <f t="shared" si="165"/>
        <v>2876.9263754000003</v>
      </c>
      <c r="T147" s="171">
        <f t="shared" si="165"/>
        <v>3180.9029011031857</v>
      </c>
      <c r="U147" s="171">
        <f t="shared" si="165"/>
        <v>3450.8865058162919</v>
      </c>
      <c r="V147" s="171">
        <f t="shared" si="165"/>
        <v>3704.5924737439391</v>
      </c>
      <c r="W147" s="171">
        <f t="shared" si="165"/>
        <v>3940.5361487411665</v>
      </c>
      <c r="X147" s="171">
        <f t="shared" si="165"/>
        <v>4163.1044347445049</v>
      </c>
      <c r="Y147" s="171">
        <f t="shared" si="165"/>
        <v>4367.1469235252498</v>
      </c>
      <c r="Z147" s="171">
        <f t="shared" si="165"/>
        <v>4574.1414972384273</v>
      </c>
      <c r="AA147" s="171">
        <f t="shared" si="165"/>
        <v>4783.8543718229957</v>
      </c>
      <c r="AB147" s="171">
        <f t="shared" si="165"/>
        <v>4996.1469803833834</v>
      </c>
      <c r="AC147" s="171">
        <f t="shared" si="165"/>
        <v>5210.9935224859482</v>
      </c>
      <c r="AD147" s="122"/>
      <c r="AE147" s="122">
        <f t="shared" si="161"/>
        <v>6.1204733660600974E-2</v>
      </c>
      <c r="AF147" s="122">
        <f t="shared" si="162"/>
        <v>0.11679745869122482</v>
      </c>
      <c r="AG147" s="122">
        <f t="shared" si="163"/>
        <v>7.9206978776292569E-2</v>
      </c>
      <c r="AH147" s="122"/>
      <c r="AI147" s="122"/>
    </row>
    <row r="148" spans="1:35">
      <c r="D148" s="9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22"/>
      <c r="AE148" s="122"/>
      <c r="AF148" s="122"/>
      <c r="AG148" s="122"/>
    </row>
    <row r="149" spans="1:35">
      <c r="D149" s="90" t="s">
        <v>153</v>
      </c>
      <c r="G149" s="172"/>
      <c r="H149" s="172"/>
      <c r="I149" s="172"/>
      <c r="J149" s="172"/>
      <c r="K149" s="172"/>
      <c r="L149" s="172">
        <v>0</v>
      </c>
      <c r="M149" s="172">
        <v>0</v>
      </c>
      <c r="N149" s="172">
        <v>0</v>
      </c>
      <c r="O149" s="172">
        <v>0</v>
      </c>
      <c r="P149" s="172">
        <v>0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0</v>
      </c>
      <c r="W149" s="172">
        <v>0</v>
      </c>
      <c r="X149" s="172">
        <v>0</v>
      </c>
      <c r="Y149" s="172">
        <v>0</v>
      </c>
      <c r="Z149" s="172">
        <v>0</v>
      </c>
      <c r="AA149" s="172">
        <v>0</v>
      </c>
      <c r="AB149" s="172">
        <v>0</v>
      </c>
      <c r="AC149" s="172">
        <v>0</v>
      </c>
    </row>
    <row r="150" spans="1:35">
      <c r="D150" s="90" t="s">
        <v>66</v>
      </c>
      <c r="G150" s="170"/>
      <c r="H150" s="170"/>
      <c r="I150" s="170"/>
      <c r="J150" s="170"/>
      <c r="K150" s="170"/>
      <c r="L150" s="170">
        <f t="shared" ref="L150:AC150" si="166">-SUM(L126,L127)</f>
        <v>-415.06799999999998</v>
      </c>
      <c r="M150" s="170">
        <f t="shared" si="166"/>
        <v>-558.41100000000006</v>
      </c>
      <c r="N150" s="170">
        <f t="shared" si="166"/>
        <v>-571.76499999999999</v>
      </c>
      <c r="O150" s="170">
        <f t="shared" si="166"/>
        <v>-612.01599999999996</v>
      </c>
      <c r="P150" s="170">
        <f t="shared" si="166"/>
        <v>-567.41</v>
      </c>
      <c r="Q150" s="170">
        <f t="shared" si="166"/>
        <v>-747.94799999999998</v>
      </c>
      <c r="R150" s="170">
        <f t="shared" si="166"/>
        <v>-893.21699999999998</v>
      </c>
      <c r="S150" s="170">
        <f t="shared" si="166"/>
        <v>-878.02298470000005</v>
      </c>
      <c r="T150" s="170">
        <f t="shared" si="166"/>
        <v>-955.30028874555228</v>
      </c>
      <c r="U150" s="170">
        <f t="shared" si="166"/>
        <v>-1021.9076813997924</v>
      </c>
      <c r="V150" s="170">
        <f t="shared" si="166"/>
        <v>-1081.5980598583592</v>
      </c>
      <c r="W150" s="170">
        <f t="shared" si="166"/>
        <v>-1134.1671351184514</v>
      </c>
      <c r="X150" s="170">
        <f t="shared" si="166"/>
        <v>-1181.097999377994</v>
      </c>
      <c r="Y150" s="170">
        <f t="shared" si="166"/>
        <v>-1221.1321652405002</v>
      </c>
      <c r="Z150" s="170">
        <f t="shared" si="166"/>
        <v>-1260.4301014612561</v>
      </c>
      <c r="AA150" s="170">
        <f t="shared" si="166"/>
        <v>-1298.9072946278898</v>
      </c>
      <c r="AB150" s="170">
        <f t="shared" si="166"/>
        <v>-1336.508719042622</v>
      </c>
      <c r="AC150" s="170">
        <f t="shared" si="166"/>
        <v>-1373.2115005796313</v>
      </c>
    </row>
    <row r="151" spans="1:35">
      <c r="D151" s="90" t="s">
        <v>90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9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</row>
    <row r="152" spans="1:35" s="91" customFormat="1">
      <c r="A152" s="223" t="s">
        <v>63</v>
      </c>
      <c r="D152" s="124" t="s">
        <v>63</v>
      </c>
      <c r="E152" s="124"/>
      <c r="F152" s="124"/>
      <c r="G152" s="171"/>
      <c r="H152" s="171"/>
      <c r="I152" s="171"/>
      <c r="J152" s="171"/>
      <c r="K152" s="171"/>
      <c r="L152" s="171">
        <f t="shared" ref="L152:M152" si="167">SUM(L147:L151)</f>
        <v>957.173</v>
      </c>
      <c r="M152" s="171">
        <f t="shared" si="167"/>
        <v>1148.8429999999998</v>
      </c>
      <c r="N152" s="171">
        <f>SUM(N147:N151)</f>
        <v>1374.0320000000002</v>
      </c>
      <c r="O152" s="171">
        <f>SUM(O147:O151)</f>
        <v>1506.163</v>
      </c>
      <c r="P152" s="171">
        <f>SUM(P147:P151)</f>
        <v>1225.0820000000003</v>
      </c>
      <c r="Q152" s="171">
        <f>SUM(Q147:Q151)</f>
        <v>1525.9690000000001</v>
      </c>
      <c r="R152" s="171">
        <f t="shared" ref="R152:AA152" si="168">SUM(R147:R151)</f>
        <v>1769.2049999999999</v>
      </c>
      <c r="S152" s="171">
        <f t="shared" si="168"/>
        <v>1998.9033907000003</v>
      </c>
      <c r="T152" s="171">
        <f t="shared" si="168"/>
        <v>2225.6026123576335</v>
      </c>
      <c r="U152" s="171">
        <f t="shared" si="168"/>
        <v>2428.9788244164993</v>
      </c>
      <c r="V152" s="171">
        <f t="shared" si="168"/>
        <v>2622.9944138855799</v>
      </c>
      <c r="W152" s="171">
        <f t="shared" si="168"/>
        <v>2806.3690136227151</v>
      </c>
      <c r="X152" s="171">
        <f t="shared" si="168"/>
        <v>2982.0064353665111</v>
      </c>
      <c r="Y152" s="171">
        <f t="shared" si="168"/>
        <v>3146.0147582847494</v>
      </c>
      <c r="Z152" s="171">
        <f t="shared" si="168"/>
        <v>3313.7113957771712</v>
      </c>
      <c r="AA152" s="171">
        <f t="shared" si="168"/>
        <v>3484.947077195106</v>
      </c>
      <c r="AB152" s="171">
        <f>SUM(AB147:AB151)</f>
        <v>3659.6382613407613</v>
      </c>
      <c r="AC152" s="171">
        <f>SUM(AC147:AC151)</f>
        <v>3837.7820219063169</v>
      </c>
      <c r="AD152" s="122"/>
      <c r="AE152" s="122">
        <f t="shared" ref="AE152" si="169">(AC152/S152)^(1/10)-1</f>
        <v>6.7404058961710422E-2</v>
      </c>
      <c r="AF152" s="122">
        <f t="shared" ref="AF152" si="170">(R152/L152)^(1/6)-1</f>
        <v>0.10780831297345128</v>
      </c>
      <c r="AG152" s="122">
        <f t="shared" ref="AG152" si="171">+(R152/O152)^(1/3)-1</f>
        <v>5.5120500227262115E-2</v>
      </c>
      <c r="AH152" s="122"/>
      <c r="AI152" s="122"/>
    </row>
    <row r="153" spans="1:35">
      <c r="A153" s="223" t="s">
        <v>6</v>
      </c>
      <c r="D153" s="90" t="s">
        <v>6</v>
      </c>
      <c r="G153" s="170"/>
      <c r="H153" s="170"/>
      <c r="I153" s="170"/>
      <c r="J153" s="170"/>
      <c r="K153" s="170"/>
      <c r="L153" s="170">
        <f t="shared" ref="L153:AC153" si="172">+L12</f>
        <v>-203.256</v>
      </c>
      <c r="M153" s="170">
        <f t="shared" si="172"/>
        <v>-264.56</v>
      </c>
      <c r="N153" s="170">
        <f t="shared" si="172"/>
        <v>-274.60899999999998</v>
      </c>
      <c r="O153" s="170">
        <f t="shared" si="172"/>
        <v>-274.20999999999998</v>
      </c>
      <c r="P153" s="170">
        <f t="shared" si="172"/>
        <v>-254.80199999999999</v>
      </c>
      <c r="Q153" s="170">
        <f t="shared" si="172"/>
        <v>-284.197</v>
      </c>
      <c r="R153" s="170">
        <f t="shared" si="172"/>
        <v>-322.28199999999998</v>
      </c>
      <c r="S153" s="170">
        <f t="shared" si="172"/>
        <v>-330.11600141733379</v>
      </c>
      <c r="T153" s="170">
        <f t="shared" si="172"/>
        <v>-308.23451443382555</v>
      </c>
      <c r="U153" s="170">
        <f t="shared" si="172"/>
        <v>-294.34588583457742</v>
      </c>
      <c r="V153" s="170">
        <f t="shared" si="172"/>
        <v>-285.23019372289832</v>
      </c>
      <c r="W153" s="170">
        <f t="shared" si="172"/>
        <v>-279.18310901331915</v>
      </c>
      <c r="X153" s="170">
        <f t="shared" si="172"/>
        <v>-275.12114207863345</v>
      </c>
      <c r="Y153" s="170">
        <f t="shared" si="172"/>
        <v>-272.42517719211219</v>
      </c>
      <c r="Z153" s="170">
        <f t="shared" si="172"/>
        <v>-270.61253469988606</v>
      </c>
      <c r="AA153" s="170">
        <f t="shared" si="172"/>
        <v>-269.68816791947876</v>
      </c>
      <c r="AB153" s="170">
        <f t="shared" si="172"/>
        <v>-269.62595625445636</v>
      </c>
      <c r="AC153" s="170">
        <f t="shared" si="172"/>
        <v>-270.38413510734119</v>
      </c>
    </row>
    <row r="154" spans="1:35">
      <c r="D154" s="90" t="s">
        <v>67</v>
      </c>
      <c r="G154" s="172"/>
      <c r="H154" s="172"/>
      <c r="I154" s="172"/>
      <c r="J154" s="172"/>
      <c r="K154" s="172"/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172">
        <v>0</v>
      </c>
      <c r="U154" s="172">
        <v>0</v>
      </c>
      <c r="V154" s="172">
        <v>0</v>
      </c>
      <c r="W154" s="172">
        <v>0</v>
      </c>
      <c r="X154" s="172">
        <v>0</v>
      </c>
      <c r="Y154" s="172">
        <v>0</v>
      </c>
      <c r="Z154" s="172">
        <v>0</v>
      </c>
      <c r="AA154" s="172">
        <v>0</v>
      </c>
      <c r="AB154" s="172">
        <v>0</v>
      </c>
      <c r="AC154" s="172">
        <v>0</v>
      </c>
    </row>
    <row r="155" spans="1:35">
      <c r="D155" s="90" t="s">
        <v>184</v>
      </c>
      <c r="G155" s="172"/>
      <c r="H155" s="172"/>
      <c r="I155" s="172"/>
      <c r="J155" s="172"/>
      <c r="K155" s="172"/>
      <c r="L155" s="172">
        <v>0</v>
      </c>
      <c r="M155" s="172">
        <v>0</v>
      </c>
      <c r="N155" s="172">
        <v>0</v>
      </c>
      <c r="O155" s="172">
        <v>0</v>
      </c>
      <c r="P155" s="172">
        <v>0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0</v>
      </c>
      <c r="W155" s="172">
        <v>0</v>
      </c>
      <c r="X155" s="172">
        <v>0</v>
      </c>
      <c r="Y155" s="172">
        <v>0</v>
      </c>
      <c r="Z155" s="172">
        <v>0</v>
      </c>
      <c r="AA155" s="172">
        <v>0</v>
      </c>
      <c r="AB155" s="172">
        <v>0</v>
      </c>
      <c r="AC155" s="172">
        <v>0</v>
      </c>
    </row>
    <row r="156" spans="1:35">
      <c r="D156" s="90" t="s">
        <v>68</v>
      </c>
      <c r="G156" s="172"/>
      <c r="H156" s="172"/>
      <c r="I156" s="172"/>
      <c r="J156" s="172"/>
      <c r="K156" s="172"/>
      <c r="L156" s="172">
        <v>0</v>
      </c>
      <c r="M156" s="172">
        <v>0</v>
      </c>
      <c r="N156" s="172">
        <v>0</v>
      </c>
      <c r="O156" s="172">
        <v>0</v>
      </c>
      <c r="P156" s="172">
        <v>0</v>
      </c>
      <c r="Q156" s="172">
        <v>0</v>
      </c>
      <c r="R156" s="172">
        <v>0</v>
      </c>
      <c r="S156" s="172">
        <v>0</v>
      </c>
      <c r="T156" s="172">
        <v>0</v>
      </c>
      <c r="U156" s="172">
        <v>0</v>
      </c>
      <c r="V156" s="172">
        <v>0</v>
      </c>
      <c r="W156" s="172">
        <v>0</v>
      </c>
      <c r="X156" s="172">
        <v>0</v>
      </c>
      <c r="Y156" s="172">
        <v>0</v>
      </c>
      <c r="Z156" s="172">
        <v>0</v>
      </c>
      <c r="AA156" s="172">
        <v>0</v>
      </c>
      <c r="AB156" s="172">
        <v>0</v>
      </c>
      <c r="AC156" s="172">
        <v>0</v>
      </c>
    </row>
    <row r="157" spans="1:35">
      <c r="D157" s="90" t="s">
        <v>90</v>
      </c>
      <c r="G157" s="172"/>
      <c r="H157" s="172"/>
      <c r="I157" s="172"/>
      <c r="J157" s="172"/>
      <c r="K157" s="172"/>
      <c r="L157" s="172">
        <v>0</v>
      </c>
      <c r="M157" s="172">
        <v>0</v>
      </c>
      <c r="N157" s="172">
        <v>0</v>
      </c>
      <c r="O157" s="172">
        <v>0</v>
      </c>
      <c r="P157" s="172">
        <v>0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0</v>
      </c>
      <c r="W157" s="172">
        <v>0</v>
      </c>
      <c r="X157" s="172">
        <v>0</v>
      </c>
      <c r="Y157" s="172">
        <v>0</v>
      </c>
      <c r="Z157" s="172">
        <v>0</v>
      </c>
      <c r="AA157" s="172">
        <v>0</v>
      </c>
      <c r="AB157" s="172">
        <v>0</v>
      </c>
      <c r="AC157" s="172">
        <v>0</v>
      </c>
    </row>
    <row r="158" spans="1:35" s="91" customFormat="1">
      <c r="A158" s="223" t="s">
        <v>3</v>
      </c>
      <c r="D158" s="124" t="s">
        <v>3</v>
      </c>
      <c r="E158" s="124"/>
      <c r="F158" s="124"/>
      <c r="G158" s="171"/>
      <c r="H158" s="171"/>
      <c r="I158" s="171"/>
      <c r="J158" s="171"/>
      <c r="K158" s="171"/>
      <c r="L158" s="171">
        <f t="shared" ref="L158:Q158" si="173">SUM(L152:L157)</f>
        <v>753.91700000000003</v>
      </c>
      <c r="M158" s="171">
        <f t="shared" si="173"/>
        <v>884.2829999999999</v>
      </c>
      <c r="N158" s="171">
        <f t="shared" si="173"/>
        <v>1099.4230000000002</v>
      </c>
      <c r="O158" s="171">
        <f t="shared" si="173"/>
        <v>1231.953</v>
      </c>
      <c r="P158" s="171">
        <f t="shared" si="173"/>
        <v>970.28000000000031</v>
      </c>
      <c r="Q158" s="171">
        <f t="shared" si="173"/>
        <v>1241.7719999999999</v>
      </c>
      <c r="R158" s="171">
        <f t="shared" ref="R158:AA158" si="174">SUM(R152:R157)</f>
        <v>1446.923</v>
      </c>
      <c r="S158" s="171">
        <f t="shared" si="174"/>
        <v>1668.7873892826665</v>
      </c>
      <c r="T158" s="171">
        <f t="shared" si="174"/>
        <v>1917.3680979238079</v>
      </c>
      <c r="U158" s="171">
        <f t="shared" si="174"/>
        <v>2134.6329385819217</v>
      </c>
      <c r="V158" s="171">
        <f t="shared" si="174"/>
        <v>2337.7642201626813</v>
      </c>
      <c r="W158" s="171">
        <f t="shared" si="174"/>
        <v>2527.1859046093959</v>
      </c>
      <c r="X158" s="171">
        <f t="shared" si="174"/>
        <v>2706.8852932878776</v>
      </c>
      <c r="Y158" s="171">
        <f t="shared" si="174"/>
        <v>2873.5895810926372</v>
      </c>
      <c r="Z158" s="171">
        <f t="shared" si="174"/>
        <v>3043.0988610772852</v>
      </c>
      <c r="AA158" s="171">
        <f t="shared" si="174"/>
        <v>3215.258909275627</v>
      </c>
      <c r="AB158" s="171">
        <f>SUM(AB152:AB157)</f>
        <v>3390.0123050863049</v>
      </c>
      <c r="AC158" s="171">
        <f>SUM(AC152:AC157)</f>
        <v>3567.3978867989758</v>
      </c>
      <c r="AD158" s="122"/>
      <c r="AE158" s="122">
        <f t="shared" ref="AE158" si="175">(AC158/S158)^(1/10)-1</f>
        <v>7.8934434996794645E-2</v>
      </c>
      <c r="AF158" s="122">
        <f t="shared" ref="AF158" si="176">(R158/L158)^(1/6)-1</f>
        <v>0.11477438396344164</v>
      </c>
      <c r="AG158" s="122">
        <f t="shared" ref="AG158" si="177">+(R158/O158)^(1/3)-1</f>
        <v>5.507603900646596E-2</v>
      </c>
      <c r="AH158" s="122"/>
      <c r="AI158" s="122"/>
    </row>
    <row r="159" spans="1:35">
      <c r="D159" s="90" t="s">
        <v>69</v>
      </c>
      <c r="G159" s="172"/>
      <c r="H159" s="172"/>
      <c r="I159" s="172"/>
      <c r="J159" s="172"/>
      <c r="K159" s="172"/>
      <c r="L159" s="264">
        <v>0</v>
      </c>
      <c r="M159" s="264">
        <v>0</v>
      </c>
      <c r="N159" s="264">
        <v>0</v>
      </c>
      <c r="O159" s="264">
        <v>0</v>
      </c>
      <c r="P159" s="264">
        <v>0</v>
      </c>
      <c r="Q159" s="264">
        <v>0</v>
      </c>
      <c r="R159" s="264">
        <v>0</v>
      </c>
      <c r="S159" s="264">
        <v>0</v>
      </c>
      <c r="T159" s="264">
        <v>0</v>
      </c>
      <c r="U159" s="264">
        <v>0</v>
      </c>
      <c r="V159" s="264">
        <v>0</v>
      </c>
      <c r="W159" s="264">
        <v>0</v>
      </c>
      <c r="X159" s="264">
        <v>0</v>
      </c>
      <c r="Y159" s="264">
        <v>0</v>
      </c>
      <c r="Z159" s="264">
        <v>0</v>
      </c>
      <c r="AA159" s="264">
        <v>0</v>
      </c>
      <c r="AB159" s="264">
        <v>0</v>
      </c>
      <c r="AC159" s="264">
        <v>0</v>
      </c>
    </row>
    <row r="160" spans="1:35">
      <c r="D160" s="90" t="s">
        <v>70</v>
      </c>
      <c r="G160" s="172"/>
      <c r="H160" s="172"/>
      <c r="I160" s="172"/>
      <c r="J160" s="172"/>
      <c r="K160" s="172"/>
      <c r="L160" s="264">
        <f t="shared" ref="L160:AC160" si="178">+L15</f>
        <v>-71.896000000000001</v>
      </c>
      <c r="M160" s="264">
        <f t="shared" si="178"/>
        <v>-107.146</v>
      </c>
      <c r="N160" s="264">
        <f t="shared" si="178"/>
        <v>-138.494</v>
      </c>
      <c r="O160" s="264">
        <f t="shared" si="178"/>
        <v>-150.048</v>
      </c>
      <c r="P160" s="264">
        <f t="shared" si="178"/>
        <v>-129.803</v>
      </c>
      <c r="Q160" s="264">
        <f t="shared" si="178"/>
        <v>-113.705</v>
      </c>
      <c r="R160" s="264">
        <f t="shared" si="178"/>
        <v>-164.66200000000001</v>
      </c>
      <c r="S160" s="170">
        <f t="shared" si="178"/>
        <v>-347.80780740746502</v>
      </c>
      <c r="T160" s="170">
        <f t="shared" si="178"/>
        <v>-366.03066952472074</v>
      </c>
      <c r="U160" s="170">
        <f t="shared" si="178"/>
        <v>-394.25000019750991</v>
      </c>
      <c r="V160" s="170">
        <f t="shared" si="178"/>
        <v>-416.01789062041524</v>
      </c>
      <c r="W160" s="170">
        <f t="shared" si="178"/>
        <v>-432.9061894419126</v>
      </c>
      <c r="X160" s="170">
        <f t="shared" si="178"/>
        <v>-500.13439448152701</v>
      </c>
      <c r="Y160" s="170">
        <f t="shared" si="178"/>
        <v>-573.68969193718715</v>
      </c>
      <c r="Z160" s="170">
        <f t="shared" si="178"/>
        <v>-613.35099832817934</v>
      </c>
      <c r="AA160" s="170">
        <f t="shared" si="178"/>
        <v>-645.53262200871768</v>
      </c>
      <c r="AB160" s="170">
        <f t="shared" si="178"/>
        <v>-678.37837789398043</v>
      </c>
      <c r="AC160" s="170">
        <f t="shared" si="178"/>
        <v>-711.88005589430998</v>
      </c>
    </row>
    <row r="161" spans="1:36">
      <c r="D161" s="90" t="s">
        <v>328</v>
      </c>
      <c r="G161" s="172"/>
      <c r="H161" s="172"/>
      <c r="I161" s="172"/>
      <c r="J161" s="172"/>
      <c r="K161" s="172"/>
      <c r="L161" s="264">
        <f t="shared" ref="L161:R161" si="179">L16</f>
        <v>-38.648000000000003</v>
      </c>
      <c r="M161" s="264">
        <f t="shared" si="179"/>
        <v>116.91499999999999</v>
      </c>
      <c r="N161" s="264">
        <f t="shared" si="179"/>
        <v>134.196</v>
      </c>
      <c r="O161" s="264">
        <f t="shared" si="179"/>
        <v>-4.0860000000000003</v>
      </c>
      <c r="P161" s="264">
        <f t="shared" si="179"/>
        <v>42.048000000000002</v>
      </c>
      <c r="Q161" s="264">
        <f t="shared" si="179"/>
        <v>-19.259</v>
      </c>
      <c r="R161" s="264">
        <f t="shared" si="179"/>
        <v>-6.601</v>
      </c>
      <c r="S161" s="264">
        <v>0</v>
      </c>
      <c r="T161" s="264">
        <v>0</v>
      </c>
      <c r="U161" s="264">
        <v>0</v>
      </c>
      <c r="V161" s="264">
        <v>0</v>
      </c>
      <c r="W161" s="264">
        <v>0</v>
      </c>
      <c r="X161" s="264">
        <v>0</v>
      </c>
      <c r="Y161" s="264">
        <v>0</v>
      </c>
      <c r="Z161" s="264">
        <v>0</v>
      </c>
      <c r="AA161" s="264">
        <v>0</v>
      </c>
      <c r="AB161" s="264">
        <v>0</v>
      </c>
      <c r="AC161" s="264">
        <v>0</v>
      </c>
    </row>
    <row r="162" spans="1:36" s="91" customFormat="1">
      <c r="A162" s="223" t="s">
        <v>71</v>
      </c>
      <c r="D162" s="124" t="s">
        <v>71</v>
      </c>
      <c r="E162" s="124"/>
      <c r="F162" s="124"/>
      <c r="G162" s="171"/>
      <c r="H162" s="171"/>
      <c r="I162" s="171"/>
      <c r="J162" s="171"/>
      <c r="K162" s="171"/>
      <c r="L162" s="171">
        <f t="shared" ref="L162:Q162" si="180">SUM(L158:L161)</f>
        <v>643.37300000000005</v>
      </c>
      <c r="M162" s="171">
        <f t="shared" si="180"/>
        <v>894.05199999999991</v>
      </c>
      <c r="N162" s="171">
        <f t="shared" si="180"/>
        <v>1095.1250000000002</v>
      </c>
      <c r="O162" s="171">
        <f t="shared" si="180"/>
        <v>1077.819</v>
      </c>
      <c r="P162" s="171">
        <f t="shared" si="180"/>
        <v>882.52500000000032</v>
      </c>
      <c r="Q162" s="171">
        <f t="shared" si="180"/>
        <v>1108.808</v>
      </c>
      <c r="R162" s="171">
        <f>SUM(R158:R161)</f>
        <v>1275.6599999999999</v>
      </c>
      <c r="S162" s="171">
        <f t="shared" ref="S162:AC162" si="181">SUM(S158:S161)</f>
        <v>1320.9795818752013</v>
      </c>
      <c r="T162" s="171">
        <f t="shared" si="181"/>
        <v>1551.3374283990872</v>
      </c>
      <c r="U162" s="171">
        <f t="shared" si="181"/>
        <v>1740.3829383844118</v>
      </c>
      <c r="V162" s="171">
        <f t="shared" si="181"/>
        <v>1921.746329542266</v>
      </c>
      <c r="W162" s="171">
        <f t="shared" si="181"/>
        <v>2094.2797151674831</v>
      </c>
      <c r="X162" s="171">
        <f t="shared" si="181"/>
        <v>2206.7508988063505</v>
      </c>
      <c r="Y162" s="171">
        <f t="shared" si="181"/>
        <v>2299.8998891554502</v>
      </c>
      <c r="Z162" s="171">
        <f t="shared" si="181"/>
        <v>2429.7478627491059</v>
      </c>
      <c r="AA162" s="171">
        <f t="shared" si="181"/>
        <v>2569.7262872669094</v>
      </c>
      <c r="AB162" s="171">
        <f t="shared" si="181"/>
        <v>2711.6339271923243</v>
      </c>
      <c r="AC162" s="171">
        <f t="shared" si="181"/>
        <v>2855.517830904666</v>
      </c>
      <c r="AD162" s="122"/>
      <c r="AE162" s="122">
        <f t="shared" ref="AE162" si="182">(AC162/S162)^(1/10)-1</f>
        <v>8.0137084815267823E-2</v>
      </c>
      <c r="AF162" s="122">
        <f t="shared" ref="AF162" si="183">(R162/L162)^(1/6)-1</f>
        <v>0.12084446397310855</v>
      </c>
      <c r="AG162" s="122">
        <f t="shared" ref="AG162" si="184">+(R162/O162)^(1/3)-1</f>
        <v>5.77824751926721E-2</v>
      </c>
      <c r="AH162" s="122"/>
      <c r="AI162" s="122"/>
      <c r="AJ162" s="94"/>
    </row>
    <row r="163" spans="1:36">
      <c r="D163" s="90" t="s">
        <v>72</v>
      </c>
      <c r="G163" s="127"/>
      <c r="H163" s="127"/>
      <c r="I163" s="127"/>
      <c r="J163" s="127"/>
      <c r="K163" s="127"/>
      <c r="L163" s="143">
        <f t="shared" ref="L163:R163" si="185">+L18</f>
        <v>-219.215</v>
      </c>
      <c r="M163" s="143">
        <f t="shared" si="185"/>
        <v>-401.10199999999998</v>
      </c>
      <c r="N163" s="143">
        <f t="shared" si="185"/>
        <v>-286.392</v>
      </c>
      <c r="O163" s="143">
        <f t="shared" si="185"/>
        <v>-148.07600000000002</v>
      </c>
      <c r="P163" s="143">
        <f t="shared" si="185"/>
        <v>-31.251000000000005</v>
      </c>
      <c r="Q163" s="143">
        <f t="shared" si="185"/>
        <v>-258.28499999999997</v>
      </c>
      <c r="R163" s="143">
        <f t="shared" si="185"/>
        <v>-354.50700000000001</v>
      </c>
      <c r="S163" s="121">
        <f t="shared" ref="S163:AA163" si="186">+S162*S164</f>
        <v>-330.24489546880034</v>
      </c>
      <c r="T163" s="121">
        <f t="shared" si="186"/>
        <v>-387.83435709977181</v>
      </c>
      <c r="U163" s="121">
        <f t="shared" si="186"/>
        <v>-435.09573459610294</v>
      </c>
      <c r="V163" s="121">
        <f t="shared" si="186"/>
        <v>-480.43658238556651</v>
      </c>
      <c r="W163" s="121">
        <f t="shared" si="186"/>
        <v>-523.56992879187078</v>
      </c>
      <c r="X163" s="121">
        <f t="shared" si="186"/>
        <v>-551.68772470158763</v>
      </c>
      <c r="Y163" s="121">
        <f t="shared" si="186"/>
        <v>-574.97497228886255</v>
      </c>
      <c r="Z163" s="121">
        <f t="shared" si="186"/>
        <v>-607.43696568727648</v>
      </c>
      <c r="AA163" s="121">
        <f t="shared" si="186"/>
        <v>-642.43157181672734</v>
      </c>
      <c r="AB163" s="121">
        <f>+AB162*AB164</f>
        <v>-677.90848179808108</v>
      </c>
      <c r="AC163" s="121">
        <f>+AC162*AC164</f>
        <v>-713.87945772616649</v>
      </c>
    </row>
    <row r="164" spans="1:36">
      <c r="A164" s="223" t="s">
        <v>73</v>
      </c>
      <c r="D164" s="173" t="s">
        <v>73</v>
      </c>
      <c r="G164" s="174"/>
      <c r="H164" s="174"/>
      <c r="I164" s="174"/>
      <c r="J164" s="174"/>
      <c r="K164" s="174"/>
      <c r="L164" s="174">
        <f t="shared" ref="L164:R164" si="187">+L163/L$162</f>
        <v>-0.34072769606433589</v>
      </c>
      <c r="M164" s="174">
        <f t="shared" si="187"/>
        <v>-0.44863386022289531</v>
      </c>
      <c r="N164" s="174">
        <f t="shared" si="187"/>
        <v>-0.26151535212875238</v>
      </c>
      <c r="O164" s="174">
        <f t="shared" si="187"/>
        <v>-0.13738484847641397</v>
      </c>
      <c r="P164" s="174">
        <f t="shared" si="187"/>
        <v>-3.5410894875499269E-2</v>
      </c>
      <c r="Q164" s="174">
        <f t="shared" si="187"/>
        <v>-0.23293933665702266</v>
      </c>
      <c r="R164" s="174">
        <f t="shared" si="187"/>
        <v>-0.27790085132402054</v>
      </c>
      <c r="S164" s="289">
        <v>-0.25</v>
      </c>
      <c r="T164" s="289">
        <v>-0.25</v>
      </c>
      <c r="U164" s="289">
        <v>-0.25</v>
      </c>
      <c r="V164" s="289">
        <v>-0.25</v>
      </c>
      <c r="W164" s="289">
        <v>-0.25</v>
      </c>
      <c r="X164" s="289">
        <v>-0.25</v>
      </c>
      <c r="Y164" s="289">
        <v>-0.25</v>
      </c>
      <c r="Z164" s="289">
        <v>-0.25</v>
      </c>
      <c r="AA164" s="289">
        <v>-0.25</v>
      </c>
      <c r="AB164" s="289">
        <v>-0.25</v>
      </c>
      <c r="AC164" s="289">
        <v>-0.25</v>
      </c>
    </row>
    <row r="165" spans="1:36" s="90" customFormat="1">
      <c r="A165" s="224"/>
      <c r="D165" s="90" t="s">
        <v>74</v>
      </c>
      <c r="G165" s="127"/>
      <c r="H165" s="127"/>
      <c r="I165" s="127"/>
      <c r="J165" s="127"/>
      <c r="K165" s="127"/>
      <c r="L165" s="143">
        <f t="shared" ref="L165:R165" si="188">+L19</f>
        <v>28.681000000000001</v>
      </c>
      <c r="M165" s="143">
        <f t="shared" si="188"/>
        <v>247.71199999999999</v>
      </c>
      <c r="N165" s="143">
        <f t="shared" si="188"/>
        <v>2.75</v>
      </c>
      <c r="O165" s="143">
        <f t="shared" si="188"/>
        <v>-34.67</v>
      </c>
      <c r="P165" s="143">
        <f t="shared" si="188"/>
        <v>-147.05799999999999</v>
      </c>
      <c r="Q165" s="143">
        <f t="shared" si="188"/>
        <v>-11.026</v>
      </c>
      <c r="R165" s="143">
        <f t="shared" si="188"/>
        <v>33.173999999999999</v>
      </c>
      <c r="S165" s="121">
        <f>+S162*S166</f>
        <v>0</v>
      </c>
      <c r="T165" s="121">
        <f>+T162*T166</f>
        <v>0</v>
      </c>
      <c r="U165" s="121">
        <f>+U162*U166</f>
        <v>0</v>
      </c>
      <c r="V165" s="121">
        <f>+V162*V166</f>
        <v>0</v>
      </c>
      <c r="W165" s="121">
        <f>+W162*W166</f>
        <v>0</v>
      </c>
      <c r="X165" s="121">
        <f t="shared" ref="X165:AC165" si="189">+X162*X166</f>
        <v>0</v>
      </c>
      <c r="Y165" s="121">
        <f t="shared" si="189"/>
        <v>0</v>
      </c>
      <c r="Z165" s="121">
        <f t="shared" si="189"/>
        <v>0</v>
      </c>
      <c r="AA165" s="121">
        <f t="shared" si="189"/>
        <v>0</v>
      </c>
      <c r="AB165" s="121">
        <f t="shared" si="189"/>
        <v>0</v>
      </c>
      <c r="AC165" s="121">
        <f t="shared" si="189"/>
        <v>0</v>
      </c>
    </row>
    <row r="166" spans="1:36" s="90" customFormat="1">
      <c r="A166" s="223" t="s">
        <v>75</v>
      </c>
      <c r="D166" s="173" t="s">
        <v>75</v>
      </c>
      <c r="G166" s="174"/>
      <c r="H166" s="174"/>
      <c r="I166" s="174"/>
      <c r="J166" s="174"/>
      <c r="K166" s="174"/>
      <c r="L166" s="174">
        <f t="shared" ref="L166:R166" si="190">+L165/L$162</f>
        <v>4.4579116624415382E-2</v>
      </c>
      <c r="M166" s="174">
        <f t="shared" si="190"/>
        <v>0.2770666583151763</v>
      </c>
      <c r="N166" s="174">
        <f t="shared" si="190"/>
        <v>2.511128866567743E-3</v>
      </c>
      <c r="O166" s="174">
        <f t="shared" si="190"/>
        <v>-3.2166810939499121E-2</v>
      </c>
      <c r="P166" s="174">
        <f t="shared" si="190"/>
        <v>-0.1666332398515622</v>
      </c>
      <c r="Q166" s="174">
        <f t="shared" si="190"/>
        <v>-9.9440119479657432E-3</v>
      </c>
      <c r="R166" s="174">
        <f t="shared" si="190"/>
        <v>2.6005361930294908E-2</v>
      </c>
      <c r="S166" s="289">
        <v>0</v>
      </c>
      <c r="T166" s="289">
        <v>0</v>
      </c>
      <c r="U166" s="289">
        <v>0</v>
      </c>
      <c r="V166" s="289">
        <v>0</v>
      </c>
      <c r="W166" s="289">
        <v>0</v>
      </c>
      <c r="X166" s="289">
        <v>0</v>
      </c>
      <c r="Y166" s="289">
        <v>0</v>
      </c>
      <c r="Z166" s="289">
        <v>0</v>
      </c>
      <c r="AA166" s="289">
        <v>0</v>
      </c>
      <c r="AB166" s="289">
        <v>0</v>
      </c>
      <c r="AC166" s="289">
        <v>0</v>
      </c>
    </row>
    <row r="167" spans="1:36" s="91" customFormat="1">
      <c r="A167" s="223" t="s">
        <v>76</v>
      </c>
      <c r="D167" s="124" t="s">
        <v>76</v>
      </c>
      <c r="E167" s="124"/>
      <c r="F167" s="124"/>
      <c r="G167" s="171"/>
      <c r="H167" s="171"/>
      <c r="I167" s="171"/>
      <c r="J167" s="171"/>
      <c r="K167" s="171"/>
      <c r="L167" s="171">
        <f t="shared" ref="L167:O167" si="191">+L162+L163+L165</f>
        <v>452.839</v>
      </c>
      <c r="M167" s="171">
        <f>+M162+M163+M165</f>
        <v>740.66199999999992</v>
      </c>
      <c r="N167" s="171">
        <f t="shared" si="191"/>
        <v>811.48300000000017</v>
      </c>
      <c r="O167" s="171">
        <f t="shared" si="191"/>
        <v>895.07299999999998</v>
      </c>
      <c r="P167" s="171">
        <f>+P162+P163+P165</f>
        <v>704.21600000000035</v>
      </c>
      <c r="Q167" s="171">
        <f>+Q162+Q163+Q165</f>
        <v>839.49700000000007</v>
      </c>
      <c r="R167" s="171">
        <f>+R162+R163+R165</f>
        <v>954.32699999999977</v>
      </c>
      <c r="S167" s="171">
        <f t="shared" ref="S167:Z167" si="192">+S162+S163+S165</f>
        <v>990.73468640640101</v>
      </c>
      <c r="T167" s="171">
        <f t="shared" si="192"/>
        <v>1163.5030712993155</v>
      </c>
      <c r="U167" s="171">
        <f t="shared" si="192"/>
        <v>1305.2872037883089</v>
      </c>
      <c r="V167" s="171">
        <f t="shared" si="192"/>
        <v>1441.3097471566996</v>
      </c>
      <c r="W167" s="171">
        <f t="shared" si="192"/>
        <v>1570.7097863756123</v>
      </c>
      <c r="X167" s="171">
        <f t="shared" si="192"/>
        <v>1655.0631741047628</v>
      </c>
      <c r="Y167" s="171">
        <f t="shared" si="192"/>
        <v>1724.9249168665876</v>
      </c>
      <c r="Z167" s="171">
        <f t="shared" si="192"/>
        <v>1822.3108970618296</v>
      </c>
      <c r="AA167" s="171">
        <f>+AA162+AA163+AA165</f>
        <v>1927.2947154501821</v>
      </c>
      <c r="AB167" s="171">
        <f>+AB162+AB163+AB165</f>
        <v>2033.7254453942433</v>
      </c>
      <c r="AC167" s="171">
        <f>+AC162+AC163+AC165</f>
        <v>2141.6383731784995</v>
      </c>
      <c r="AD167" s="122"/>
      <c r="AE167" s="122">
        <f t="shared" ref="AE167" si="193">(AC167/S167)^(1/10)-1</f>
        <v>8.0137084815267823E-2</v>
      </c>
      <c r="AF167" s="122">
        <f t="shared" ref="AF167" si="194">(R167/L167)^(1/6)-1</f>
        <v>0.13229319717401355</v>
      </c>
      <c r="AG167" s="122">
        <f t="shared" ref="AG167" si="195">+(R167/O167)^(1/3)-1</f>
        <v>2.159694324440653E-2</v>
      </c>
      <c r="AH167" s="122"/>
      <c r="AI167" s="122"/>
    </row>
    <row r="168" spans="1:36">
      <c r="D168" s="90" t="s">
        <v>77</v>
      </c>
      <c r="G168" s="127"/>
      <c r="H168" s="127"/>
      <c r="I168" s="127"/>
      <c r="J168" s="127"/>
      <c r="K168" s="127"/>
      <c r="L168" s="127">
        <v>0</v>
      </c>
      <c r="M168" s="127">
        <v>0</v>
      </c>
      <c r="N168" s="127">
        <v>0</v>
      </c>
      <c r="O168" s="127">
        <v>0</v>
      </c>
      <c r="P168" s="127">
        <v>0</v>
      </c>
      <c r="Q168" s="127">
        <v>0</v>
      </c>
      <c r="R168" s="127">
        <v>0</v>
      </c>
      <c r="S168" s="127">
        <v>0</v>
      </c>
      <c r="T168" s="127">
        <v>0</v>
      </c>
      <c r="U168" s="127">
        <v>0</v>
      </c>
      <c r="V168" s="127">
        <v>0</v>
      </c>
      <c r="W168" s="127">
        <v>0</v>
      </c>
      <c r="X168" s="127">
        <v>0</v>
      </c>
      <c r="Y168" s="127">
        <v>0</v>
      </c>
      <c r="Z168" s="127">
        <v>0</v>
      </c>
      <c r="AA168" s="127">
        <v>0</v>
      </c>
      <c r="AB168" s="127">
        <v>0</v>
      </c>
      <c r="AC168" s="127">
        <v>0</v>
      </c>
    </row>
    <row r="169" spans="1:36">
      <c r="D169" s="90" t="s">
        <v>78</v>
      </c>
      <c r="G169" s="127"/>
      <c r="H169" s="127"/>
      <c r="I169" s="127"/>
      <c r="J169" s="127"/>
      <c r="K169" s="127"/>
      <c r="L169" s="127">
        <v>0</v>
      </c>
      <c r="M169" s="127">
        <v>0</v>
      </c>
      <c r="N169" s="127">
        <v>0</v>
      </c>
      <c r="O169" s="127">
        <v>0</v>
      </c>
      <c r="P169" s="127">
        <v>0</v>
      </c>
      <c r="Q169" s="127">
        <v>0</v>
      </c>
      <c r="R169" s="127">
        <v>0</v>
      </c>
      <c r="S169" s="127">
        <v>0</v>
      </c>
      <c r="T169" s="127">
        <v>0</v>
      </c>
      <c r="U169" s="127">
        <v>0</v>
      </c>
      <c r="V169" s="127">
        <v>0</v>
      </c>
      <c r="W169" s="127">
        <v>0</v>
      </c>
      <c r="X169" s="127">
        <v>0</v>
      </c>
      <c r="Y169" s="127">
        <v>0</v>
      </c>
      <c r="Z169" s="127">
        <v>0</v>
      </c>
      <c r="AA169" s="127">
        <v>0</v>
      </c>
      <c r="AB169" s="127">
        <v>0</v>
      </c>
      <c r="AC169" s="127">
        <v>0</v>
      </c>
    </row>
    <row r="170" spans="1:36">
      <c r="D170" s="90" t="s">
        <v>79</v>
      </c>
      <c r="G170" s="127"/>
      <c r="H170" s="127"/>
      <c r="I170" s="127"/>
      <c r="J170" s="127"/>
      <c r="K170" s="127"/>
      <c r="L170" s="127">
        <v>0</v>
      </c>
      <c r="M170" s="127">
        <v>0</v>
      </c>
      <c r="N170" s="127">
        <v>0</v>
      </c>
      <c r="O170" s="127">
        <v>0</v>
      </c>
      <c r="P170" s="127">
        <v>0</v>
      </c>
      <c r="Q170" s="127">
        <v>0</v>
      </c>
      <c r="R170" s="127">
        <v>0</v>
      </c>
      <c r="S170" s="127">
        <v>0</v>
      </c>
      <c r="T170" s="127">
        <v>0</v>
      </c>
      <c r="U170" s="127">
        <v>0</v>
      </c>
      <c r="V170" s="127">
        <v>0</v>
      </c>
      <c r="W170" s="127">
        <v>0</v>
      </c>
      <c r="X170" s="127">
        <v>0</v>
      </c>
      <c r="Y170" s="127">
        <v>0</v>
      </c>
      <c r="Z170" s="127">
        <v>0</v>
      </c>
      <c r="AA170" s="127">
        <v>0</v>
      </c>
      <c r="AB170" s="127">
        <v>0</v>
      </c>
      <c r="AC170" s="127">
        <v>0</v>
      </c>
    </row>
    <row r="171" spans="1:36" s="91" customFormat="1">
      <c r="A171" s="223" t="s">
        <v>80</v>
      </c>
      <c r="D171" s="124" t="s">
        <v>80</v>
      </c>
      <c r="E171" s="124"/>
      <c r="F171" s="124"/>
      <c r="G171" s="171"/>
      <c r="H171" s="171"/>
      <c r="I171" s="171"/>
      <c r="J171" s="171"/>
      <c r="K171" s="171"/>
      <c r="L171" s="171">
        <f>SUM(L167:L170)</f>
        <v>452.839</v>
      </c>
      <c r="M171" s="171">
        <f>SUM(M167:M170)</f>
        <v>740.66199999999992</v>
      </c>
      <c r="N171" s="171">
        <f t="shared" ref="N171:O171" si="196">SUM(N167:N170)</f>
        <v>811.48300000000017</v>
      </c>
      <c r="O171" s="171">
        <f t="shared" si="196"/>
        <v>895.07299999999998</v>
      </c>
      <c r="P171" s="171">
        <f>SUM(P167:P170)</f>
        <v>704.21600000000035</v>
      </c>
      <c r="Q171" s="171">
        <f>SUM(Q167:Q170)</f>
        <v>839.49700000000007</v>
      </c>
      <c r="R171" s="171">
        <f>SUM(R167:R170)</f>
        <v>954.32699999999977</v>
      </c>
      <c r="S171" s="171">
        <f t="shared" ref="S171:AA171" si="197">SUM(S167:S170)</f>
        <v>990.73468640640101</v>
      </c>
      <c r="T171" s="171">
        <f t="shared" si="197"/>
        <v>1163.5030712993155</v>
      </c>
      <c r="U171" s="171">
        <f t="shared" si="197"/>
        <v>1305.2872037883089</v>
      </c>
      <c r="V171" s="171">
        <f t="shared" si="197"/>
        <v>1441.3097471566996</v>
      </c>
      <c r="W171" s="171">
        <f t="shared" si="197"/>
        <v>1570.7097863756123</v>
      </c>
      <c r="X171" s="171">
        <f t="shared" si="197"/>
        <v>1655.0631741047628</v>
      </c>
      <c r="Y171" s="171">
        <f t="shared" si="197"/>
        <v>1724.9249168665876</v>
      </c>
      <c r="Z171" s="171">
        <f t="shared" si="197"/>
        <v>1822.3108970618296</v>
      </c>
      <c r="AA171" s="171">
        <f t="shared" si="197"/>
        <v>1927.2947154501821</v>
      </c>
      <c r="AB171" s="171">
        <f>SUM(AB167:AB170)</f>
        <v>2033.7254453942433</v>
      </c>
      <c r="AC171" s="171">
        <f>SUM(AC167:AC170)</f>
        <v>2141.6383731784995</v>
      </c>
      <c r="AD171" s="122"/>
      <c r="AE171" s="122">
        <f t="shared" ref="AE171" si="198">(AC171/S171)^(1/10)-1</f>
        <v>8.0137084815267823E-2</v>
      </c>
      <c r="AF171" s="122">
        <f t="shared" ref="AF171" si="199">(R171/L171)^(1/6)-1</f>
        <v>0.13229319717401355</v>
      </c>
      <c r="AG171" s="122">
        <f t="shared" ref="AG171" si="200">+(R171/O171)^(1/3)-1</f>
        <v>2.159694324440653E-2</v>
      </c>
      <c r="AH171" s="122"/>
      <c r="AI171" s="122"/>
    </row>
    <row r="172" spans="1:36"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</row>
    <row r="173" spans="1:36">
      <c r="A173" s="223" t="s">
        <v>154</v>
      </c>
      <c r="D173" s="89" t="s">
        <v>82</v>
      </c>
      <c r="G173" s="121"/>
      <c r="H173" s="121"/>
      <c r="I173" s="121"/>
      <c r="J173" s="121"/>
      <c r="K173" s="121"/>
      <c r="L173" s="121">
        <f>+L287</f>
        <v>95.212999999999994</v>
      </c>
      <c r="M173" s="121">
        <f>+M287</f>
        <v>93.593999999999994</v>
      </c>
      <c r="N173" s="121">
        <f>+N287</f>
        <v>92.150999999999996</v>
      </c>
      <c r="O173" s="121">
        <f>+O287</f>
        <v>90.07</v>
      </c>
      <c r="P173" s="121">
        <f>+P287</f>
        <v>86.718999999999994</v>
      </c>
      <c r="Q173" s="121">
        <f t="shared" ref="Q173:Z173" si="201">+Q287</f>
        <v>84.061000000000007</v>
      </c>
      <c r="R173" s="121">
        <f t="shared" si="201"/>
        <v>76.861999999999995</v>
      </c>
      <c r="S173" s="121">
        <f t="shared" si="201"/>
        <v>72.320513532965379</v>
      </c>
      <c r="T173" s="121">
        <f t="shared" ca="1" si="201"/>
        <v>67.572366485542688</v>
      </c>
      <c r="U173" s="121">
        <f t="shared" ca="1" si="201"/>
        <v>63.374945021550943</v>
      </c>
      <c r="V173" s="121">
        <f t="shared" ca="1" si="201"/>
        <v>59.614319956920461</v>
      </c>
      <c r="W173" s="121">
        <f t="shared" ca="1" si="201"/>
        <v>56.208214564655719</v>
      </c>
      <c r="X173" s="121">
        <f t="shared" ca="1" si="201"/>
        <v>53.024336028848886</v>
      </c>
      <c r="Y173" s="121">
        <f t="shared" ca="1" si="201"/>
        <v>50.025303489257972</v>
      </c>
      <c r="Z173" s="121">
        <f t="shared" ca="1" si="201"/>
        <v>47.247465585850343</v>
      </c>
      <c r="AA173" s="121">
        <f ca="1">+AA287</f>
        <v>44.681951254889412</v>
      </c>
      <c r="AB173" s="121">
        <f ca="1">+AB287</f>
        <v>42.310136638187956</v>
      </c>
      <c r="AC173" s="121">
        <f ca="1">+AC287</f>
        <v>40.115029213886977</v>
      </c>
      <c r="AD173" s="122"/>
      <c r="AE173" s="122">
        <f t="shared" ref="AE173:AE174" ca="1" si="202">(AC173/S173)^(1/10)-1</f>
        <v>-5.7232590169857156E-2</v>
      </c>
      <c r="AF173" s="122">
        <f t="shared" ref="AF173:AF174" si="203">(R173/L173)^(1/6)-1</f>
        <v>-3.5054973696301284E-2</v>
      </c>
      <c r="AG173" s="122">
        <f t="shared" ref="AG173:AG174" si="204">+(R173/O173)^(1/3)-1</f>
        <v>-5.1485794790496642E-2</v>
      </c>
    </row>
    <row r="174" spans="1:36">
      <c r="A174" s="223" t="s">
        <v>23</v>
      </c>
      <c r="D174" s="91" t="s">
        <v>334</v>
      </c>
      <c r="G174" s="178"/>
      <c r="H174" s="178"/>
      <c r="I174" s="178"/>
      <c r="J174" s="178"/>
      <c r="K174" s="178"/>
      <c r="L174" s="178">
        <f t="shared" ref="L174:P174" si="205">+L171/L173</f>
        <v>4.7560627225273864</v>
      </c>
      <c r="M174" s="178">
        <f t="shared" si="205"/>
        <v>7.9135628352244796</v>
      </c>
      <c r="N174" s="178">
        <f t="shared" si="205"/>
        <v>8.8060140421699185</v>
      </c>
      <c r="O174" s="178">
        <f t="shared" si="205"/>
        <v>9.9375263683801496</v>
      </c>
      <c r="P174" s="178">
        <f t="shared" si="205"/>
        <v>8.1206655980811639</v>
      </c>
      <c r="Q174" s="178">
        <f t="shared" ref="Q174:AA174" si="206">+Q171/Q173</f>
        <v>9.9867596150414588</v>
      </c>
      <c r="R174" s="178">
        <f t="shared" si="206"/>
        <v>12.416109390856338</v>
      </c>
      <c r="S174" s="178">
        <f t="shared" si="206"/>
        <v>13.699220843541177</v>
      </c>
      <c r="T174" s="178">
        <f t="shared" ca="1" si="206"/>
        <v>17.218622520024521</v>
      </c>
      <c r="U174" s="178">
        <f t="shared" ca="1" si="206"/>
        <v>20.596265658998835</v>
      </c>
      <c r="V174" s="178">
        <f t="shared" ca="1" si="206"/>
        <v>24.177240438173982</v>
      </c>
      <c r="W174" s="178">
        <f t="shared" ca="1" si="206"/>
        <v>27.944488159623738</v>
      </c>
      <c r="X174" s="178">
        <f t="shared" ca="1" si="206"/>
        <v>31.213274848067773</v>
      </c>
      <c r="Y174" s="178">
        <f t="shared" ca="1" si="206"/>
        <v>34.481048520514904</v>
      </c>
      <c r="Z174" s="178">
        <f t="shared" ca="1" si="206"/>
        <v>38.569495198649868</v>
      </c>
      <c r="AA174" s="178">
        <f t="shared" ca="1" si="206"/>
        <v>43.133629157237934</v>
      </c>
      <c r="AB174" s="178">
        <f ca="1">+AB171/AB173</f>
        <v>48.067097083271037</v>
      </c>
      <c r="AC174" s="178">
        <f ca="1">+AC171/AC173</f>
        <v>53.387431472618978</v>
      </c>
      <c r="AD174" s="122"/>
      <c r="AE174" s="122">
        <f t="shared" ca="1" si="202"/>
        <v>0.14570897715893127</v>
      </c>
      <c r="AF174" s="122">
        <f t="shared" si="203"/>
        <v>0.17342767339954679</v>
      </c>
      <c r="AG174" s="122">
        <f t="shared" si="204"/>
        <v>7.7049703244835399E-2</v>
      </c>
      <c r="AH174" s="122"/>
      <c r="AI174" s="122"/>
    </row>
    <row r="175" spans="1:36">
      <c r="A175" s="223" t="s">
        <v>155</v>
      </c>
      <c r="D175" s="89" t="s">
        <v>83</v>
      </c>
      <c r="G175" s="165"/>
      <c r="H175" s="165"/>
      <c r="I175" s="165"/>
      <c r="J175" s="165"/>
      <c r="K175" s="165"/>
      <c r="L175" s="165" t="str">
        <f t="shared" ref="L175:AC175" si="207">IFERROR(L174/K174-1,"na")</f>
        <v>na</v>
      </c>
      <c r="M175" s="165">
        <f t="shared" si="207"/>
        <v>0.66388950207519293</v>
      </c>
      <c r="N175" s="165">
        <f t="shared" si="207"/>
        <v>0.11277489362604176</v>
      </c>
      <c r="O175" s="165">
        <f t="shared" si="207"/>
        <v>0.12849313216986546</v>
      </c>
      <c r="P175" s="165">
        <f t="shared" si="207"/>
        <v>-0.18282827163910609</v>
      </c>
      <c r="Q175" s="165">
        <f t="shared" si="207"/>
        <v>0.22979569770749264</v>
      </c>
      <c r="R175" s="165">
        <f t="shared" si="207"/>
        <v>0.24325705929237929</v>
      </c>
      <c r="S175" s="165">
        <f t="shared" si="207"/>
        <v>0.10334247325734491</v>
      </c>
      <c r="T175" s="165">
        <f t="shared" ca="1" si="207"/>
        <v>0.25690524422362682</v>
      </c>
      <c r="U175" s="165">
        <f t="shared" ca="1" si="207"/>
        <v>0.19616221535992562</v>
      </c>
      <c r="V175" s="165">
        <f t="shared" ca="1" si="207"/>
        <v>0.17386524520820412</v>
      </c>
      <c r="W175" s="165">
        <f t="shared" ca="1" si="207"/>
        <v>0.15581793675268107</v>
      </c>
      <c r="X175" s="165">
        <f t="shared" ca="1" si="207"/>
        <v>0.11697429095040723</v>
      </c>
      <c r="Y175" s="165">
        <f t="shared" ca="1" si="207"/>
        <v>0.10469179182105015</v>
      </c>
      <c r="Z175" s="165">
        <f t="shared" ca="1" si="207"/>
        <v>0.11857083393802537</v>
      </c>
      <c r="AA175" s="165">
        <f t="shared" ca="1" si="207"/>
        <v>0.11833533042319511</v>
      </c>
      <c r="AB175" s="165">
        <f t="shared" ca="1" si="207"/>
        <v>0.11437636995599876</v>
      </c>
      <c r="AC175" s="165">
        <f t="shared" ca="1" si="207"/>
        <v>0.11068557729065764</v>
      </c>
      <c r="AD175" s="113"/>
      <c r="AE175" s="113"/>
    </row>
    <row r="176" spans="1:36">
      <c r="A176" s="223" t="s">
        <v>84</v>
      </c>
      <c r="D176" s="89" t="s">
        <v>84</v>
      </c>
      <c r="G176" s="179"/>
      <c r="H176" s="179"/>
      <c r="I176" s="179"/>
      <c r="J176" s="179"/>
      <c r="K176" s="179"/>
      <c r="L176" s="179">
        <f t="shared" ref="L176:O176" si="208">+L290</f>
        <v>0</v>
      </c>
      <c r="M176" s="179">
        <f t="shared" si="208"/>
        <v>0</v>
      </c>
      <c r="N176" s="179">
        <f t="shared" si="208"/>
        <v>0</v>
      </c>
      <c r="O176" s="179">
        <f t="shared" si="208"/>
        <v>0</v>
      </c>
      <c r="P176" s="179">
        <f>+P290</f>
        <v>0</v>
      </c>
      <c r="Q176" s="179">
        <f t="shared" ref="Q176:Z176" si="209">+Q290</f>
        <v>0</v>
      </c>
      <c r="R176" s="179">
        <f t="shared" si="209"/>
        <v>0</v>
      </c>
      <c r="S176" s="179">
        <f t="shared" si="209"/>
        <v>0</v>
      </c>
      <c r="T176" s="179">
        <f t="shared" si="209"/>
        <v>0</v>
      </c>
      <c r="U176" s="179">
        <f t="shared" si="209"/>
        <v>0</v>
      </c>
      <c r="V176" s="179">
        <f t="shared" si="209"/>
        <v>0</v>
      </c>
      <c r="W176" s="179">
        <f t="shared" si="209"/>
        <v>0</v>
      </c>
      <c r="X176" s="179">
        <f t="shared" si="209"/>
        <v>0</v>
      </c>
      <c r="Y176" s="179">
        <f t="shared" si="209"/>
        <v>0</v>
      </c>
      <c r="Z176" s="179">
        <f t="shared" si="209"/>
        <v>0</v>
      </c>
      <c r="AA176" s="179">
        <f>+AA290</f>
        <v>0</v>
      </c>
      <c r="AB176" s="179">
        <f>+AB290</f>
        <v>0</v>
      </c>
      <c r="AC176" s="179">
        <f>+AC290</f>
        <v>0</v>
      </c>
      <c r="AD176" s="113"/>
      <c r="AE176" s="113"/>
    </row>
    <row r="177" spans="1:39">
      <c r="A177" s="223" t="s">
        <v>156</v>
      </c>
      <c r="D177" s="89" t="s">
        <v>85</v>
      </c>
      <c r="G177" s="165"/>
      <c r="H177" s="165"/>
      <c r="I177" s="165"/>
      <c r="J177" s="165"/>
      <c r="K177" s="165"/>
      <c r="L177" s="165" t="str">
        <f t="shared" ref="L177:AC177" si="210">IFERROR(L176/K176-1,"na")</f>
        <v>na</v>
      </c>
      <c r="M177" s="165" t="str">
        <f t="shared" si="210"/>
        <v>na</v>
      </c>
      <c r="N177" s="165" t="str">
        <f t="shared" si="210"/>
        <v>na</v>
      </c>
      <c r="O177" s="165" t="str">
        <f t="shared" si="210"/>
        <v>na</v>
      </c>
      <c r="P177" s="165" t="str">
        <f t="shared" si="210"/>
        <v>na</v>
      </c>
      <c r="Q177" s="165" t="str">
        <f t="shared" si="210"/>
        <v>na</v>
      </c>
      <c r="R177" s="165" t="str">
        <f t="shared" si="210"/>
        <v>na</v>
      </c>
      <c r="S177" s="165" t="str">
        <f t="shared" si="210"/>
        <v>na</v>
      </c>
      <c r="T177" s="165" t="str">
        <f t="shared" si="210"/>
        <v>na</v>
      </c>
      <c r="U177" s="165" t="str">
        <f t="shared" si="210"/>
        <v>na</v>
      </c>
      <c r="V177" s="165" t="str">
        <f t="shared" si="210"/>
        <v>na</v>
      </c>
      <c r="W177" s="165" t="str">
        <f t="shared" si="210"/>
        <v>na</v>
      </c>
      <c r="X177" s="165" t="str">
        <f t="shared" si="210"/>
        <v>na</v>
      </c>
      <c r="Y177" s="165" t="str">
        <f t="shared" si="210"/>
        <v>na</v>
      </c>
      <c r="Z177" s="165" t="str">
        <f t="shared" si="210"/>
        <v>na</v>
      </c>
      <c r="AA177" s="165" t="str">
        <f t="shared" si="210"/>
        <v>na</v>
      </c>
      <c r="AB177" s="165" t="str">
        <f t="shared" si="210"/>
        <v>na</v>
      </c>
      <c r="AC177" s="165" t="str">
        <f t="shared" si="210"/>
        <v>na</v>
      </c>
    </row>
    <row r="178" spans="1:39">
      <c r="A178" s="223" t="s">
        <v>157</v>
      </c>
      <c r="D178" s="89" t="s">
        <v>86</v>
      </c>
      <c r="G178" s="139"/>
      <c r="H178" s="139"/>
      <c r="I178" s="139"/>
      <c r="J178" s="139"/>
      <c r="K178" s="139"/>
      <c r="L178" s="139">
        <f t="shared" ref="L178:O178" si="211">+L176/L174</f>
        <v>0</v>
      </c>
      <c r="M178" s="139">
        <f t="shared" si="211"/>
        <v>0</v>
      </c>
      <c r="N178" s="139">
        <f t="shared" si="211"/>
        <v>0</v>
      </c>
      <c r="O178" s="139">
        <f t="shared" si="211"/>
        <v>0</v>
      </c>
      <c r="P178" s="139">
        <f>+P176/P174</f>
        <v>0</v>
      </c>
      <c r="Q178" s="139">
        <f t="shared" ref="Q178:Z178" si="212">+Q176/Q174</f>
        <v>0</v>
      </c>
      <c r="R178" s="139">
        <f t="shared" si="212"/>
        <v>0</v>
      </c>
      <c r="S178" s="139">
        <f t="shared" si="212"/>
        <v>0</v>
      </c>
      <c r="T178" s="139">
        <f t="shared" ca="1" si="212"/>
        <v>0</v>
      </c>
      <c r="U178" s="139">
        <f t="shared" ca="1" si="212"/>
        <v>0</v>
      </c>
      <c r="V178" s="139">
        <f t="shared" ca="1" si="212"/>
        <v>0</v>
      </c>
      <c r="W178" s="139">
        <f t="shared" ca="1" si="212"/>
        <v>0</v>
      </c>
      <c r="X178" s="139">
        <f t="shared" ca="1" si="212"/>
        <v>0</v>
      </c>
      <c r="Y178" s="139">
        <f t="shared" ca="1" si="212"/>
        <v>0</v>
      </c>
      <c r="Z178" s="139">
        <f t="shared" ca="1" si="212"/>
        <v>0</v>
      </c>
      <c r="AA178" s="139">
        <f ca="1">+AA176/AA174</f>
        <v>0</v>
      </c>
      <c r="AB178" s="139">
        <f ca="1">+AB176/AB174</f>
        <v>0</v>
      </c>
      <c r="AC178" s="139">
        <f ca="1">+AC176/AC174</f>
        <v>0</v>
      </c>
    </row>
    <row r="179" spans="1:39">
      <c r="G179" s="165"/>
      <c r="H179" s="165"/>
      <c r="I179" s="165"/>
      <c r="J179" s="165"/>
      <c r="K179" s="165"/>
      <c r="L179" s="165"/>
      <c r="M179" s="96"/>
      <c r="N179" s="96"/>
      <c r="O179" s="96"/>
      <c r="P179" s="96"/>
      <c r="Q179" s="96"/>
      <c r="R179" s="96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</row>
    <row r="180" spans="1:39">
      <c r="C180" s="83"/>
      <c r="D180" s="84" t="s">
        <v>87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5"/>
      <c r="O180" s="85"/>
      <c r="P180" s="85"/>
      <c r="Q180" s="85"/>
      <c r="R180" s="85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</row>
    <row r="181" spans="1:39" ht="5.0999999999999996" customHeight="1"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19"/>
      <c r="AE181" s="119"/>
    </row>
    <row r="182" spans="1:39">
      <c r="D182" s="89" t="s">
        <v>76</v>
      </c>
      <c r="G182" s="96"/>
      <c r="H182" s="96"/>
      <c r="I182" s="96"/>
      <c r="J182" s="96"/>
      <c r="K182" s="96"/>
      <c r="L182" s="96">
        <f t="shared" ref="L182:O182" si="213">+L171</f>
        <v>452.839</v>
      </c>
      <c r="M182" s="96">
        <f t="shared" si="213"/>
        <v>740.66199999999992</v>
      </c>
      <c r="N182" s="96">
        <f t="shared" si="213"/>
        <v>811.48300000000017</v>
      </c>
      <c r="O182" s="268">
        <f t="shared" si="213"/>
        <v>895.07299999999998</v>
      </c>
      <c r="P182" s="96">
        <f>+P171</f>
        <v>704.21600000000035</v>
      </c>
      <c r="Q182" s="96">
        <f>+Q171</f>
        <v>839.49700000000007</v>
      </c>
      <c r="R182" s="96">
        <f t="shared" ref="R182:AA182" si="214">+R171</f>
        <v>954.32699999999977</v>
      </c>
      <c r="S182" s="96">
        <f t="shared" si="214"/>
        <v>990.73468640640101</v>
      </c>
      <c r="T182" s="96">
        <f t="shared" si="214"/>
        <v>1163.5030712993155</v>
      </c>
      <c r="U182" s="96">
        <f t="shared" si="214"/>
        <v>1305.2872037883089</v>
      </c>
      <c r="V182" s="96">
        <f t="shared" si="214"/>
        <v>1441.3097471566996</v>
      </c>
      <c r="W182" s="96">
        <f t="shared" si="214"/>
        <v>1570.7097863756123</v>
      </c>
      <c r="X182" s="96">
        <f t="shared" si="214"/>
        <v>1655.0631741047628</v>
      </c>
      <c r="Y182" s="96">
        <f t="shared" si="214"/>
        <v>1724.9249168665876</v>
      </c>
      <c r="Z182" s="96">
        <f t="shared" si="214"/>
        <v>1822.3108970618296</v>
      </c>
      <c r="AA182" s="96">
        <f t="shared" si="214"/>
        <v>1927.2947154501821</v>
      </c>
      <c r="AB182" s="96">
        <f>+AB171</f>
        <v>2033.7254453942433</v>
      </c>
      <c r="AC182" s="96">
        <f>+AC171</f>
        <v>2141.6383731784995</v>
      </c>
    </row>
    <row r="183" spans="1:39">
      <c r="D183" s="90" t="s">
        <v>6</v>
      </c>
      <c r="G183" s="96"/>
      <c r="H183" s="96"/>
      <c r="I183" s="96"/>
      <c r="J183" s="96"/>
      <c r="K183" s="96"/>
      <c r="L183" s="96">
        <f t="shared" ref="L183:O183" si="215">-L153</f>
        <v>203.256</v>
      </c>
      <c r="M183" s="96">
        <f t="shared" si="215"/>
        <v>264.56</v>
      </c>
      <c r="N183" s="96">
        <f t="shared" si="215"/>
        <v>274.60899999999998</v>
      </c>
      <c r="O183" s="268">
        <f t="shared" si="215"/>
        <v>274.20999999999998</v>
      </c>
      <c r="P183" s="96">
        <f>-P153</f>
        <v>254.80199999999999</v>
      </c>
      <c r="Q183" s="96">
        <f>-Q153</f>
        <v>284.197</v>
      </c>
      <c r="R183" s="96">
        <f t="shared" ref="R183:AA183" si="216">-R153</f>
        <v>322.28199999999998</v>
      </c>
      <c r="S183" s="96">
        <f t="shared" si="216"/>
        <v>330.11600141733379</v>
      </c>
      <c r="T183" s="96">
        <f t="shared" si="216"/>
        <v>308.23451443382555</v>
      </c>
      <c r="U183" s="96">
        <f t="shared" si="216"/>
        <v>294.34588583457742</v>
      </c>
      <c r="V183" s="96">
        <f t="shared" si="216"/>
        <v>285.23019372289832</v>
      </c>
      <c r="W183" s="96">
        <f t="shared" si="216"/>
        <v>279.18310901331915</v>
      </c>
      <c r="X183" s="96">
        <f t="shared" si="216"/>
        <v>275.12114207863345</v>
      </c>
      <c r="Y183" s="96">
        <f t="shared" si="216"/>
        <v>272.42517719211219</v>
      </c>
      <c r="Z183" s="96">
        <f t="shared" si="216"/>
        <v>270.61253469988606</v>
      </c>
      <c r="AA183" s="96">
        <f t="shared" si="216"/>
        <v>269.68816791947876</v>
      </c>
      <c r="AB183" s="96">
        <f>-AB153</f>
        <v>269.62595625445636</v>
      </c>
      <c r="AC183" s="96">
        <f>-AC153</f>
        <v>270.38413510734119</v>
      </c>
      <c r="AM183" s="91"/>
    </row>
    <row r="184" spans="1:39">
      <c r="D184" s="90" t="s">
        <v>195</v>
      </c>
      <c r="G184" s="96"/>
      <c r="H184" s="96"/>
      <c r="I184" s="96"/>
      <c r="J184" s="96"/>
      <c r="K184" s="96"/>
      <c r="L184" s="96">
        <f t="shared" ref="L184:O184" si="217">-L154</f>
        <v>0</v>
      </c>
      <c r="M184" s="96">
        <f t="shared" si="217"/>
        <v>0</v>
      </c>
      <c r="N184" s="96">
        <f t="shared" si="217"/>
        <v>0</v>
      </c>
      <c r="O184" s="268">
        <f t="shared" si="217"/>
        <v>0</v>
      </c>
      <c r="P184" s="96">
        <f>-P154</f>
        <v>0</v>
      </c>
      <c r="Q184" s="96">
        <f>-Q154</f>
        <v>0</v>
      </c>
      <c r="R184" s="96">
        <f t="shared" ref="R184:AA184" si="218">-R154</f>
        <v>0</v>
      </c>
      <c r="S184" s="96">
        <f t="shared" si="218"/>
        <v>0</v>
      </c>
      <c r="T184" s="96">
        <f t="shared" si="218"/>
        <v>0</v>
      </c>
      <c r="U184" s="96">
        <f t="shared" si="218"/>
        <v>0</v>
      </c>
      <c r="V184" s="96">
        <f t="shared" si="218"/>
        <v>0</v>
      </c>
      <c r="W184" s="96">
        <f t="shared" si="218"/>
        <v>0</v>
      </c>
      <c r="X184" s="96">
        <f t="shared" si="218"/>
        <v>0</v>
      </c>
      <c r="Y184" s="96">
        <f t="shared" si="218"/>
        <v>0</v>
      </c>
      <c r="Z184" s="96">
        <f t="shared" si="218"/>
        <v>0</v>
      </c>
      <c r="AA184" s="96">
        <f t="shared" si="218"/>
        <v>0</v>
      </c>
      <c r="AB184" s="96">
        <f>-AB154</f>
        <v>0</v>
      </c>
      <c r="AC184" s="96">
        <f>-AC154</f>
        <v>0</v>
      </c>
      <c r="AM184" s="96"/>
    </row>
    <row r="185" spans="1:39">
      <c r="A185" s="223" t="s">
        <v>88</v>
      </c>
      <c r="D185" s="90" t="s">
        <v>88</v>
      </c>
      <c r="G185" s="96"/>
      <c r="H185" s="96"/>
      <c r="I185" s="96"/>
      <c r="J185" s="96"/>
      <c r="K185" s="96"/>
      <c r="L185" s="96">
        <f t="shared" ref="L185:M185" si="219">-L165</f>
        <v>-28.681000000000001</v>
      </c>
      <c r="M185" s="96">
        <f t="shared" si="219"/>
        <v>-247.71199999999999</v>
      </c>
      <c r="N185" s="96">
        <f>-N165</f>
        <v>-2.75</v>
      </c>
      <c r="O185" s="268">
        <f>-O165</f>
        <v>34.67</v>
      </c>
      <c r="P185" s="96">
        <f>-P165</f>
        <v>147.05799999999999</v>
      </c>
      <c r="Q185" s="96">
        <f>-Q165</f>
        <v>11.026</v>
      </c>
      <c r="R185" s="96">
        <f>-R165</f>
        <v>-33.173999999999999</v>
      </c>
      <c r="S185" s="96">
        <f t="shared" ref="S185:AA185" si="220">-S165</f>
        <v>0</v>
      </c>
      <c r="T185" s="96">
        <f t="shared" si="220"/>
        <v>0</v>
      </c>
      <c r="U185" s="96">
        <f t="shared" si="220"/>
        <v>0</v>
      </c>
      <c r="V185" s="96">
        <f t="shared" si="220"/>
        <v>0</v>
      </c>
      <c r="W185" s="96">
        <f t="shared" si="220"/>
        <v>0</v>
      </c>
      <c r="X185" s="96">
        <f t="shared" si="220"/>
        <v>0</v>
      </c>
      <c r="Y185" s="96">
        <f t="shared" si="220"/>
        <v>0</v>
      </c>
      <c r="Z185" s="96">
        <f t="shared" si="220"/>
        <v>0</v>
      </c>
      <c r="AA185" s="96">
        <f t="shared" si="220"/>
        <v>0</v>
      </c>
      <c r="AB185" s="96">
        <f>-AB165</f>
        <v>0</v>
      </c>
      <c r="AC185" s="96">
        <f>-AC165</f>
        <v>0</v>
      </c>
    </row>
    <row r="186" spans="1:39">
      <c r="D186" s="90" t="s">
        <v>89</v>
      </c>
      <c r="G186" s="96"/>
      <c r="H186" s="96"/>
      <c r="I186" s="96"/>
      <c r="J186" s="96"/>
      <c r="K186" s="96"/>
      <c r="L186" s="96">
        <f t="shared" ref="L186:R186" si="221">+L135</f>
        <v>63.945999999999998</v>
      </c>
      <c r="M186" s="96">
        <f t="shared" si="221"/>
        <v>93.296999999999997</v>
      </c>
      <c r="N186" s="96">
        <f t="shared" si="221"/>
        <v>69.938999999999993</v>
      </c>
      <c r="O186" s="268">
        <f t="shared" si="221"/>
        <v>60.953000000000003</v>
      </c>
      <c r="P186" s="96">
        <f t="shared" si="221"/>
        <v>43.384</v>
      </c>
      <c r="Q186" s="96">
        <f t="shared" si="221"/>
        <v>80.070999999999998</v>
      </c>
      <c r="R186" s="96">
        <f t="shared" si="221"/>
        <v>121.416</v>
      </c>
      <c r="S186" s="286">
        <f t="shared" ref="S186:AC186" si="222">+S135</f>
        <v>0</v>
      </c>
      <c r="T186" s="286">
        <f t="shared" si="222"/>
        <v>0</v>
      </c>
      <c r="U186" s="286">
        <f t="shared" si="222"/>
        <v>0</v>
      </c>
      <c r="V186" s="286">
        <f t="shared" si="222"/>
        <v>0</v>
      </c>
      <c r="W186" s="286">
        <f t="shared" si="222"/>
        <v>0</v>
      </c>
      <c r="X186" s="286">
        <f t="shared" si="222"/>
        <v>0</v>
      </c>
      <c r="Y186" s="286">
        <f t="shared" si="222"/>
        <v>0</v>
      </c>
      <c r="Z186" s="286">
        <f t="shared" si="222"/>
        <v>0</v>
      </c>
      <c r="AA186" s="286">
        <f t="shared" si="222"/>
        <v>0</v>
      </c>
      <c r="AB186" s="286">
        <f t="shared" si="222"/>
        <v>0</v>
      </c>
      <c r="AC186" s="286">
        <f t="shared" si="222"/>
        <v>0</v>
      </c>
    </row>
    <row r="187" spans="1:39">
      <c r="A187" s="223"/>
      <c r="D187" s="90" t="s">
        <v>90</v>
      </c>
      <c r="G187" s="121"/>
      <c r="H187" s="121"/>
      <c r="I187" s="121"/>
      <c r="J187" s="121"/>
      <c r="K187" s="121"/>
      <c r="L187" s="121">
        <f t="shared" ref="L187:M187" si="223">+L188-SUM(L182:L186)</f>
        <v>127.36699999999996</v>
      </c>
      <c r="M187" s="121">
        <f t="shared" si="223"/>
        <v>-37.048000000000002</v>
      </c>
      <c r="N187" s="121">
        <f>+N188-SUM(N182:N186)</f>
        <v>-292.83800000000019</v>
      </c>
      <c r="O187" s="161">
        <f>+O188-SUM(O182:O186)</f>
        <v>-175.28199999999993</v>
      </c>
      <c r="P187" s="121">
        <f>+P188-SUM(P182:P186)</f>
        <v>-172.58500000000049</v>
      </c>
      <c r="Q187" s="121">
        <f>+Q188-SUM(Q182:Q186)</f>
        <v>60.150000000000091</v>
      </c>
      <c r="R187" s="121">
        <f>+R188-SUM(R182:R186)</f>
        <v>142.44200000000046</v>
      </c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</row>
    <row r="188" spans="1:39" s="91" customFormat="1">
      <c r="A188" s="223"/>
      <c r="B188" s="89"/>
      <c r="D188" s="124" t="s">
        <v>180</v>
      </c>
      <c r="E188" s="124"/>
      <c r="F188" s="124"/>
      <c r="G188" s="171"/>
      <c r="H188" s="171"/>
      <c r="I188" s="171"/>
      <c r="J188" s="171"/>
      <c r="K188" s="171"/>
      <c r="L188" s="171">
        <f t="shared" ref="L188:Q188" si="224">+L191-L190</f>
        <v>818.72699999999998</v>
      </c>
      <c r="M188" s="171">
        <f t="shared" si="224"/>
        <v>813.75900000000001</v>
      </c>
      <c r="N188" s="171">
        <f t="shared" si="224"/>
        <v>860.44299999999998</v>
      </c>
      <c r="O188" s="171">
        <f t="shared" si="224"/>
        <v>1089.624</v>
      </c>
      <c r="P188" s="171">
        <f t="shared" si="224"/>
        <v>976.875</v>
      </c>
      <c r="Q188" s="171">
        <f t="shared" si="224"/>
        <v>1274.941</v>
      </c>
      <c r="R188" s="171">
        <f>+R191-R190</f>
        <v>1507.2930000000001</v>
      </c>
      <c r="S188" s="181">
        <f t="shared" ref="S188:AA188" si="225">SUM(S182:S187)</f>
        <v>1320.8506878237349</v>
      </c>
      <c r="T188" s="181">
        <f t="shared" si="225"/>
        <v>1471.737585733141</v>
      </c>
      <c r="U188" s="181">
        <f t="shared" si="225"/>
        <v>1599.6330896228865</v>
      </c>
      <c r="V188" s="181">
        <f t="shared" si="225"/>
        <v>1726.5399408795979</v>
      </c>
      <c r="W188" s="181">
        <f t="shared" si="225"/>
        <v>1849.8928953889315</v>
      </c>
      <c r="X188" s="181">
        <f t="shared" si="225"/>
        <v>1930.1843161833963</v>
      </c>
      <c r="Y188" s="181">
        <f t="shared" si="225"/>
        <v>1997.3500940586998</v>
      </c>
      <c r="Z188" s="181">
        <f t="shared" si="225"/>
        <v>2092.9234317617156</v>
      </c>
      <c r="AA188" s="181">
        <f t="shared" si="225"/>
        <v>2196.9828833696611</v>
      </c>
      <c r="AB188" s="181">
        <f>SUM(AB182:AB187)</f>
        <v>2303.3514016486997</v>
      </c>
      <c r="AC188" s="181">
        <f>SUM(AC182:AC187)</f>
        <v>2412.0225082858406</v>
      </c>
      <c r="AD188" s="122"/>
      <c r="AE188" s="122">
        <f t="shared" ref="AE188" si="226">(AC188/S188)^(1/10)-1</f>
        <v>6.2069073974559519E-2</v>
      </c>
      <c r="AF188" s="122">
        <f t="shared" ref="AF188" si="227">(R188/L188)^(1/6)-1</f>
        <v>0.10707343130058367</v>
      </c>
      <c r="AG188" s="122">
        <f t="shared" ref="AG188" si="228">+(R188/O188)^(1/3)-1</f>
        <v>0.11422698934910724</v>
      </c>
    </row>
    <row r="189" spans="1:39">
      <c r="A189" s="223"/>
      <c r="D189" s="90"/>
      <c r="E189" s="90"/>
      <c r="G189" s="127"/>
      <c r="H189" s="127"/>
      <c r="I189" s="127"/>
      <c r="J189" s="127"/>
      <c r="K189" s="127"/>
      <c r="L189" s="127"/>
      <c r="M189" s="127"/>
      <c r="N189" s="127"/>
      <c r="O189" s="207"/>
      <c r="P189" s="127"/>
      <c r="Q189" s="127"/>
      <c r="R189" s="146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</row>
    <row r="190" spans="1:39">
      <c r="A190" s="223" t="s">
        <v>91</v>
      </c>
      <c r="D190" s="90" t="s">
        <v>91</v>
      </c>
      <c r="G190" s="127"/>
      <c r="H190" s="127"/>
      <c r="I190" s="127"/>
      <c r="J190" s="127"/>
      <c r="K190" s="127"/>
      <c r="L190" s="267">
        <f>-2.306-338.796+5.301-20.345+292.019</f>
        <v>-64.126999999999953</v>
      </c>
      <c r="M190" s="267">
        <f>-4.335-431.003+26.102-20.957+322.346</f>
        <v>-107.84699999999998</v>
      </c>
      <c r="N190" s="267">
        <f>-159.024-27.65-25.432+27.386</f>
        <v>-184.72</v>
      </c>
      <c r="O190" s="267">
        <f>-198.156-185.391-6.792+204.097</f>
        <v>-186.24199999999999</v>
      </c>
      <c r="P190" s="267">
        <f>264.14-14.521+12.656-77.079</f>
        <v>185.19599999999997</v>
      </c>
      <c r="Q190" s="267">
        <f>-731.137+186.268+36.832+430.159</f>
        <v>-77.877999999999929</v>
      </c>
      <c r="R190" s="267">
        <f>-598.674-17.543-11.26-41.068-83.951</f>
        <v>-752.49599999999998</v>
      </c>
      <c r="S190" s="286">
        <f>R215-S215+R216-S216+R217-S217+R218-S218+S232-R232+S234-R234+S235-R235</f>
        <v>-9.316001958904053</v>
      </c>
      <c r="T190" s="286">
        <f t="shared" ref="T190:AC190" si="229">S215-T215+S216-T216+S217-T217+S218-T218+T232-S232+T234-S234+T235-S235</f>
        <v>43.798819442779632</v>
      </c>
      <c r="U190" s="286">
        <f t="shared" si="229"/>
        <v>46.69527195559499</v>
      </c>
      <c r="V190" s="286">
        <f t="shared" si="229"/>
        <v>50.012389326356242</v>
      </c>
      <c r="W190" s="286">
        <f t="shared" si="229"/>
        <v>52.730318017305308</v>
      </c>
      <c r="X190" s="286">
        <f t="shared" si="229"/>
        <v>55.359779400586149</v>
      </c>
      <c r="Y190" s="286">
        <f t="shared" si="229"/>
        <v>57.072733333546012</v>
      </c>
      <c r="Z190" s="286">
        <f t="shared" si="229"/>
        <v>60.679013830803797</v>
      </c>
      <c r="AA190" s="286">
        <f t="shared" si="229"/>
        <v>64.301586902833606</v>
      </c>
      <c r="AB190" s="286">
        <f t="shared" si="229"/>
        <v>67.944245077053438</v>
      </c>
      <c r="AC190" s="286">
        <f t="shared" si="229"/>
        <v>71.617337078779656</v>
      </c>
      <c r="AI190" s="136"/>
      <c r="AL190" s="91"/>
    </row>
    <row r="191" spans="1:39" s="91" customFormat="1">
      <c r="A191" s="223" t="s">
        <v>92</v>
      </c>
      <c r="B191" s="89"/>
      <c r="D191" s="124" t="s">
        <v>92</v>
      </c>
      <c r="E191" s="124"/>
      <c r="F191" s="124"/>
      <c r="G191" s="182"/>
      <c r="H191" s="182"/>
      <c r="I191" s="182"/>
      <c r="J191" s="182"/>
      <c r="K191" s="182"/>
      <c r="L191" s="266">
        <v>754.6</v>
      </c>
      <c r="M191" s="266">
        <v>705.91200000000003</v>
      </c>
      <c r="N191" s="266">
        <v>675.72299999999996</v>
      </c>
      <c r="O191" s="266">
        <v>903.38199999999995</v>
      </c>
      <c r="P191" s="266">
        <v>1162.0709999999999</v>
      </c>
      <c r="Q191" s="266">
        <v>1197.0630000000001</v>
      </c>
      <c r="R191" s="266">
        <v>754.79700000000003</v>
      </c>
      <c r="S191" s="171">
        <f t="shared" ref="S191:AA191" si="230">SUM(S188:S190)</f>
        <v>1311.5346858648309</v>
      </c>
      <c r="T191" s="171">
        <f t="shared" si="230"/>
        <v>1515.5364051759207</v>
      </c>
      <c r="U191" s="171">
        <f t="shared" si="230"/>
        <v>1646.3283615784815</v>
      </c>
      <c r="V191" s="171">
        <f t="shared" si="230"/>
        <v>1776.5523302059541</v>
      </c>
      <c r="W191" s="171">
        <f t="shared" si="230"/>
        <v>1902.6232134062368</v>
      </c>
      <c r="X191" s="171">
        <f t="shared" si="230"/>
        <v>1985.5440955839824</v>
      </c>
      <c r="Y191" s="171">
        <f t="shared" si="230"/>
        <v>2054.4228273922458</v>
      </c>
      <c r="Z191" s="171">
        <f t="shared" si="230"/>
        <v>2153.6024455925194</v>
      </c>
      <c r="AA191" s="171">
        <f t="shared" si="230"/>
        <v>2261.2844702724947</v>
      </c>
      <c r="AB191" s="171">
        <f>SUM(AB188:AB190)</f>
        <v>2371.2956467257532</v>
      </c>
      <c r="AC191" s="171">
        <f>SUM(AC188:AC190)</f>
        <v>2483.6398453646202</v>
      </c>
      <c r="AD191" s="177"/>
      <c r="AE191" s="177"/>
      <c r="AF191" s="177"/>
      <c r="AG191" s="177"/>
      <c r="AI191" s="136"/>
    </row>
    <row r="192" spans="1:39" s="101" customFormat="1">
      <c r="A192" s="148"/>
      <c r="B192" s="89"/>
      <c r="D192" s="183" t="s">
        <v>223</v>
      </c>
      <c r="E192" s="183"/>
      <c r="F192" s="183"/>
      <c r="G192" s="184"/>
      <c r="H192" s="184"/>
      <c r="I192" s="184"/>
      <c r="J192" s="184"/>
      <c r="K192" s="184"/>
      <c r="L192" s="184">
        <f t="shared" ref="L192:P192" si="231">IFERROR(L191/L173,"na")</f>
        <v>7.9253883398275455</v>
      </c>
      <c r="M192" s="184">
        <f t="shared" si="231"/>
        <v>7.5422783511763587</v>
      </c>
      <c r="N192" s="184">
        <f t="shared" si="231"/>
        <v>7.3327798938698443</v>
      </c>
      <c r="O192" s="184">
        <f t="shared" si="231"/>
        <v>10.029776840235373</v>
      </c>
      <c r="P192" s="184">
        <f t="shared" si="231"/>
        <v>13.400419746537668</v>
      </c>
      <c r="Q192" s="184">
        <f>IFERROR(Q191/Q173,"na")</f>
        <v>14.240408750788118</v>
      </c>
      <c r="R192" s="184">
        <f t="shared" ref="R192:AB192" si="232">IFERROR(R191/R173,"na")</f>
        <v>9.8201582056152592</v>
      </c>
      <c r="S192" s="184">
        <f t="shared" si="232"/>
        <v>18.135030046032551</v>
      </c>
      <c r="T192" s="184">
        <f t="shared" ca="1" si="232"/>
        <v>22.428345846081537</v>
      </c>
      <c r="U192" s="184">
        <f t="shared" ca="1" si="232"/>
        <v>25.977590371378465</v>
      </c>
      <c r="V192" s="184">
        <f t="shared" ca="1" si="232"/>
        <v>29.800764841228709</v>
      </c>
      <c r="W192" s="184">
        <f t="shared" ca="1" si="232"/>
        <v>33.849557900788135</v>
      </c>
      <c r="X192" s="184">
        <f t="shared" ca="1" si="232"/>
        <v>37.445902094911851</v>
      </c>
      <c r="Y192" s="184">
        <f t="shared" ca="1" si="232"/>
        <v>41.067673439170555</v>
      </c>
      <c r="Z192" s="184">
        <f t="shared" ca="1" si="232"/>
        <v>45.581332646919364</v>
      </c>
      <c r="AA192" s="184">
        <f t="shared" ca="1" si="232"/>
        <v>50.608453900612702</v>
      </c>
      <c r="AB192" s="184">
        <f t="shared" ca="1" si="232"/>
        <v>56.045568157903027</v>
      </c>
      <c r="AC192" s="184">
        <f ca="1">IFERROR(AC191/AC173,"na")</f>
        <v>61.912951181519681</v>
      </c>
      <c r="AD192" s="122"/>
      <c r="AE192" s="122">
        <f t="shared" ref="AE192" ca="1" si="233">(AC192/S192)^(1/10)-1</f>
        <v>0.13064514611793143</v>
      </c>
      <c r="AF192" s="122">
        <f t="shared" ref="AF192" si="234">(R192/L192)^(1/6)-1</f>
        <v>3.6373553848309204E-2</v>
      </c>
      <c r="AG192" s="122">
        <f t="shared" ref="AG192" si="235">+(R192/O192)^(1/3)-1</f>
        <v>-7.0156478681455692E-3</v>
      </c>
      <c r="AH192" s="91"/>
      <c r="AI192" s="136"/>
      <c r="AL192" s="91"/>
    </row>
    <row r="193" spans="1:38">
      <c r="G193" s="96"/>
      <c r="H193" s="96"/>
      <c r="I193" s="96"/>
      <c r="J193" s="96"/>
      <c r="K193" s="127"/>
      <c r="L193" s="127"/>
      <c r="M193" s="127"/>
      <c r="N193" s="127"/>
      <c r="O193" s="127"/>
      <c r="P193" s="127"/>
      <c r="Q193" s="96"/>
      <c r="R193" s="96"/>
      <c r="S193" s="96"/>
      <c r="T193" s="176"/>
      <c r="U193" s="96"/>
      <c r="V193" s="96"/>
      <c r="W193" s="96"/>
      <c r="X193" s="96"/>
      <c r="Y193" s="96"/>
      <c r="Z193" s="96"/>
      <c r="AA193" s="96"/>
      <c r="AB193" s="96"/>
      <c r="AC193" s="96"/>
      <c r="AH193" s="91"/>
      <c r="AI193" s="136"/>
      <c r="AJ193" s="96"/>
      <c r="AK193" s="101"/>
      <c r="AL193" s="91"/>
    </row>
    <row r="194" spans="1:38">
      <c r="A194" s="223" t="s">
        <v>93</v>
      </c>
      <c r="D194" s="89" t="s">
        <v>93</v>
      </c>
      <c r="G194" s="127"/>
      <c r="H194" s="127"/>
      <c r="I194" s="127"/>
      <c r="J194" s="127"/>
      <c r="K194" s="127"/>
      <c r="L194" s="127">
        <v>-59.011000000000003</v>
      </c>
      <c r="M194" s="127">
        <v>-70.093000000000004</v>
      </c>
      <c r="N194" s="127">
        <v>-81.387</v>
      </c>
      <c r="O194" s="127">
        <v>-75.17</v>
      </c>
      <c r="P194" s="127">
        <v>-78.424999999999997</v>
      </c>
      <c r="Q194" s="127">
        <v>-111.53</v>
      </c>
      <c r="R194" s="127">
        <v>-151.428</v>
      </c>
      <c r="S194" s="121">
        <f t="shared" ref="S194:AC194" si="236">-S340*S7</f>
        <v>-130.76938070000003</v>
      </c>
      <c r="T194" s="121">
        <f t="shared" si="236"/>
        <v>-144.11857804351004</v>
      </c>
      <c r="U194" s="121">
        <f t="shared" si="236"/>
        <v>-155.84648735944549</v>
      </c>
      <c r="V194" s="121">
        <f t="shared" si="236"/>
        <v>-166.76622068300696</v>
      </c>
      <c r="W194" s="121">
        <f t="shared" si="236"/>
        <v>-176.81892975120624</v>
      </c>
      <c r="X194" s="121">
        <f t="shared" si="236"/>
        <v>-186.20914404608016</v>
      </c>
      <c r="Y194" s="121">
        <f t="shared" si="236"/>
        <v>-194.71355709985198</v>
      </c>
      <c r="Z194" s="121">
        <f t="shared" si="236"/>
        <v>-203.29517765504133</v>
      </c>
      <c r="AA194" s="121">
        <f t="shared" si="236"/>
        <v>-211.94291520734802</v>
      </c>
      <c r="AB194" s="121">
        <f t="shared" si="236"/>
        <v>-220.65002437024421</v>
      </c>
      <c r="AC194" s="121">
        <f t="shared" si="236"/>
        <v>-229.4148091660482</v>
      </c>
      <c r="AK194" s="101"/>
      <c r="AL194" s="91"/>
    </row>
    <row r="195" spans="1:38">
      <c r="A195" s="223" t="s">
        <v>94</v>
      </c>
      <c r="D195" s="89" t="s">
        <v>94</v>
      </c>
      <c r="G195" s="127"/>
      <c r="H195" s="127"/>
      <c r="I195" s="127"/>
      <c r="J195" s="127"/>
      <c r="K195" s="127"/>
      <c r="L195" s="127">
        <v>-1331.9849999999999</v>
      </c>
      <c r="M195" s="127">
        <f>-705.257+316.501</f>
        <v>-388.75599999999997</v>
      </c>
      <c r="N195" s="127">
        <f>-20.843+98.735</f>
        <v>77.891999999999996</v>
      </c>
      <c r="O195" s="127">
        <v>-448.27699999999999</v>
      </c>
      <c r="P195" s="127">
        <f>-80.787+52.963</f>
        <v>-27.824000000000005</v>
      </c>
      <c r="Q195" s="127">
        <v>-602.12</v>
      </c>
      <c r="R195" s="127">
        <v>-216.917</v>
      </c>
      <c r="S195" s="309">
        <v>0</v>
      </c>
      <c r="T195" s="127">
        <v>0</v>
      </c>
      <c r="U195" s="127">
        <v>0</v>
      </c>
      <c r="V195" s="127">
        <v>0</v>
      </c>
      <c r="W195" s="127">
        <v>0</v>
      </c>
      <c r="X195" s="127">
        <v>0</v>
      </c>
      <c r="Y195" s="127">
        <v>0</v>
      </c>
      <c r="Z195" s="127">
        <v>0</v>
      </c>
      <c r="AA195" s="127">
        <v>0</v>
      </c>
      <c r="AB195" s="127">
        <v>0</v>
      </c>
      <c r="AC195" s="127">
        <v>0</v>
      </c>
      <c r="AK195" s="101"/>
      <c r="AL195" s="91"/>
    </row>
    <row r="196" spans="1:38">
      <c r="D196" s="89" t="s">
        <v>160</v>
      </c>
      <c r="G196" s="127"/>
      <c r="H196" s="127"/>
      <c r="I196" s="127"/>
      <c r="J196" s="127"/>
      <c r="K196" s="127"/>
      <c r="L196" s="127">
        <v>0</v>
      </c>
      <c r="M196" s="127">
        <v>0</v>
      </c>
      <c r="N196" s="127">
        <v>0</v>
      </c>
      <c r="O196" s="127">
        <v>0</v>
      </c>
      <c r="P196" s="127">
        <v>0</v>
      </c>
      <c r="Q196" s="127">
        <v>0</v>
      </c>
      <c r="R196" s="127">
        <v>0</v>
      </c>
      <c r="S196" s="127">
        <v>0</v>
      </c>
      <c r="T196" s="127">
        <v>0</v>
      </c>
      <c r="U196" s="127">
        <v>0</v>
      </c>
      <c r="V196" s="127">
        <v>0</v>
      </c>
      <c r="W196" s="127">
        <v>0</v>
      </c>
      <c r="X196" s="127">
        <v>0</v>
      </c>
      <c r="Y196" s="127">
        <v>0</v>
      </c>
      <c r="Z196" s="127">
        <v>0</v>
      </c>
      <c r="AA196" s="127">
        <v>0</v>
      </c>
      <c r="AB196" s="127">
        <v>0</v>
      </c>
      <c r="AC196" s="127">
        <v>0</v>
      </c>
      <c r="AK196" s="101"/>
      <c r="AL196" s="91"/>
    </row>
    <row r="197" spans="1:38">
      <c r="A197" s="223" t="s">
        <v>90</v>
      </c>
      <c r="D197" s="89" t="s">
        <v>90</v>
      </c>
      <c r="G197" s="127"/>
      <c r="H197" s="127"/>
      <c r="I197" s="127"/>
      <c r="J197" s="127"/>
      <c r="K197" s="127"/>
      <c r="L197" s="127">
        <v>1.411</v>
      </c>
      <c r="M197" s="127">
        <v>-38.953000000000003</v>
      </c>
      <c r="N197" s="127">
        <v>-22.774999999999999</v>
      </c>
      <c r="O197" s="127">
        <v>-0.255</v>
      </c>
      <c r="P197" s="127">
        <v>0</v>
      </c>
      <c r="Q197" s="127">
        <v>-2.2810000000000001</v>
      </c>
      <c r="R197" s="127">
        <v>0</v>
      </c>
      <c r="S197" s="127">
        <v>0</v>
      </c>
      <c r="T197" s="127">
        <v>0</v>
      </c>
      <c r="U197" s="127">
        <v>0</v>
      </c>
      <c r="V197" s="127">
        <v>0</v>
      </c>
      <c r="W197" s="127">
        <v>0</v>
      </c>
      <c r="X197" s="127">
        <v>0</v>
      </c>
      <c r="Y197" s="127">
        <v>0</v>
      </c>
      <c r="Z197" s="127">
        <v>0</v>
      </c>
      <c r="AA197" s="127">
        <v>0</v>
      </c>
      <c r="AB197" s="127">
        <v>0</v>
      </c>
      <c r="AC197" s="127">
        <v>0</v>
      </c>
      <c r="AK197" s="101"/>
      <c r="AL197" s="91"/>
    </row>
    <row r="198" spans="1:38" s="91" customFormat="1">
      <c r="A198" s="223" t="s">
        <v>158</v>
      </c>
      <c r="B198" s="89"/>
      <c r="C198" s="279"/>
      <c r="D198" s="254" t="s">
        <v>95</v>
      </c>
      <c r="E198" s="254"/>
      <c r="F198" s="254"/>
      <c r="G198" s="171"/>
      <c r="H198" s="171"/>
      <c r="I198" s="171"/>
      <c r="J198" s="171"/>
      <c r="K198" s="171"/>
      <c r="L198" s="171">
        <f t="shared" ref="L198:R198" si="237">SUM(L194:L197)</f>
        <v>-1389.5849999999998</v>
      </c>
      <c r="M198" s="171">
        <f t="shared" si="237"/>
        <v>-497.80200000000002</v>
      </c>
      <c r="N198" s="171">
        <f t="shared" si="237"/>
        <v>-26.270000000000003</v>
      </c>
      <c r="O198" s="171">
        <f t="shared" si="237"/>
        <v>-523.702</v>
      </c>
      <c r="P198" s="171">
        <f t="shared" si="237"/>
        <v>-106.249</v>
      </c>
      <c r="Q198" s="171">
        <f t="shared" si="237"/>
        <v>-715.93099999999993</v>
      </c>
      <c r="R198" s="171">
        <f t="shared" si="237"/>
        <v>-368.34500000000003</v>
      </c>
      <c r="S198" s="171">
        <f t="shared" ref="S198:AA198" si="238">SUM(S194:S197)</f>
        <v>-130.76938070000003</v>
      </c>
      <c r="T198" s="171">
        <f t="shared" si="238"/>
        <v>-144.11857804351004</v>
      </c>
      <c r="U198" s="171">
        <f t="shared" si="238"/>
        <v>-155.84648735944549</v>
      </c>
      <c r="V198" s="171">
        <f t="shared" si="238"/>
        <v>-166.76622068300696</v>
      </c>
      <c r="W198" s="171">
        <f t="shared" si="238"/>
        <v>-176.81892975120624</v>
      </c>
      <c r="X198" s="171">
        <f t="shared" si="238"/>
        <v>-186.20914404608016</v>
      </c>
      <c r="Y198" s="171">
        <f t="shared" si="238"/>
        <v>-194.71355709985198</v>
      </c>
      <c r="Z198" s="171">
        <f t="shared" si="238"/>
        <v>-203.29517765504133</v>
      </c>
      <c r="AA198" s="171">
        <f t="shared" si="238"/>
        <v>-211.94291520734802</v>
      </c>
      <c r="AB198" s="171">
        <f>SUM(AB194:AB197)</f>
        <v>-220.65002437024421</v>
      </c>
      <c r="AC198" s="171">
        <f>SUM(AC194:AC197)</f>
        <v>-229.4148091660482</v>
      </c>
      <c r="AD198" s="122"/>
      <c r="AE198" s="122">
        <f t="shared" ref="AE198" si="239">(AC198/S198)^(1/10)-1</f>
        <v>5.7819425944253489E-2</v>
      </c>
      <c r="AF198" s="122">
        <f t="shared" ref="AF198" si="240">(R198/L198)^(1/6)-1</f>
        <v>-0.19851584012975299</v>
      </c>
      <c r="AG198" s="122">
        <f t="shared" ref="AG198" si="241">+(R198/O198)^(1/3)-1</f>
        <v>-0.11068247870201742</v>
      </c>
      <c r="AK198" s="101"/>
    </row>
    <row r="199" spans="1:38"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K199" s="101"/>
      <c r="AL199" s="91"/>
    </row>
    <row r="200" spans="1:38">
      <c r="A200" s="223" t="s">
        <v>96</v>
      </c>
      <c r="D200" s="89" t="s">
        <v>96</v>
      </c>
      <c r="G200" s="127"/>
      <c r="H200" s="127"/>
      <c r="I200" s="127"/>
      <c r="J200" s="127"/>
      <c r="K200" s="127"/>
      <c r="L200" s="143">
        <f>-23-2.272+600-118.5+1225.107-786.849+26.606</f>
        <v>921.09199999999998</v>
      </c>
      <c r="M200" s="143">
        <f>220-12.908+780.656-423.156+1100-1031.722-23.686</f>
        <v>609.18399999999986</v>
      </c>
      <c r="N200" s="143">
        <f>75-4.927+467.503-602.378+1404.019-1009.968-4.935</f>
        <v>324.31400000000014</v>
      </c>
      <c r="O200" s="143">
        <f>84.973-2.868+700-138.5+1811.509-2292.349+52.996</f>
        <v>215.76099999999988</v>
      </c>
      <c r="P200" s="143">
        <f>-270.973-2.637-175.285+1243.5-1496.907-1.042</f>
        <v>-703.34399999999994</v>
      </c>
      <c r="Q200" s="143">
        <f>418-38.92+1900-507.5+1910-1978.851-51.049</f>
        <v>1651.6799999999998</v>
      </c>
      <c r="R200" s="143">
        <f>169-10.355+3000-2824+7236-6526+0.194</f>
        <v>1044.8390000000004</v>
      </c>
      <c r="S200" s="96">
        <f t="shared" ref="S200:AC200" si="242">+S310-R310-S206+S353</f>
        <v>246.81617210000059</v>
      </c>
      <c r="T200" s="96">
        <f t="shared" si="242"/>
        <v>680.09766497289911</v>
      </c>
      <c r="U200" s="96">
        <f t="shared" si="242"/>
        <v>610.12863617659787</v>
      </c>
      <c r="V200" s="96">
        <f t="shared" si="242"/>
        <v>582.04676840724187</v>
      </c>
      <c r="W200" s="96">
        <f t="shared" si="242"/>
        <v>550.12379921140473</v>
      </c>
      <c r="X200" s="96">
        <f t="shared" si="242"/>
        <v>526.91226523138903</v>
      </c>
      <c r="Y200" s="96">
        <f t="shared" si="242"/>
        <v>492.02496875471479</v>
      </c>
      <c r="Z200" s="96">
        <f t="shared" si="242"/>
        <v>503.0899124772659</v>
      </c>
      <c r="AA200" s="96">
        <f t="shared" si="242"/>
        <v>513.70704425380427</v>
      </c>
      <c r="AB200" s="96">
        <f t="shared" si="242"/>
        <v>524.07355243696475</v>
      </c>
      <c r="AC200" s="96">
        <f t="shared" si="242"/>
        <v>534.4312816966667</v>
      </c>
      <c r="AK200" s="101"/>
      <c r="AL200" s="91"/>
    </row>
    <row r="201" spans="1:38">
      <c r="D201" s="89" t="s">
        <v>97</v>
      </c>
      <c r="G201" s="127"/>
      <c r="H201" s="127"/>
      <c r="I201" s="127"/>
      <c r="J201" s="127"/>
      <c r="K201" s="127"/>
      <c r="L201" s="143">
        <v>0</v>
      </c>
      <c r="M201" s="143">
        <v>0</v>
      </c>
      <c r="N201" s="143">
        <v>0</v>
      </c>
      <c r="O201" s="143">
        <v>0</v>
      </c>
      <c r="P201" s="143">
        <v>0</v>
      </c>
      <c r="Q201" s="143">
        <v>0</v>
      </c>
      <c r="R201" s="143">
        <v>0</v>
      </c>
      <c r="S201" s="127">
        <v>0</v>
      </c>
      <c r="T201" s="127">
        <v>0</v>
      </c>
      <c r="U201" s="127">
        <v>0</v>
      </c>
      <c r="V201" s="127">
        <v>0</v>
      </c>
      <c r="W201" s="127">
        <v>0</v>
      </c>
      <c r="X201" s="127">
        <v>0</v>
      </c>
      <c r="Y201" s="127">
        <v>0</v>
      </c>
      <c r="Z201" s="127">
        <v>0</v>
      </c>
      <c r="AA201" s="127">
        <v>0</v>
      </c>
      <c r="AB201" s="127">
        <v>0</v>
      </c>
      <c r="AC201" s="127">
        <v>0</v>
      </c>
    </row>
    <row r="202" spans="1:38">
      <c r="D202" s="89" t="s">
        <v>98</v>
      </c>
      <c r="G202" s="127"/>
      <c r="H202" s="127"/>
      <c r="I202" s="127"/>
      <c r="J202" s="127"/>
      <c r="K202" s="127"/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43">
        <v>0</v>
      </c>
      <c r="R202" s="143">
        <v>0</v>
      </c>
      <c r="S202" s="127">
        <v>0</v>
      </c>
      <c r="T202" s="127">
        <v>0</v>
      </c>
      <c r="U202" s="127">
        <v>0</v>
      </c>
      <c r="V202" s="127">
        <v>0</v>
      </c>
      <c r="W202" s="127">
        <v>0</v>
      </c>
      <c r="X202" s="127">
        <v>0</v>
      </c>
      <c r="Y202" s="127">
        <v>0</v>
      </c>
      <c r="Z202" s="127">
        <v>0</v>
      </c>
      <c r="AA202" s="127">
        <v>0</v>
      </c>
      <c r="AB202" s="127">
        <v>0</v>
      </c>
      <c r="AC202" s="127">
        <v>0</v>
      </c>
    </row>
    <row r="203" spans="1:38">
      <c r="D203" s="89" t="s">
        <v>194</v>
      </c>
      <c r="G203" s="127"/>
      <c r="H203" s="127"/>
      <c r="I203" s="127"/>
      <c r="J203" s="127"/>
      <c r="K203" s="127"/>
      <c r="L203" s="143">
        <f>-187.678+21.231</f>
        <v>-166.447</v>
      </c>
      <c r="M203" s="143">
        <f>-402.393+44.69</f>
        <v>-357.70299999999997</v>
      </c>
      <c r="N203" s="143">
        <f>-958.696+55.68</f>
        <v>-903.01600000000008</v>
      </c>
      <c r="O203" s="143">
        <f>-694.909+168.925</f>
        <v>-525.98399999999992</v>
      </c>
      <c r="P203" s="143">
        <f>-849.91+136.797</f>
        <v>-713.11299999999994</v>
      </c>
      <c r="Q203" s="143">
        <f>-1355.722+48.781</f>
        <v>-1306.941</v>
      </c>
      <c r="R203" s="143">
        <f>-1405.2+49.404</f>
        <v>-1355.796</v>
      </c>
      <c r="S203" s="286">
        <v>-1000</v>
      </c>
      <c r="T203" s="185">
        <f>+S203+$AH$203</f>
        <v>-1100</v>
      </c>
      <c r="U203" s="286">
        <f t="shared" ref="U203:AC203" si="243">+T203+$AH$203</f>
        <v>-1200</v>
      </c>
      <c r="V203" s="286">
        <f t="shared" si="243"/>
        <v>-1300</v>
      </c>
      <c r="W203" s="286">
        <f t="shared" si="243"/>
        <v>-1400</v>
      </c>
      <c r="X203" s="286">
        <f t="shared" si="243"/>
        <v>-1500</v>
      </c>
      <c r="Y203" s="286">
        <f t="shared" si="243"/>
        <v>-1600</v>
      </c>
      <c r="Z203" s="286">
        <f t="shared" si="243"/>
        <v>-1700</v>
      </c>
      <c r="AA203" s="286">
        <f t="shared" si="243"/>
        <v>-1800</v>
      </c>
      <c r="AB203" s="286">
        <f t="shared" si="243"/>
        <v>-1900</v>
      </c>
      <c r="AC203" s="286">
        <f t="shared" si="243"/>
        <v>-2000</v>
      </c>
      <c r="AD203" s="127"/>
      <c r="AE203" s="127"/>
      <c r="AF203" s="127"/>
      <c r="AG203" s="127"/>
      <c r="AH203" s="127">
        <v>-100</v>
      </c>
      <c r="AI203" s="127"/>
      <c r="AJ203" s="127"/>
    </row>
    <row r="204" spans="1:38">
      <c r="D204" s="89" t="s">
        <v>99</v>
      </c>
      <c r="G204" s="127"/>
      <c r="H204" s="127"/>
      <c r="I204" s="127"/>
      <c r="J204" s="127"/>
      <c r="K204" s="127"/>
      <c r="L204" s="143">
        <v>0</v>
      </c>
      <c r="M204" s="143">
        <v>0</v>
      </c>
      <c r="N204" s="143">
        <v>0</v>
      </c>
      <c r="O204" s="143">
        <v>0</v>
      </c>
      <c r="P204" s="143">
        <v>0</v>
      </c>
      <c r="Q204" s="143">
        <v>0</v>
      </c>
      <c r="R204" s="143">
        <v>0</v>
      </c>
      <c r="S204" s="127">
        <v>0</v>
      </c>
      <c r="T204" s="127">
        <v>0</v>
      </c>
      <c r="U204" s="127">
        <v>0</v>
      </c>
      <c r="V204" s="127">
        <v>0</v>
      </c>
      <c r="W204" s="127">
        <v>0</v>
      </c>
      <c r="X204" s="127">
        <v>0</v>
      </c>
      <c r="Y204" s="127">
        <v>0</v>
      </c>
      <c r="Z204" s="127">
        <v>0</v>
      </c>
      <c r="AA204" s="127">
        <v>0</v>
      </c>
      <c r="AB204" s="127">
        <v>0</v>
      </c>
      <c r="AC204" s="127">
        <v>0</v>
      </c>
    </row>
    <row r="205" spans="1:38">
      <c r="D205" s="89" t="s">
        <v>100</v>
      </c>
      <c r="G205" s="127"/>
      <c r="H205" s="127"/>
      <c r="I205" s="127"/>
      <c r="J205" s="127"/>
      <c r="K205" s="127"/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43">
        <v>0</v>
      </c>
      <c r="R205" s="143">
        <f>-R286*R290</f>
        <v>0</v>
      </c>
      <c r="S205" s="121">
        <f t="shared" ref="S205:AB205" si="244">-S286*S290</f>
        <v>0</v>
      </c>
      <c r="T205" s="121">
        <f t="shared" ca="1" si="244"/>
        <v>0</v>
      </c>
      <c r="U205" s="121">
        <f t="shared" ca="1" si="244"/>
        <v>0</v>
      </c>
      <c r="V205" s="121">
        <f t="shared" ca="1" si="244"/>
        <v>0</v>
      </c>
      <c r="W205" s="121">
        <f t="shared" ca="1" si="244"/>
        <v>0</v>
      </c>
      <c r="X205" s="121">
        <f t="shared" ca="1" si="244"/>
        <v>0</v>
      </c>
      <c r="Y205" s="121">
        <f t="shared" ca="1" si="244"/>
        <v>0</v>
      </c>
      <c r="Z205" s="121">
        <f t="shared" ca="1" si="244"/>
        <v>0</v>
      </c>
      <c r="AA205" s="121">
        <f t="shared" ca="1" si="244"/>
        <v>0</v>
      </c>
      <c r="AB205" s="121">
        <f t="shared" ca="1" si="244"/>
        <v>0</v>
      </c>
      <c r="AC205" s="121">
        <f ca="1">-AC286*AC290</f>
        <v>0</v>
      </c>
    </row>
    <row r="206" spans="1:38">
      <c r="D206" s="89" t="s">
        <v>90</v>
      </c>
      <c r="G206" s="127"/>
      <c r="H206" s="127"/>
      <c r="I206" s="127"/>
      <c r="J206" s="127"/>
      <c r="K206" s="127"/>
      <c r="L206" s="143">
        <v>-0.67600000000000005</v>
      </c>
      <c r="M206" s="143">
        <v>0.45700000000000002</v>
      </c>
      <c r="N206" s="143">
        <v>0.88700000000000001</v>
      </c>
      <c r="O206" s="143">
        <v>5.1999999999999998E-2</v>
      </c>
      <c r="P206" s="143">
        <v>0.34399999999999997</v>
      </c>
      <c r="Q206" s="143">
        <v>-0.81100000000000005</v>
      </c>
      <c r="R206" s="143">
        <v>-0.27100000000000002</v>
      </c>
      <c r="S206" s="121">
        <f t="shared" ref="S206:AC206" si="245">-S317</f>
        <v>0</v>
      </c>
      <c r="T206" s="121">
        <f t="shared" si="245"/>
        <v>0</v>
      </c>
      <c r="U206" s="121">
        <f t="shared" si="245"/>
        <v>0</v>
      </c>
      <c r="V206" s="121">
        <f t="shared" si="245"/>
        <v>0</v>
      </c>
      <c r="W206" s="121">
        <f t="shared" si="245"/>
        <v>0</v>
      </c>
      <c r="X206" s="121">
        <f t="shared" si="245"/>
        <v>0</v>
      </c>
      <c r="Y206" s="121">
        <f t="shared" si="245"/>
        <v>0</v>
      </c>
      <c r="Z206" s="121">
        <f t="shared" si="245"/>
        <v>0</v>
      </c>
      <c r="AA206" s="121">
        <f t="shared" si="245"/>
        <v>0</v>
      </c>
      <c r="AB206" s="121">
        <f t="shared" si="245"/>
        <v>0</v>
      </c>
      <c r="AC206" s="121">
        <f t="shared" si="245"/>
        <v>0</v>
      </c>
    </row>
    <row r="207" spans="1:38" s="91" customFormat="1">
      <c r="A207" s="223" t="s">
        <v>159</v>
      </c>
      <c r="B207" s="89"/>
      <c r="C207" s="279"/>
      <c r="D207" s="124" t="s">
        <v>101</v>
      </c>
      <c r="E207" s="124"/>
      <c r="F207" s="124"/>
      <c r="G207" s="171"/>
      <c r="H207" s="171"/>
      <c r="I207" s="171"/>
      <c r="J207" s="171"/>
      <c r="K207" s="171"/>
      <c r="L207" s="171">
        <f t="shared" ref="L207:AC207" si="246">SUM(L200:L206)</f>
        <v>753.96899999999994</v>
      </c>
      <c r="M207" s="171">
        <f t="shared" si="246"/>
        <v>251.93799999999987</v>
      </c>
      <c r="N207" s="171">
        <f t="shared" si="246"/>
        <v>-577.81500000000005</v>
      </c>
      <c r="O207" s="171">
        <f t="shared" si="246"/>
        <v>-310.17100000000005</v>
      </c>
      <c r="P207" s="171">
        <f t="shared" si="246"/>
        <v>-1416.1129999999998</v>
      </c>
      <c r="Q207" s="171">
        <f t="shared" si="246"/>
        <v>343.92799999999983</v>
      </c>
      <c r="R207" s="171">
        <f t="shared" si="246"/>
        <v>-311.22799999999967</v>
      </c>
      <c r="S207" s="171">
        <f t="shared" si="246"/>
        <v>-753.18382789999941</v>
      </c>
      <c r="T207" s="171">
        <f t="shared" ca="1" si="246"/>
        <v>-419.90233502710089</v>
      </c>
      <c r="U207" s="171">
        <f t="shared" ca="1" si="246"/>
        <v>-589.87136382340213</v>
      </c>
      <c r="V207" s="171">
        <f t="shared" ca="1" si="246"/>
        <v>-717.95323159275813</v>
      </c>
      <c r="W207" s="171">
        <f t="shared" ca="1" si="246"/>
        <v>-849.87620078859527</v>
      </c>
      <c r="X207" s="171">
        <f t="shared" ca="1" si="246"/>
        <v>-973.08773476861097</v>
      </c>
      <c r="Y207" s="171">
        <f t="shared" ca="1" si="246"/>
        <v>-1107.9750312452852</v>
      </c>
      <c r="Z207" s="171">
        <f t="shared" ca="1" si="246"/>
        <v>-1196.9100875227341</v>
      </c>
      <c r="AA207" s="171">
        <f t="shared" ca="1" si="246"/>
        <v>-1286.2929557461957</v>
      </c>
      <c r="AB207" s="171">
        <f t="shared" ca="1" si="246"/>
        <v>-1375.9264475630353</v>
      </c>
      <c r="AC207" s="171">
        <f t="shared" ca="1" si="246"/>
        <v>-1465.5687183033333</v>
      </c>
      <c r="AD207" s="122"/>
      <c r="AE207" s="122"/>
      <c r="AF207" s="122"/>
      <c r="AG207" s="122"/>
    </row>
    <row r="208" spans="1:38"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</row>
    <row r="209" spans="1:33">
      <c r="D209" s="89" t="s">
        <v>108</v>
      </c>
      <c r="G209" s="127">
        <v>0</v>
      </c>
      <c r="H209" s="127">
        <v>0</v>
      </c>
      <c r="I209" s="127">
        <v>0</v>
      </c>
      <c r="J209" s="127">
        <v>0</v>
      </c>
      <c r="K209" s="127">
        <v>0</v>
      </c>
      <c r="L209" s="127">
        <v>0</v>
      </c>
      <c r="M209" s="127">
        <v>0</v>
      </c>
      <c r="N209" s="127">
        <v>0</v>
      </c>
      <c r="O209" s="127">
        <v>0</v>
      </c>
      <c r="P209" s="127">
        <v>0</v>
      </c>
      <c r="Q209" s="127">
        <v>0</v>
      </c>
      <c r="R209" s="127">
        <v>0</v>
      </c>
      <c r="S209" s="127">
        <v>0</v>
      </c>
      <c r="T209" s="127">
        <v>0</v>
      </c>
      <c r="U209" s="127">
        <v>0</v>
      </c>
      <c r="V209" s="127">
        <v>0</v>
      </c>
      <c r="W209" s="127">
        <v>0</v>
      </c>
      <c r="X209" s="127">
        <v>0</v>
      </c>
      <c r="Y209" s="127">
        <v>0</v>
      </c>
      <c r="Z209" s="127">
        <v>0</v>
      </c>
      <c r="AA209" s="127">
        <v>0</v>
      </c>
      <c r="AB209" s="127">
        <v>0</v>
      </c>
      <c r="AC209" s="127">
        <v>0</v>
      </c>
    </row>
    <row r="210" spans="1:33">
      <c r="D210" s="89" t="s">
        <v>109</v>
      </c>
      <c r="G210" s="96">
        <f t="shared" ref="G210:AC210" si="247">SUM(G209,G207,G198,G191)</f>
        <v>0</v>
      </c>
      <c r="H210" s="96">
        <f t="shared" si="247"/>
        <v>0</v>
      </c>
      <c r="I210" s="96">
        <f t="shared" si="247"/>
        <v>0</v>
      </c>
      <c r="J210" s="96">
        <f t="shared" si="247"/>
        <v>0</v>
      </c>
      <c r="K210" s="96">
        <f t="shared" si="247"/>
        <v>0</v>
      </c>
      <c r="L210" s="96">
        <f t="shared" si="247"/>
        <v>118.98400000000015</v>
      </c>
      <c r="M210" s="96">
        <f t="shared" si="247"/>
        <v>460.04799999999989</v>
      </c>
      <c r="N210" s="96">
        <f t="shared" si="247"/>
        <v>71.63799999999992</v>
      </c>
      <c r="O210" s="96">
        <f t="shared" si="247"/>
        <v>69.508999999999901</v>
      </c>
      <c r="P210" s="96">
        <f t="shared" si="247"/>
        <v>-360.29099999999994</v>
      </c>
      <c r="Q210" s="96">
        <f t="shared" si="247"/>
        <v>825.06</v>
      </c>
      <c r="R210" s="96">
        <f t="shared" si="247"/>
        <v>75.224000000000387</v>
      </c>
      <c r="S210" s="96">
        <f t="shared" si="247"/>
        <v>427.58147726483139</v>
      </c>
      <c r="T210" s="96">
        <f t="shared" ca="1" si="247"/>
        <v>951.5154921053097</v>
      </c>
      <c r="U210" s="96">
        <f t="shared" ca="1" si="247"/>
        <v>900.61051039563381</v>
      </c>
      <c r="V210" s="96">
        <f t="shared" ca="1" si="247"/>
        <v>891.83287793018906</v>
      </c>
      <c r="W210" s="96">
        <f t="shared" ca="1" si="247"/>
        <v>875.92808286643526</v>
      </c>
      <c r="X210" s="96">
        <f t="shared" ca="1" si="247"/>
        <v>826.2472167692913</v>
      </c>
      <c r="Y210" s="96">
        <f t="shared" ca="1" si="247"/>
        <v>751.73423904710853</v>
      </c>
      <c r="Z210" s="96">
        <f t="shared" ca="1" si="247"/>
        <v>753.39718041474407</v>
      </c>
      <c r="AA210" s="96">
        <f t="shared" ca="1" si="247"/>
        <v>763.04859931895089</v>
      </c>
      <c r="AB210" s="96">
        <f t="shared" ca="1" si="247"/>
        <v>774.71917479247372</v>
      </c>
      <c r="AC210" s="96">
        <f t="shared" ca="1" si="247"/>
        <v>788.65631789523877</v>
      </c>
    </row>
    <row r="211" spans="1:33"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</row>
    <row r="212" spans="1:33">
      <c r="C212" s="83"/>
      <c r="D212" s="84" t="s">
        <v>110</v>
      </c>
      <c r="E212" s="83"/>
      <c r="F212" s="83"/>
      <c r="G212" s="85"/>
      <c r="H212" s="85"/>
      <c r="I212" s="85"/>
      <c r="J212" s="86"/>
      <c r="K212" s="86"/>
      <c r="L212" s="86"/>
      <c r="M212" s="86"/>
      <c r="N212" s="86"/>
      <c r="O212" s="86"/>
      <c r="P212" s="86"/>
      <c r="Q212" s="85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</row>
    <row r="213" spans="1:33" ht="5.0999999999999996" customHeight="1"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19"/>
      <c r="AE213" s="119"/>
    </row>
    <row r="214" spans="1:33">
      <c r="A214" s="223" t="s">
        <v>162</v>
      </c>
      <c r="D214" s="89" t="s">
        <v>111</v>
      </c>
      <c r="G214" s="127"/>
      <c r="H214" s="127"/>
      <c r="I214" s="127"/>
      <c r="J214" s="127"/>
      <c r="K214" s="127"/>
      <c r="L214" s="143">
        <v>475.01799999999997</v>
      </c>
      <c r="M214" s="143">
        <v>913.59500000000003</v>
      </c>
      <c r="N214" s="143">
        <v>1031.145</v>
      </c>
      <c r="O214" s="143">
        <v>1271.4939999999999</v>
      </c>
      <c r="P214" s="143">
        <v>934.9</v>
      </c>
      <c r="Q214" s="143">
        <v>1520.027</v>
      </c>
      <c r="R214" s="143">
        <v>1435.163</v>
      </c>
      <c r="S214" s="96">
        <f t="shared" ref="S214:AC214" si="248">+R214+S210</f>
        <v>1862.7444772648314</v>
      </c>
      <c r="T214" s="96">
        <f t="shared" ca="1" si="248"/>
        <v>2814.2599693701413</v>
      </c>
      <c r="U214" s="96">
        <f t="shared" ca="1" si="248"/>
        <v>3714.8704797657751</v>
      </c>
      <c r="V214" s="96">
        <f t="shared" ca="1" si="248"/>
        <v>4606.7033576959639</v>
      </c>
      <c r="W214" s="96">
        <f t="shared" ca="1" si="248"/>
        <v>5482.6314405623989</v>
      </c>
      <c r="X214" s="96">
        <f t="shared" ca="1" si="248"/>
        <v>6308.8786573316902</v>
      </c>
      <c r="Y214" s="96">
        <f t="shared" ca="1" si="248"/>
        <v>7060.6128963787987</v>
      </c>
      <c r="Z214" s="96">
        <f t="shared" ca="1" si="248"/>
        <v>7814.0100767935428</v>
      </c>
      <c r="AA214" s="96">
        <f t="shared" ca="1" si="248"/>
        <v>8577.0586761124941</v>
      </c>
      <c r="AB214" s="96">
        <f t="shared" ca="1" si="248"/>
        <v>9351.7778509049676</v>
      </c>
      <c r="AC214" s="96">
        <f t="shared" ca="1" si="248"/>
        <v>10140.434168800206</v>
      </c>
      <c r="AE214" s="96"/>
      <c r="AF214" s="96"/>
      <c r="AG214" s="96"/>
    </row>
    <row r="215" spans="1:33">
      <c r="D215" s="89" t="s">
        <v>181</v>
      </c>
      <c r="G215" s="127"/>
      <c r="H215" s="127"/>
      <c r="I215" s="127"/>
      <c r="J215" s="127"/>
      <c r="K215" s="127"/>
      <c r="L215" s="143">
        <v>0</v>
      </c>
      <c r="M215" s="143">
        <v>0</v>
      </c>
      <c r="N215" s="143">
        <v>0</v>
      </c>
      <c r="O215" s="143">
        <v>0</v>
      </c>
      <c r="P215" s="143">
        <v>0</v>
      </c>
      <c r="Q215" s="143">
        <v>0</v>
      </c>
      <c r="R215" s="143">
        <v>0</v>
      </c>
      <c r="S215" s="96">
        <f>+R215</f>
        <v>0</v>
      </c>
      <c r="T215" s="96">
        <f t="shared" ref="T215:AC215" si="249">+S215</f>
        <v>0</v>
      </c>
      <c r="U215" s="96">
        <f t="shared" si="249"/>
        <v>0</v>
      </c>
      <c r="V215" s="96">
        <f t="shared" si="249"/>
        <v>0</v>
      </c>
      <c r="W215" s="96">
        <f t="shared" si="249"/>
        <v>0</v>
      </c>
      <c r="X215" s="96">
        <f t="shared" si="249"/>
        <v>0</v>
      </c>
      <c r="Y215" s="96">
        <f t="shared" si="249"/>
        <v>0</v>
      </c>
      <c r="Z215" s="96">
        <f t="shared" si="249"/>
        <v>0</v>
      </c>
      <c r="AA215" s="96">
        <f t="shared" si="249"/>
        <v>0</v>
      </c>
      <c r="AB215" s="96">
        <f t="shared" si="249"/>
        <v>0</v>
      </c>
      <c r="AC215" s="96">
        <f t="shared" si="249"/>
        <v>0</v>
      </c>
      <c r="AE215" s="96"/>
      <c r="AF215" s="96"/>
      <c r="AG215" s="96"/>
    </row>
    <row r="216" spans="1:33">
      <c r="D216" s="89" t="s">
        <v>112</v>
      </c>
      <c r="G216" s="127"/>
      <c r="H216" s="127"/>
      <c r="I216" s="127"/>
      <c r="J216" s="127"/>
      <c r="K216" s="127"/>
      <c r="L216" s="143">
        <v>1202.009</v>
      </c>
      <c r="M216" s="143">
        <v>1420.011</v>
      </c>
      <c r="N216" s="143">
        <v>1425.8150000000001</v>
      </c>
      <c r="O216" s="143">
        <v>1568.961</v>
      </c>
      <c r="P216" s="143">
        <v>1366.7750000000001</v>
      </c>
      <c r="Q216" s="143">
        <v>1793.2739999999999</v>
      </c>
      <c r="R216" s="143">
        <v>2064.7449999999999</v>
      </c>
      <c r="S216" s="185">
        <f>S269</f>
        <v>2251.9971627397263</v>
      </c>
      <c r="T216" s="286">
        <f t="shared" ref="T216:AC216" si="250">T269</f>
        <v>2481.8854927258089</v>
      </c>
      <c r="U216" s="286">
        <f t="shared" si="250"/>
        <v>2683.8534026675538</v>
      </c>
      <c r="V216" s="286">
        <f t="shared" si="250"/>
        <v>2871.9036047171448</v>
      </c>
      <c r="W216" s="286">
        <f t="shared" si="250"/>
        <v>3045.0226649914184</v>
      </c>
      <c r="X216" s="286">
        <f t="shared" si="250"/>
        <v>3206.732813318014</v>
      </c>
      <c r="Y216" s="286">
        <f t="shared" si="250"/>
        <v>3353.1884588624216</v>
      </c>
      <c r="Z216" s="286">
        <f t="shared" si="250"/>
        <v>3500.9737052140185</v>
      </c>
      <c r="AA216" s="286">
        <f t="shared" si="250"/>
        <v>3649.8975613007096</v>
      </c>
      <c r="AB216" s="286">
        <f t="shared" si="250"/>
        <v>3799.8438639102719</v>
      </c>
      <c r="AC216" s="286">
        <f t="shared" si="250"/>
        <v>3950.7834063820428</v>
      </c>
      <c r="AE216" s="96"/>
      <c r="AF216" s="96"/>
      <c r="AG216" s="96"/>
    </row>
    <row r="217" spans="1:33">
      <c r="D217" s="89" t="s">
        <v>313</v>
      </c>
      <c r="G217" s="127"/>
      <c r="H217" s="127"/>
      <c r="I217" s="127"/>
      <c r="J217" s="127"/>
      <c r="K217" s="127"/>
      <c r="L217" s="143">
        <v>591</v>
      </c>
      <c r="M217" s="143">
        <v>811</v>
      </c>
      <c r="N217" s="143">
        <v>886</v>
      </c>
      <c r="O217" s="143">
        <v>970.97299999999996</v>
      </c>
      <c r="P217" s="143">
        <v>700</v>
      </c>
      <c r="Q217" s="143">
        <v>1118</v>
      </c>
      <c r="R217" s="143">
        <v>1287</v>
      </c>
      <c r="S217" s="286">
        <f>S270</f>
        <v>1447.9318121342467</v>
      </c>
      <c r="T217" s="286">
        <f t="shared" ref="T217:AC217" si="251">T270</f>
        <v>1578.394563640908</v>
      </c>
      <c r="U217" s="286">
        <f t="shared" si="251"/>
        <v>1688.08279360965</v>
      </c>
      <c r="V217" s="286">
        <f t="shared" si="251"/>
        <v>1786.2914068658301</v>
      </c>
      <c r="W217" s="286">
        <f t="shared" si="251"/>
        <v>1872.6889389697244</v>
      </c>
      <c r="X217" s="286">
        <f t="shared" si="251"/>
        <v>1949.7299906429605</v>
      </c>
      <c r="Y217" s="286">
        <f t="shared" si="251"/>
        <v>2015.3424726049288</v>
      </c>
      <c r="Z217" s="286">
        <f t="shared" si="251"/>
        <v>2079.6977322734447</v>
      </c>
      <c r="AA217" s="286">
        <f t="shared" si="251"/>
        <v>2142.6557729181245</v>
      </c>
      <c r="AB217" s="286">
        <f t="shared" si="251"/>
        <v>2204.125341287503</v>
      </c>
      <c r="AC217" s="286">
        <f t="shared" si="251"/>
        <v>2264.0682634528066</v>
      </c>
      <c r="AE217" s="96"/>
      <c r="AF217" s="96"/>
      <c r="AG217" s="96"/>
    </row>
    <row r="218" spans="1:33">
      <c r="D218" s="89" t="s">
        <v>196</v>
      </c>
      <c r="G218" s="127"/>
      <c r="H218" s="127"/>
      <c r="I218" s="127"/>
      <c r="J218" s="127"/>
      <c r="K218" s="127"/>
      <c r="L218" s="143">
        <v>168.75200000000001</v>
      </c>
      <c r="M218" s="143">
        <v>217.27500000000009</v>
      </c>
      <c r="N218" s="143">
        <v>333.74800000000005</v>
      </c>
      <c r="O218" s="143">
        <v>403.74299999999994</v>
      </c>
      <c r="P218" s="143">
        <v>541.71900000000016</v>
      </c>
      <c r="Q218" s="143">
        <v>730.66800000000012</v>
      </c>
      <c r="R218" s="143">
        <v>854.01700000000028</v>
      </c>
      <c r="S218" s="286">
        <f>S271</f>
        <v>965.28787475616446</v>
      </c>
      <c r="T218" s="286">
        <f t="shared" ref="T218:AC218" si="252">T271</f>
        <v>1052.263042427272</v>
      </c>
      <c r="U218" s="286">
        <f t="shared" si="252"/>
        <v>1125.3885290731</v>
      </c>
      <c r="V218" s="286">
        <f t="shared" si="252"/>
        <v>1190.8609379105535</v>
      </c>
      <c r="W218" s="286">
        <f t="shared" si="252"/>
        <v>1248.4592926464829</v>
      </c>
      <c r="X218" s="286">
        <f t="shared" si="252"/>
        <v>1299.8199937619736</v>
      </c>
      <c r="Y218" s="286">
        <f t="shared" si="252"/>
        <v>1343.561648403286</v>
      </c>
      <c r="Z218" s="286">
        <f t="shared" si="252"/>
        <v>1386.465154848963</v>
      </c>
      <c r="AA218" s="286">
        <f t="shared" si="252"/>
        <v>1428.4371819454163</v>
      </c>
      <c r="AB218" s="286">
        <f t="shared" si="252"/>
        <v>1469.4168941916687</v>
      </c>
      <c r="AC218" s="286">
        <f t="shared" si="252"/>
        <v>1509.3788423018709</v>
      </c>
      <c r="AE218" s="96"/>
      <c r="AF218" s="96"/>
      <c r="AG218" s="96"/>
    </row>
    <row r="219" spans="1:33">
      <c r="D219" s="89" t="s">
        <v>197</v>
      </c>
      <c r="G219" s="127"/>
      <c r="H219" s="127"/>
      <c r="I219" s="127"/>
      <c r="J219" s="127"/>
      <c r="K219" s="127"/>
      <c r="L219" s="143">
        <v>90.914000000000001</v>
      </c>
      <c r="M219" s="143">
        <v>187.82</v>
      </c>
      <c r="N219" s="143">
        <v>199.27799999999999</v>
      </c>
      <c r="O219" s="143">
        <v>403.4</v>
      </c>
      <c r="P219" s="143">
        <v>412.92399999999998</v>
      </c>
      <c r="Q219" s="143">
        <v>326.07900000000001</v>
      </c>
      <c r="R219" s="143">
        <v>465.22699999999998</v>
      </c>
      <c r="S219" s="96">
        <f t="shared" ref="S219:AC219" si="253">+R219</f>
        <v>465.22699999999998</v>
      </c>
      <c r="T219" s="96">
        <f t="shared" si="253"/>
        <v>465.22699999999998</v>
      </c>
      <c r="U219" s="96">
        <f t="shared" si="253"/>
        <v>465.22699999999998</v>
      </c>
      <c r="V219" s="96">
        <f t="shared" si="253"/>
        <v>465.22699999999998</v>
      </c>
      <c r="W219" s="96">
        <f t="shared" si="253"/>
        <v>465.22699999999998</v>
      </c>
      <c r="X219" s="96">
        <f t="shared" si="253"/>
        <v>465.22699999999998</v>
      </c>
      <c r="Y219" s="96">
        <f t="shared" si="253"/>
        <v>465.22699999999998</v>
      </c>
      <c r="Z219" s="96">
        <f t="shared" si="253"/>
        <v>465.22699999999998</v>
      </c>
      <c r="AA219" s="96">
        <f t="shared" si="253"/>
        <v>465.22699999999998</v>
      </c>
      <c r="AB219" s="96">
        <f t="shared" si="253"/>
        <v>465.22699999999998</v>
      </c>
      <c r="AC219" s="96">
        <f t="shared" si="253"/>
        <v>465.22699999999998</v>
      </c>
      <c r="AE219" s="96"/>
      <c r="AF219" s="96"/>
      <c r="AG219" s="96"/>
    </row>
    <row r="220" spans="1:33" s="91" customFormat="1">
      <c r="A220" s="223" t="s">
        <v>161</v>
      </c>
      <c r="B220" s="89"/>
      <c r="D220" s="124" t="s">
        <v>114</v>
      </c>
      <c r="E220" s="124"/>
      <c r="F220" s="124"/>
      <c r="G220" s="171"/>
      <c r="H220" s="171"/>
      <c r="I220" s="171"/>
      <c r="J220" s="171"/>
      <c r="K220" s="171"/>
      <c r="L220" s="171">
        <f t="shared" ref="L220:R220" si="254">SUM(L214:L219)</f>
        <v>2527.6930000000002</v>
      </c>
      <c r="M220" s="171">
        <f t="shared" si="254"/>
        <v>3549.701</v>
      </c>
      <c r="N220" s="171">
        <f t="shared" si="254"/>
        <v>3875.9859999999999</v>
      </c>
      <c r="O220" s="171">
        <f t="shared" si="254"/>
        <v>4618.5709999999999</v>
      </c>
      <c r="P220" s="171">
        <f t="shared" si="254"/>
        <v>3956.3180000000002</v>
      </c>
      <c r="Q220" s="171">
        <f>SUM(Q214:Q219)</f>
        <v>5488.0479999999989</v>
      </c>
      <c r="R220" s="171">
        <f t="shared" si="254"/>
        <v>6106.1519999999991</v>
      </c>
      <c r="S220" s="171">
        <f t="shared" ref="S220:AC220" si="255">SUM(S214:S219)</f>
        <v>6993.1883268949687</v>
      </c>
      <c r="T220" s="171">
        <f t="shared" ca="1" si="255"/>
        <v>8392.0300681641311</v>
      </c>
      <c r="U220" s="171">
        <f t="shared" ca="1" si="255"/>
        <v>9677.4222051160796</v>
      </c>
      <c r="V220" s="171">
        <f t="shared" ca="1" si="255"/>
        <v>10920.986307189492</v>
      </c>
      <c r="W220" s="171">
        <f t="shared" ca="1" si="255"/>
        <v>12114.029337170026</v>
      </c>
      <c r="X220" s="171">
        <f t="shared" ca="1" si="255"/>
        <v>13230.388455054639</v>
      </c>
      <c r="Y220" s="171">
        <f t="shared" ca="1" si="255"/>
        <v>14237.932476249434</v>
      </c>
      <c r="Z220" s="171">
        <f t="shared" ca="1" si="255"/>
        <v>15246.373669129969</v>
      </c>
      <c r="AA220" s="171">
        <f t="shared" ca="1" si="255"/>
        <v>16263.276192276744</v>
      </c>
      <c r="AB220" s="171">
        <f t="shared" ca="1" si="255"/>
        <v>17290.390950294408</v>
      </c>
      <c r="AC220" s="171">
        <f t="shared" ca="1" si="255"/>
        <v>18329.891680936926</v>
      </c>
      <c r="AE220" s="96"/>
      <c r="AF220" s="96"/>
      <c r="AG220" s="96"/>
    </row>
    <row r="221" spans="1:33">
      <c r="A221" s="223" t="s">
        <v>115</v>
      </c>
      <c r="D221" s="89" t="s">
        <v>115</v>
      </c>
      <c r="G221" s="127"/>
      <c r="H221" s="127"/>
      <c r="I221" s="127"/>
      <c r="J221" s="127"/>
      <c r="K221" s="127"/>
      <c r="L221" s="143">
        <v>142.50399999999999</v>
      </c>
      <c r="M221" s="143">
        <v>180.05699999999999</v>
      </c>
      <c r="N221" s="143">
        <v>186.20099999999999</v>
      </c>
      <c r="O221" s="143">
        <v>199.82499999999999</v>
      </c>
      <c r="P221" s="143">
        <v>202.50899999999999</v>
      </c>
      <c r="Q221" s="143">
        <v>236.29400000000001</v>
      </c>
      <c r="R221" s="143">
        <v>294.69200000000001</v>
      </c>
      <c r="S221" s="96">
        <f t="shared" ref="S221:AC221" si="256">+S335</f>
        <v>281.43070456000004</v>
      </c>
      <c r="T221" s="96">
        <f t="shared" si="256"/>
        <v>284.15328517080809</v>
      </c>
      <c r="U221" s="96">
        <f t="shared" si="256"/>
        <v>295.16916099004123</v>
      </c>
      <c r="V221" s="96">
        <f t="shared" si="256"/>
        <v>310.51447314043031</v>
      </c>
      <c r="W221" s="96">
        <f t="shared" si="256"/>
        <v>327.76382768522319</v>
      </c>
      <c r="X221" s="96">
        <f t="shared" si="256"/>
        <v>345.62561184799802</v>
      </c>
      <c r="Y221" s="96">
        <f t="shared" si="256"/>
        <v>363.14621278868043</v>
      </c>
      <c r="Z221" s="96">
        <f t="shared" si="256"/>
        <v>380.52386979724139</v>
      </c>
      <c r="AA221" s="96">
        <f t="shared" si="256"/>
        <v>397.86865404422326</v>
      </c>
      <c r="AB221" s="96">
        <f t="shared" si="256"/>
        <v>415.24121192272929</v>
      </c>
      <c r="AC221" s="96">
        <f t="shared" si="256"/>
        <v>432.67657448647617</v>
      </c>
      <c r="AE221" s="96"/>
      <c r="AF221" s="96"/>
      <c r="AG221" s="96"/>
    </row>
    <row r="222" spans="1:33">
      <c r="A222" s="223" t="s">
        <v>116</v>
      </c>
      <c r="D222" s="89" t="s">
        <v>116</v>
      </c>
      <c r="G222" s="127"/>
      <c r="H222" s="127"/>
      <c r="I222" s="127"/>
      <c r="J222" s="127"/>
      <c r="K222" s="127"/>
      <c r="L222" s="143">
        <v>4195.1499999999996</v>
      </c>
      <c r="M222" s="143">
        <v>4715.8230000000003</v>
      </c>
      <c r="N222" s="143">
        <v>4542.0739999999996</v>
      </c>
      <c r="O222" s="143">
        <v>4833.0469999999996</v>
      </c>
      <c r="P222" s="143">
        <v>4719.1809999999996</v>
      </c>
      <c r="Q222" s="143">
        <v>5078.9780000000001</v>
      </c>
      <c r="R222" s="143">
        <v>5201.4350000000004</v>
      </c>
      <c r="S222" s="96">
        <f>+R222</f>
        <v>5201.4350000000004</v>
      </c>
      <c r="T222" s="96">
        <f t="shared" ref="T222:AC222" si="257">+S222</f>
        <v>5201.4350000000004</v>
      </c>
      <c r="U222" s="96">
        <f t="shared" si="257"/>
        <v>5201.4350000000004</v>
      </c>
      <c r="V222" s="96">
        <f t="shared" si="257"/>
        <v>5201.4350000000004</v>
      </c>
      <c r="W222" s="96">
        <f t="shared" si="257"/>
        <v>5201.4350000000004</v>
      </c>
      <c r="X222" s="96">
        <f t="shared" si="257"/>
        <v>5201.4350000000004</v>
      </c>
      <c r="Y222" s="96">
        <f t="shared" si="257"/>
        <v>5201.4350000000004</v>
      </c>
      <c r="Z222" s="96">
        <f t="shared" si="257"/>
        <v>5201.4350000000004</v>
      </c>
      <c r="AA222" s="96">
        <f t="shared" si="257"/>
        <v>5201.4350000000004</v>
      </c>
      <c r="AB222" s="96">
        <f t="shared" si="257"/>
        <v>5201.4350000000004</v>
      </c>
      <c r="AC222" s="96">
        <f t="shared" si="257"/>
        <v>5201.4350000000004</v>
      </c>
      <c r="AE222" s="96"/>
      <c r="AF222" s="96"/>
      <c r="AG222" s="96"/>
    </row>
    <row r="223" spans="1:33">
      <c r="A223" s="223" t="s">
        <v>117</v>
      </c>
      <c r="D223" s="89" t="s">
        <v>117</v>
      </c>
      <c r="G223" s="127"/>
      <c r="H223" s="127"/>
      <c r="I223" s="127"/>
      <c r="J223" s="127"/>
      <c r="K223" s="127"/>
      <c r="L223" s="143">
        <v>2653.2330000000002</v>
      </c>
      <c r="M223" s="143">
        <v>2724.9569999999999</v>
      </c>
      <c r="N223" s="143">
        <v>2407.91</v>
      </c>
      <c r="O223" s="143">
        <v>2341.8820000000001</v>
      </c>
      <c r="P223" s="143">
        <v>2115.8820000000001</v>
      </c>
      <c r="Q223" s="143">
        <v>2335.3850000000002</v>
      </c>
      <c r="R223" s="143">
        <v>2130.9740000000002</v>
      </c>
      <c r="S223" s="96">
        <f>+S346</f>
        <v>1944.8886747226666</v>
      </c>
      <c r="T223" s="96">
        <f t="shared" ref="T223:AC223" si="258">+T346</f>
        <v>1778.0501577215432</v>
      </c>
      <c r="U223" s="96">
        <f t="shared" si="258"/>
        <v>1628.5348834271783</v>
      </c>
      <c r="V223" s="96">
        <f t="shared" si="258"/>
        <v>1494.7255982368979</v>
      </c>
      <c r="W223" s="96">
        <f t="shared" si="258"/>
        <v>1375.112064429992</v>
      </c>
      <c r="X223" s="96">
        <f t="shared" si="258"/>
        <v>1268.3382822346639</v>
      </c>
      <c r="Y223" s="96">
        <f t="shared" si="258"/>
        <v>1173.1060612017213</v>
      </c>
      <c r="Z223" s="96">
        <f t="shared" si="258"/>
        <v>1088.4110471483157</v>
      </c>
      <c r="AA223" s="96">
        <f t="shared" si="258"/>
        <v>1013.3210101892032</v>
      </c>
      <c r="AB223" s="96">
        <f t="shared" si="258"/>
        <v>946.97252042648495</v>
      </c>
      <c r="AC223" s="96">
        <f t="shared" si="258"/>
        <v>888.56783192144508</v>
      </c>
      <c r="AE223" s="96"/>
      <c r="AF223" s="96"/>
      <c r="AG223" s="96"/>
    </row>
    <row r="224" spans="1:33">
      <c r="A224" s="223" t="s">
        <v>113</v>
      </c>
      <c r="D224" s="89" t="s">
        <v>314</v>
      </c>
      <c r="G224" s="127"/>
      <c r="H224" s="127"/>
      <c r="I224" s="127"/>
      <c r="J224" s="127"/>
      <c r="K224" s="127"/>
      <c r="L224" s="143">
        <v>36.200000000000003</v>
      </c>
      <c r="M224" s="143">
        <v>32.859000000000002</v>
      </c>
      <c r="N224" s="143">
        <v>42.673999999999999</v>
      </c>
      <c r="O224" s="143">
        <v>30.44</v>
      </c>
      <c r="P224" s="143">
        <v>7.48</v>
      </c>
      <c r="Q224" s="143">
        <v>52.015999999999998</v>
      </c>
      <c r="R224" s="143">
        <v>74.281000000000006</v>
      </c>
      <c r="S224" s="96">
        <f>+R224</f>
        <v>74.281000000000006</v>
      </c>
      <c r="T224" s="96">
        <f t="shared" ref="T224:AC224" si="259">+S224</f>
        <v>74.281000000000006</v>
      </c>
      <c r="U224" s="96">
        <f t="shared" si="259"/>
        <v>74.281000000000006</v>
      </c>
      <c r="V224" s="96">
        <f t="shared" si="259"/>
        <v>74.281000000000006</v>
      </c>
      <c r="W224" s="96">
        <f t="shared" si="259"/>
        <v>74.281000000000006</v>
      </c>
      <c r="X224" s="96">
        <f t="shared" si="259"/>
        <v>74.281000000000006</v>
      </c>
      <c r="Y224" s="96">
        <f t="shared" si="259"/>
        <v>74.281000000000006</v>
      </c>
      <c r="Z224" s="96">
        <f t="shared" si="259"/>
        <v>74.281000000000006</v>
      </c>
      <c r="AA224" s="96">
        <f t="shared" si="259"/>
        <v>74.281000000000006</v>
      </c>
      <c r="AB224" s="96">
        <f t="shared" si="259"/>
        <v>74.281000000000006</v>
      </c>
      <c r="AC224" s="96">
        <f t="shared" si="259"/>
        <v>74.281000000000006</v>
      </c>
      <c r="AE224" s="96"/>
      <c r="AF224" s="96"/>
      <c r="AG224" s="96"/>
    </row>
    <row r="225" spans="1:33">
      <c r="A225" s="223"/>
      <c r="D225" s="89" t="s">
        <v>88</v>
      </c>
      <c r="G225" s="127"/>
      <c r="H225" s="127"/>
      <c r="I225" s="127"/>
      <c r="J225" s="127"/>
      <c r="K225" s="127"/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43">
        <v>0</v>
      </c>
      <c r="R225" s="143">
        <v>0</v>
      </c>
      <c r="S225" s="96">
        <f t="shared" ref="S225:AC225" si="260">+R225-S165</f>
        <v>0</v>
      </c>
      <c r="T225" s="96">
        <f t="shared" si="260"/>
        <v>0</v>
      </c>
      <c r="U225" s="96">
        <f t="shared" si="260"/>
        <v>0</v>
      </c>
      <c r="V225" s="96">
        <f t="shared" si="260"/>
        <v>0</v>
      </c>
      <c r="W225" s="96">
        <f t="shared" si="260"/>
        <v>0</v>
      </c>
      <c r="X225" s="96">
        <f t="shared" si="260"/>
        <v>0</v>
      </c>
      <c r="Y225" s="96">
        <f t="shared" si="260"/>
        <v>0</v>
      </c>
      <c r="Z225" s="96">
        <f t="shared" si="260"/>
        <v>0</v>
      </c>
      <c r="AA225" s="96">
        <f t="shared" si="260"/>
        <v>0</v>
      </c>
      <c r="AB225" s="96">
        <f t="shared" si="260"/>
        <v>0</v>
      </c>
      <c r="AC225" s="96">
        <f t="shared" si="260"/>
        <v>0</v>
      </c>
      <c r="AE225" s="96"/>
      <c r="AF225" s="96"/>
      <c r="AG225" s="96"/>
    </row>
    <row r="226" spans="1:33">
      <c r="A226" s="223"/>
      <c r="D226" s="89" t="s">
        <v>201</v>
      </c>
      <c r="G226" s="127"/>
      <c r="H226" s="127"/>
      <c r="I226" s="127"/>
      <c r="J226" s="127"/>
      <c r="K226" s="127"/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43">
        <v>0</v>
      </c>
      <c r="R226" s="143">
        <v>0</v>
      </c>
      <c r="S226" s="96">
        <f t="shared" ref="S226:AC226" si="261">S355</f>
        <v>0</v>
      </c>
      <c r="T226" s="96">
        <f t="shared" si="261"/>
        <v>0</v>
      </c>
      <c r="U226" s="96">
        <f t="shared" si="261"/>
        <v>0</v>
      </c>
      <c r="V226" s="96">
        <f t="shared" si="261"/>
        <v>0</v>
      </c>
      <c r="W226" s="96">
        <f t="shared" si="261"/>
        <v>0</v>
      </c>
      <c r="X226" s="96">
        <f t="shared" si="261"/>
        <v>0</v>
      </c>
      <c r="Y226" s="96">
        <f t="shared" si="261"/>
        <v>0</v>
      </c>
      <c r="Z226" s="96">
        <f t="shared" si="261"/>
        <v>0</v>
      </c>
      <c r="AA226" s="96">
        <f t="shared" si="261"/>
        <v>0</v>
      </c>
      <c r="AB226" s="96">
        <f t="shared" si="261"/>
        <v>0</v>
      </c>
      <c r="AC226" s="96">
        <f t="shared" si="261"/>
        <v>0</v>
      </c>
      <c r="AE226" s="96"/>
      <c r="AF226" s="96"/>
      <c r="AG226" s="96"/>
    </row>
    <row r="227" spans="1:33">
      <c r="D227" s="89" t="s">
        <v>90</v>
      </c>
      <c r="G227" s="127"/>
      <c r="H227" s="127"/>
      <c r="I227" s="127"/>
      <c r="J227" s="127"/>
      <c r="K227" s="127"/>
      <c r="L227" s="143">
        <v>71.951999999999998</v>
      </c>
      <c r="M227" s="143">
        <v>114.962</v>
      </c>
      <c r="N227" s="143">
        <v>147.63200000000001</v>
      </c>
      <c r="O227" s="143">
        <v>224.77600000000001</v>
      </c>
      <c r="P227" s="143">
        <v>193.209</v>
      </c>
      <c r="Q227" s="143">
        <v>213.93199999999999</v>
      </c>
      <c r="R227" s="143">
        <v>281.726</v>
      </c>
      <c r="S227" s="121">
        <f t="shared" ref="S227:AC227" si="262">+R227</f>
        <v>281.726</v>
      </c>
      <c r="T227" s="121">
        <f t="shared" si="262"/>
        <v>281.726</v>
      </c>
      <c r="U227" s="121">
        <f t="shared" si="262"/>
        <v>281.726</v>
      </c>
      <c r="V227" s="121">
        <f t="shared" si="262"/>
        <v>281.726</v>
      </c>
      <c r="W227" s="121">
        <f t="shared" si="262"/>
        <v>281.726</v>
      </c>
      <c r="X227" s="121">
        <f t="shared" si="262"/>
        <v>281.726</v>
      </c>
      <c r="Y227" s="121">
        <f t="shared" si="262"/>
        <v>281.726</v>
      </c>
      <c r="Z227" s="121">
        <f t="shared" si="262"/>
        <v>281.726</v>
      </c>
      <c r="AA227" s="121">
        <f t="shared" si="262"/>
        <v>281.726</v>
      </c>
      <c r="AB227" s="121">
        <f t="shared" si="262"/>
        <v>281.726</v>
      </c>
      <c r="AC227" s="121">
        <f t="shared" si="262"/>
        <v>281.726</v>
      </c>
      <c r="AE227" s="96"/>
      <c r="AF227" s="96"/>
      <c r="AG227" s="96"/>
    </row>
    <row r="228" spans="1:33" s="91" customFormat="1">
      <c r="A228" s="223" t="s">
        <v>163</v>
      </c>
      <c r="B228" s="89"/>
      <c r="D228" s="124" t="s">
        <v>118</v>
      </c>
      <c r="E228" s="124"/>
      <c r="F228" s="124"/>
      <c r="G228" s="171"/>
      <c r="H228" s="171"/>
      <c r="I228" s="171"/>
      <c r="J228" s="171"/>
      <c r="K228" s="171"/>
      <c r="L228" s="171">
        <f t="shared" ref="L228:AB228" si="263">SUM(L220:L227)</f>
        <v>9626.732</v>
      </c>
      <c r="M228" s="171">
        <f t="shared" si="263"/>
        <v>11318.359</v>
      </c>
      <c r="N228" s="171">
        <f t="shared" si="263"/>
        <v>11202.476999999999</v>
      </c>
      <c r="O228" s="171">
        <f t="shared" si="263"/>
        <v>12248.540999999999</v>
      </c>
      <c r="P228" s="171">
        <f t="shared" si="263"/>
        <v>11194.579</v>
      </c>
      <c r="Q228" s="171">
        <f t="shared" si="263"/>
        <v>13404.653</v>
      </c>
      <c r="R228" s="171">
        <f t="shared" si="263"/>
        <v>14089.26</v>
      </c>
      <c r="S228" s="171">
        <f t="shared" si="263"/>
        <v>14776.949706177636</v>
      </c>
      <c r="T228" s="171">
        <f t="shared" ca="1" si="263"/>
        <v>16011.675511056485</v>
      </c>
      <c r="U228" s="171">
        <f t="shared" ca="1" si="263"/>
        <v>17158.568249533299</v>
      </c>
      <c r="V228" s="171">
        <f t="shared" ca="1" si="263"/>
        <v>18283.668378566821</v>
      </c>
      <c r="W228" s="171">
        <f t="shared" ca="1" si="263"/>
        <v>19374.347229285238</v>
      </c>
      <c r="X228" s="171">
        <f t="shared" ca="1" si="263"/>
        <v>20401.794349137301</v>
      </c>
      <c r="Y228" s="171">
        <f t="shared" ca="1" si="263"/>
        <v>21331.626750239833</v>
      </c>
      <c r="Z228" s="171">
        <f t="shared" ca="1" si="263"/>
        <v>22272.750586075523</v>
      </c>
      <c r="AA228" s="171">
        <f t="shared" ca="1" si="263"/>
        <v>23231.90785651017</v>
      </c>
      <c r="AB228" s="171">
        <f t="shared" ca="1" si="263"/>
        <v>24210.04668264362</v>
      </c>
      <c r="AC228" s="171">
        <f ca="1">SUM(AC220:AC227)</f>
        <v>25208.578087344846</v>
      </c>
      <c r="AE228" s="96"/>
      <c r="AF228" s="96"/>
      <c r="AG228" s="96"/>
    </row>
    <row r="229" spans="1:33">
      <c r="G229" s="96"/>
      <c r="H229" s="96"/>
      <c r="I229" s="137"/>
      <c r="J229" s="137"/>
      <c r="K229" s="137"/>
      <c r="L229" s="137"/>
      <c r="M229" s="137"/>
      <c r="N229" s="137"/>
      <c r="O229" s="137"/>
      <c r="P229" s="137"/>
      <c r="Q229" s="137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E229" s="96"/>
      <c r="AF229" s="96"/>
      <c r="AG229" s="96"/>
    </row>
    <row r="230" spans="1:33">
      <c r="A230" s="223" t="s">
        <v>164</v>
      </c>
      <c r="D230" s="89" t="s">
        <v>119</v>
      </c>
      <c r="G230" s="127"/>
      <c r="H230" s="127"/>
      <c r="I230" s="127"/>
      <c r="J230" s="127"/>
      <c r="K230" s="127"/>
      <c r="L230" s="143">
        <v>745.50599999999997</v>
      </c>
      <c r="M230" s="143">
        <v>805.51199999999994</v>
      </c>
      <c r="N230" s="143">
        <v>1184.616</v>
      </c>
      <c r="O230" s="143">
        <v>775.86500000000001</v>
      </c>
      <c r="P230" s="143">
        <v>505.697</v>
      </c>
      <c r="Q230" s="143">
        <v>399.62799999999999</v>
      </c>
      <c r="R230" s="143">
        <v>1027.056</v>
      </c>
      <c r="S230" s="121">
        <f t="shared" ref="S230:AC230" si="264">+R230</f>
        <v>1027.056</v>
      </c>
      <c r="T230" s="121">
        <f t="shared" si="264"/>
        <v>1027.056</v>
      </c>
      <c r="U230" s="121">
        <f t="shared" si="264"/>
        <v>1027.056</v>
      </c>
      <c r="V230" s="121">
        <f t="shared" si="264"/>
        <v>1027.056</v>
      </c>
      <c r="W230" s="121">
        <f t="shared" si="264"/>
        <v>1027.056</v>
      </c>
      <c r="X230" s="121">
        <f t="shared" si="264"/>
        <v>1027.056</v>
      </c>
      <c r="Y230" s="121">
        <f t="shared" si="264"/>
        <v>1027.056</v>
      </c>
      <c r="Z230" s="121">
        <f t="shared" si="264"/>
        <v>1027.056</v>
      </c>
      <c r="AA230" s="121">
        <f t="shared" si="264"/>
        <v>1027.056</v>
      </c>
      <c r="AB230" s="121">
        <f t="shared" si="264"/>
        <v>1027.056</v>
      </c>
      <c r="AC230" s="121">
        <f t="shared" si="264"/>
        <v>1027.056</v>
      </c>
      <c r="AE230" s="96"/>
      <c r="AF230" s="96"/>
      <c r="AG230" s="96"/>
    </row>
    <row r="231" spans="1:33">
      <c r="A231" s="223"/>
      <c r="D231" s="89" t="s">
        <v>315</v>
      </c>
      <c r="G231" s="127"/>
      <c r="H231" s="127"/>
      <c r="I231" s="127"/>
      <c r="J231" s="127"/>
      <c r="K231" s="127"/>
      <c r="L231" s="143">
        <v>0</v>
      </c>
      <c r="M231" s="143">
        <v>0</v>
      </c>
      <c r="N231" s="143">
        <v>0</v>
      </c>
      <c r="O231" s="143">
        <v>16.899999999999999</v>
      </c>
      <c r="P231" s="143">
        <v>17</v>
      </c>
      <c r="Q231" s="143">
        <v>20.295999999999999</v>
      </c>
      <c r="R231" s="143">
        <v>22.661000000000001</v>
      </c>
      <c r="S231" s="121">
        <f t="shared" ref="S231:AC231" si="265">+R231</f>
        <v>22.661000000000001</v>
      </c>
      <c r="T231" s="121">
        <f t="shared" si="265"/>
        <v>22.661000000000001</v>
      </c>
      <c r="U231" s="121">
        <f t="shared" si="265"/>
        <v>22.661000000000001</v>
      </c>
      <c r="V231" s="121">
        <f t="shared" si="265"/>
        <v>22.661000000000001</v>
      </c>
      <c r="W231" s="121">
        <f t="shared" si="265"/>
        <v>22.661000000000001</v>
      </c>
      <c r="X231" s="121">
        <f t="shared" si="265"/>
        <v>22.661000000000001</v>
      </c>
      <c r="Y231" s="121">
        <f t="shared" si="265"/>
        <v>22.661000000000001</v>
      </c>
      <c r="Z231" s="121">
        <f t="shared" si="265"/>
        <v>22.661000000000001</v>
      </c>
      <c r="AA231" s="121">
        <f t="shared" si="265"/>
        <v>22.661000000000001</v>
      </c>
      <c r="AB231" s="121">
        <f t="shared" si="265"/>
        <v>22.661000000000001</v>
      </c>
      <c r="AC231" s="121">
        <f t="shared" si="265"/>
        <v>22.661000000000001</v>
      </c>
      <c r="AE231" s="96"/>
      <c r="AF231" s="96"/>
      <c r="AG231" s="96"/>
    </row>
    <row r="232" spans="1:33">
      <c r="D232" s="89" t="s">
        <v>120</v>
      </c>
      <c r="G232" s="127"/>
      <c r="H232" s="127"/>
      <c r="I232" s="127"/>
      <c r="J232" s="127"/>
      <c r="K232" s="127"/>
      <c r="L232" s="143">
        <v>1151.432</v>
      </c>
      <c r="M232" s="143">
        <v>1437.3140000000001</v>
      </c>
      <c r="N232" s="143">
        <v>1117.6489999999999</v>
      </c>
      <c r="O232" s="143">
        <v>1249.586</v>
      </c>
      <c r="P232" s="143">
        <v>1054.4780000000001</v>
      </c>
      <c r="Q232" s="143">
        <v>1406.35</v>
      </c>
      <c r="R232" s="143">
        <v>1568.942</v>
      </c>
      <c r="S232" s="185">
        <f t="shared" ref="S232:AC232" si="266">+S272</f>
        <v>1740.1796257534247</v>
      </c>
      <c r="T232" s="185">
        <f t="shared" si="266"/>
        <v>1917.8206080153977</v>
      </c>
      <c r="U232" s="185">
        <f t="shared" si="266"/>
        <v>2073.8867202431097</v>
      </c>
      <c r="V232" s="185">
        <f t="shared" si="266"/>
        <v>2219.1982400087027</v>
      </c>
      <c r="W232" s="185">
        <f t="shared" si="266"/>
        <v>2352.9720593115508</v>
      </c>
      <c r="X232" s="185">
        <f t="shared" si="266"/>
        <v>2477.9299012002834</v>
      </c>
      <c r="Y232" s="185">
        <f t="shared" si="266"/>
        <v>2591.1001727573257</v>
      </c>
      <c r="Z232" s="185">
        <f t="shared" si="266"/>
        <v>2705.2978631199235</v>
      </c>
      <c r="AA232" s="185">
        <f t="shared" si="266"/>
        <v>2820.375388277821</v>
      </c>
      <c r="AB232" s="185">
        <f t="shared" si="266"/>
        <v>2936.2429857488464</v>
      </c>
      <c r="AC232" s="185">
        <f t="shared" si="266"/>
        <v>3052.8780867497603</v>
      </c>
      <c r="AE232" s="96"/>
      <c r="AF232" s="96"/>
      <c r="AG232" s="96"/>
    </row>
    <row r="233" spans="1:33">
      <c r="D233" s="89" t="s">
        <v>121</v>
      </c>
      <c r="G233" s="127"/>
      <c r="H233" s="127"/>
      <c r="I233" s="127"/>
      <c r="J233" s="127"/>
      <c r="K233" s="127"/>
      <c r="L233" s="143">
        <v>238.81200000000001</v>
      </c>
      <c r="M233" s="143">
        <v>238.47200000000001</v>
      </c>
      <c r="N233" s="143">
        <v>261.59399999999999</v>
      </c>
      <c r="O233" s="143">
        <v>275.51100000000002</v>
      </c>
      <c r="P233" s="143">
        <v>282.68099999999998</v>
      </c>
      <c r="Q233" s="143">
        <v>369.05399999999997</v>
      </c>
      <c r="R233" s="143">
        <v>351.93599999999998</v>
      </c>
      <c r="S233" s="121">
        <f t="shared" ref="S233:AC233" si="267">+R233</f>
        <v>351.93599999999998</v>
      </c>
      <c r="T233" s="121">
        <f t="shared" si="267"/>
        <v>351.93599999999998</v>
      </c>
      <c r="U233" s="121">
        <f t="shared" si="267"/>
        <v>351.93599999999998</v>
      </c>
      <c r="V233" s="121">
        <f t="shared" si="267"/>
        <v>351.93599999999998</v>
      </c>
      <c r="W233" s="121">
        <f t="shared" si="267"/>
        <v>351.93599999999998</v>
      </c>
      <c r="X233" s="121">
        <f t="shared" si="267"/>
        <v>351.93599999999998</v>
      </c>
      <c r="Y233" s="121">
        <f t="shared" si="267"/>
        <v>351.93599999999998</v>
      </c>
      <c r="Z233" s="121">
        <f t="shared" si="267"/>
        <v>351.93599999999998</v>
      </c>
      <c r="AA233" s="121">
        <f t="shared" si="267"/>
        <v>351.93599999999998</v>
      </c>
      <c r="AB233" s="121">
        <f t="shared" si="267"/>
        <v>351.93599999999998</v>
      </c>
      <c r="AC233" s="121">
        <f t="shared" si="267"/>
        <v>351.93599999999998</v>
      </c>
      <c r="AE233" s="96"/>
      <c r="AF233" s="96"/>
      <c r="AG233" s="96"/>
    </row>
    <row r="234" spans="1:33">
      <c r="D234" s="89" t="s">
        <v>316</v>
      </c>
      <c r="G234" s="127"/>
      <c r="H234" s="127"/>
      <c r="I234" s="127"/>
      <c r="J234" s="127"/>
      <c r="K234" s="127"/>
      <c r="L234" s="143">
        <v>530.78700000000003</v>
      </c>
      <c r="M234" s="143">
        <v>732.17100000000005</v>
      </c>
      <c r="N234" s="143">
        <v>926.68499999999995</v>
      </c>
      <c r="O234" s="143">
        <v>1007.631</v>
      </c>
      <c r="P234" s="143">
        <v>1175.3219999999999</v>
      </c>
      <c r="Q234" s="143">
        <v>1788.7049999999999</v>
      </c>
      <c r="R234" s="143">
        <v>1505.0039999999999</v>
      </c>
      <c r="S234" s="286">
        <f>+S273</f>
        <v>1637.8161183561645</v>
      </c>
      <c r="T234" s="286">
        <f t="shared" ref="T234:AC235" si="268">+T273</f>
        <v>1805.0076310733155</v>
      </c>
      <c r="U234" s="286">
        <f t="shared" si="268"/>
        <v>1951.893383758221</v>
      </c>
      <c r="V234" s="286">
        <f t="shared" si="268"/>
        <v>2088.6571670670146</v>
      </c>
      <c r="W234" s="286">
        <f t="shared" si="268"/>
        <v>2214.5619381755769</v>
      </c>
      <c r="X234" s="286">
        <f t="shared" si="268"/>
        <v>2332.1693187767373</v>
      </c>
      <c r="Y234" s="286">
        <f t="shared" si="268"/>
        <v>2438.6825155363067</v>
      </c>
      <c r="Z234" s="286">
        <f t="shared" si="268"/>
        <v>2546.1626947011046</v>
      </c>
      <c r="AA234" s="286">
        <f t="shared" si="268"/>
        <v>2654.4709536732435</v>
      </c>
      <c r="AB234" s="286">
        <f t="shared" si="268"/>
        <v>2763.5228101165612</v>
      </c>
      <c r="AC234" s="286">
        <f t="shared" si="268"/>
        <v>2873.2970228233039</v>
      </c>
      <c r="AE234" s="96"/>
      <c r="AF234" s="96"/>
      <c r="AG234" s="96"/>
    </row>
    <row r="235" spans="1:33">
      <c r="D235" s="89" t="s">
        <v>317</v>
      </c>
      <c r="G235" s="127"/>
      <c r="H235" s="127"/>
      <c r="I235" s="127"/>
      <c r="J235" s="127"/>
      <c r="K235" s="127"/>
      <c r="L235" s="143">
        <v>591</v>
      </c>
      <c r="M235" s="143">
        <v>811</v>
      </c>
      <c r="N235" s="143">
        <v>886</v>
      </c>
      <c r="O235" s="143">
        <v>970.97299999999996</v>
      </c>
      <c r="P235" s="143">
        <v>700</v>
      </c>
      <c r="Q235" s="143">
        <v>1118</v>
      </c>
      <c r="R235" s="143">
        <v>1287</v>
      </c>
      <c r="S235" s="286">
        <f>+S274</f>
        <v>1433.0891035616439</v>
      </c>
      <c r="T235" s="286">
        <f t="shared" si="268"/>
        <v>1579.3816771891511</v>
      </c>
      <c r="U235" s="286">
        <f t="shared" si="268"/>
        <v>1707.9067107884434</v>
      </c>
      <c r="V235" s="286">
        <f t="shared" si="268"/>
        <v>1827.5750211836378</v>
      </c>
      <c r="W235" s="286">
        <f t="shared" si="268"/>
        <v>1937.74169590363</v>
      </c>
      <c r="X235" s="286">
        <f t="shared" si="268"/>
        <v>2040.6481539296453</v>
      </c>
      <c r="Y235" s="286">
        <f t="shared" si="268"/>
        <v>2133.8472010942683</v>
      </c>
      <c r="Z235" s="286">
        <f t="shared" si="268"/>
        <v>2227.8923578634663</v>
      </c>
      <c r="AA235" s="286">
        <f t="shared" si="268"/>
        <v>2322.6620844640879</v>
      </c>
      <c r="AB235" s="286">
        <f t="shared" si="268"/>
        <v>2418.0824588519913</v>
      </c>
      <c r="AC235" s="286">
        <f t="shared" si="268"/>
        <v>2514.1348949703911</v>
      </c>
      <c r="AE235" s="96"/>
      <c r="AF235" s="96"/>
      <c r="AG235" s="96"/>
    </row>
    <row r="236" spans="1:33">
      <c r="D236" s="89" t="s">
        <v>185</v>
      </c>
      <c r="G236" s="127"/>
      <c r="H236" s="127"/>
      <c r="I236" s="127"/>
      <c r="J236" s="127"/>
      <c r="K236" s="127"/>
      <c r="L236" s="143">
        <v>0</v>
      </c>
      <c r="M236" s="143">
        <v>0</v>
      </c>
      <c r="N236" s="143">
        <v>0</v>
      </c>
      <c r="O236" s="143">
        <v>0</v>
      </c>
      <c r="P236" s="143">
        <v>0</v>
      </c>
      <c r="Q236" s="143">
        <v>0</v>
      </c>
      <c r="R236" s="143">
        <v>0</v>
      </c>
      <c r="S236" s="121">
        <f t="shared" ref="S236:AC237" si="269">+R236</f>
        <v>0</v>
      </c>
      <c r="T236" s="121">
        <f t="shared" si="269"/>
        <v>0</v>
      </c>
      <c r="U236" s="121">
        <f t="shared" si="269"/>
        <v>0</v>
      </c>
      <c r="V236" s="121">
        <f t="shared" si="269"/>
        <v>0</v>
      </c>
      <c r="W236" s="121">
        <f t="shared" si="269"/>
        <v>0</v>
      </c>
      <c r="X236" s="121">
        <f t="shared" si="269"/>
        <v>0</v>
      </c>
      <c r="Y236" s="121">
        <f t="shared" si="269"/>
        <v>0</v>
      </c>
      <c r="Z236" s="121">
        <f t="shared" si="269"/>
        <v>0</v>
      </c>
      <c r="AA236" s="121">
        <f t="shared" si="269"/>
        <v>0</v>
      </c>
      <c r="AB236" s="121">
        <f t="shared" si="269"/>
        <v>0</v>
      </c>
      <c r="AC236" s="121">
        <f t="shared" si="269"/>
        <v>0</v>
      </c>
      <c r="AE236" s="96"/>
      <c r="AF236" s="96"/>
      <c r="AG236" s="96"/>
    </row>
    <row r="237" spans="1:33">
      <c r="D237" s="89" t="s">
        <v>90</v>
      </c>
      <c r="G237" s="127"/>
      <c r="H237" s="127"/>
      <c r="I237" s="127"/>
      <c r="J237" s="127"/>
      <c r="K237" s="127"/>
      <c r="L237" s="143">
        <v>38.780999999999999</v>
      </c>
      <c r="M237" s="143">
        <v>71.033000000000001</v>
      </c>
      <c r="N237" s="143">
        <v>118.669</v>
      </c>
      <c r="O237" s="143">
        <v>166.602</v>
      </c>
      <c r="P237" s="143">
        <v>233.13300000000001</v>
      </c>
      <c r="Q237" s="143">
        <v>188.31800000000001</v>
      </c>
      <c r="R237" s="143">
        <v>280.85599999999999</v>
      </c>
      <c r="S237" s="121">
        <f t="shared" si="269"/>
        <v>280.85599999999999</v>
      </c>
      <c r="T237" s="121">
        <f t="shared" si="269"/>
        <v>280.85599999999999</v>
      </c>
      <c r="U237" s="121">
        <f t="shared" si="269"/>
        <v>280.85599999999999</v>
      </c>
      <c r="V237" s="121">
        <f t="shared" si="269"/>
        <v>280.85599999999999</v>
      </c>
      <c r="W237" s="121">
        <f t="shared" si="269"/>
        <v>280.85599999999999</v>
      </c>
      <c r="X237" s="121">
        <f t="shared" si="269"/>
        <v>280.85599999999999</v>
      </c>
      <c r="Y237" s="121">
        <f t="shared" si="269"/>
        <v>280.85599999999999</v>
      </c>
      <c r="Z237" s="121">
        <f t="shared" si="269"/>
        <v>280.85599999999999</v>
      </c>
      <c r="AA237" s="121">
        <f t="shared" si="269"/>
        <v>280.85599999999999</v>
      </c>
      <c r="AB237" s="121">
        <f t="shared" si="269"/>
        <v>280.85599999999999</v>
      </c>
      <c r="AC237" s="121">
        <f t="shared" si="269"/>
        <v>280.85599999999999</v>
      </c>
      <c r="AE237" s="96"/>
      <c r="AF237" s="96"/>
      <c r="AG237" s="96"/>
    </row>
    <row r="238" spans="1:33" s="91" customFormat="1">
      <c r="A238" s="223" t="s">
        <v>165</v>
      </c>
      <c r="B238" s="89"/>
      <c r="D238" s="124" t="s">
        <v>122</v>
      </c>
      <c r="E238" s="124"/>
      <c r="F238" s="124"/>
      <c r="G238" s="171"/>
      <c r="H238" s="171"/>
      <c r="I238" s="171"/>
      <c r="J238" s="171"/>
      <c r="K238" s="171"/>
      <c r="L238" s="171">
        <f t="shared" ref="L238:AB238" si="270">SUM(L230:L237)</f>
        <v>3296.3180000000002</v>
      </c>
      <c r="M238" s="171">
        <f t="shared" si="270"/>
        <v>4095.502</v>
      </c>
      <c r="N238" s="171">
        <f t="shared" si="270"/>
        <v>4495.2129999999997</v>
      </c>
      <c r="O238" s="171">
        <f t="shared" si="270"/>
        <v>4463.0680000000002</v>
      </c>
      <c r="P238" s="171">
        <f t="shared" si="270"/>
        <v>3968.3109999999997</v>
      </c>
      <c r="Q238" s="171">
        <f t="shared" si="270"/>
        <v>5290.3509999999997</v>
      </c>
      <c r="R238" s="171">
        <f t="shared" si="270"/>
        <v>6043.4549999999999</v>
      </c>
      <c r="S238" s="171">
        <f t="shared" si="270"/>
        <v>6493.5938476712336</v>
      </c>
      <c r="T238" s="171">
        <f t="shared" si="270"/>
        <v>6984.718916277865</v>
      </c>
      <c r="U238" s="171">
        <f t="shared" si="270"/>
        <v>7416.1958147897749</v>
      </c>
      <c r="V238" s="171">
        <f t="shared" si="270"/>
        <v>7817.9394282593548</v>
      </c>
      <c r="W238" s="171">
        <f t="shared" si="270"/>
        <v>8187.7846933907576</v>
      </c>
      <c r="X238" s="171">
        <f t="shared" si="270"/>
        <v>8533.2563739066663</v>
      </c>
      <c r="Y238" s="171">
        <f t="shared" si="270"/>
        <v>8846.1388893879011</v>
      </c>
      <c r="Z238" s="171">
        <f t="shared" si="270"/>
        <v>9161.8619156844943</v>
      </c>
      <c r="AA238" s="171">
        <f t="shared" si="270"/>
        <v>9480.0174264151519</v>
      </c>
      <c r="AB238" s="171">
        <f t="shared" si="270"/>
        <v>9800.357254717399</v>
      </c>
      <c r="AC238" s="171">
        <f>SUM(AC230:AC237)</f>
        <v>10122.819004543455</v>
      </c>
      <c r="AE238" s="96"/>
      <c r="AF238" s="96"/>
      <c r="AG238" s="96"/>
    </row>
    <row r="239" spans="1:33">
      <c r="A239" s="223" t="s">
        <v>167</v>
      </c>
      <c r="D239" s="89" t="s">
        <v>224</v>
      </c>
      <c r="G239" s="127"/>
      <c r="H239" s="127"/>
      <c r="I239" s="127"/>
      <c r="J239" s="127"/>
      <c r="K239" s="127"/>
      <c r="L239" s="143">
        <v>2521.7269999999999</v>
      </c>
      <c r="M239" s="143">
        <v>2902.1039999999998</v>
      </c>
      <c r="N239" s="143">
        <v>2748.431</v>
      </c>
      <c r="O239" s="143">
        <v>3289.9470000000001</v>
      </c>
      <c r="P239" s="143">
        <v>3126.9259999999999</v>
      </c>
      <c r="Q239" s="143">
        <v>4460.0389999999998</v>
      </c>
      <c r="R239" s="143">
        <v>4722.8379999999997</v>
      </c>
      <c r="S239" s="96">
        <f t="shared" ref="S239:AC239" si="271">S310-S230</f>
        <v>4969.6541721000012</v>
      </c>
      <c r="T239" s="96">
        <f t="shared" si="271"/>
        <v>5649.7518370728994</v>
      </c>
      <c r="U239" s="96">
        <f t="shared" si="271"/>
        <v>6259.8804732494973</v>
      </c>
      <c r="V239" s="96">
        <f t="shared" si="271"/>
        <v>6841.9272416567401</v>
      </c>
      <c r="W239" s="96">
        <f t="shared" si="271"/>
        <v>7392.0510408681439</v>
      </c>
      <c r="X239" s="96">
        <f t="shared" si="271"/>
        <v>7918.9633060995329</v>
      </c>
      <c r="Y239" s="96">
        <f t="shared" si="271"/>
        <v>8410.9882748542477</v>
      </c>
      <c r="Z239" s="96">
        <f t="shared" si="271"/>
        <v>8914.0781873315136</v>
      </c>
      <c r="AA239" s="96">
        <f t="shared" si="271"/>
        <v>9427.7852315853179</v>
      </c>
      <c r="AB239" s="96">
        <f t="shared" si="271"/>
        <v>9951.8587840222826</v>
      </c>
      <c r="AC239" s="96">
        <f t="shared" si="271"/>
        <v>10486.290065718949</v>
      </c>
      <c r="AE239" s="96"/>
      <c r="AF239" s="96"/>
      <c r="AG239" s="96"/>
    </row>
    <row r="240" spans="1:33">
      <c r="A240" s="223"/>
      <c r="D240" s="89" t="s">
        <v>202</v>
      </c>
      <c r="G240" s="127"/>
      <c r="H240" s="127"/>
      <c r="I240" s="127"/>
      <c r="J240" s="127"/>
      <c r="K240" s="127"/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f t="shared" ref="R240:AC240" si="272">+Q240</f>
        <v>0</v>
      </c>
      <c r="S240" s="121">
        <f t="shared" si="272"/>
        <v>0</v>
      </c>
      <c r="T240" s="121">
        <f t="shared" si="272"/>
        <v>0</v>
      </c>
      <c r="U240" s="121">
        <f t="shared" si="272"/>
        <v>0</v>
      </c>
      <c r="V240" s="121">
        <f t="shared" si="272"/>
        <v>0</v>
      </c>
      <c r="W240" s="121">
        <f t="shared" si="272"/>
        <v>0</v>
      </c>
      <c r="X240" s="121">
        <f t="shared" si="272"/>
        <v>0</v>
      </c>
      <c r="Y240" s="121">
        <f t="shared" si="272"/>
        <v>0</v>
      </c>
      <c r="Z240" s="121">
        <f t="shared" si="272"/>
        <v>0</v>
      </c>
      <c r="AA240" s="121">
        <f t="shared" si="272"/>
        <v>0</v>
      </c>
      <c r="AB240" s="121">
        <f t="shared" si="272"/>
        <v>0</v>
      </c>
      <c r="AC240" s="121">
        <f t="shared" si="272"/>
        <v>0</v>
      </c>
      <c r="AE240" s="96"/>
      <c r="AF240" s="96"/>
      <c r="AG240" s="96"/>
    </row>
    <row r="241" spans="1:34">
      <c r="A241" s="223" t="s">
        <v>169</v>
      </c>
      <c r="D241" s="89" t="s">
        <v>168</v>
      </c>
      <c r="G241" s="127"/>
      <c r="H241" s="127"/>
      <c r="I241" s="127"/>
      <c r="J241" s="127"/>
      <c r="K241" s="127"/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43">
        <v>0</v>
      </c>
      <c r="R241" s="143">
        <v>0</v>
      </c>
      <c r="S241" s="127">
        <v>0</v>
      </c>
      <c r="T241" s="127">
        <v>0</v>
      </c>
      <c r="U241" s="127">
        <v>0</v>
      </c>
      <c r="V241" s="127">
        <v>0</v>
      </c>
      <c r="W241" s="127">
        <v>0</v>
      </c>
      <c r="X241" s="127">
        <v>0</v>
      </c>
      <c r="Y241" s="127">
        <v>0</v>
      </c>
      <c r="Z241" s="127">
        <v>0</v>
      </c>
      <c r="AA241" s="127">
        <v>0</v>
      </c>
      <c r="AB241" s="127">
        <v>0</v>
      </c>
      <c r="AC241" s="127">
        <v>0</v>
      </c>
      <c r="AE241" s="96"/>
      <c r="AF241" s="96"/>
      <c r="AG241" s="96"/>
    </row>
    <row r="242" spans="1:34">
      <c r="A242" s="223"/>
      <c r="D242" s="89" t="s">
        <v>206</v>
      </c>
      <c r="G242" s="127"/>
      <c r="H242" s="127"/>
      <c r="I242" s="127"/>
      <c r="J242" s="127"/>
      <c r="K242" s="127"/>
      <c r="L242" s="143">
        <v>0</v>
      </c>
      <c r="M242" s="143">
        <v>0</v>
      </c>
      <c r="N242" s="143">
        <v>0</v>
      </c>
      <c r="O242" s="143">
        <v>81.7</v>
      </c>
      <c r="P242" s="143">
        <v>75.400000000000006</v>
      </c>
      <c r="Q242" s="143">
        <v>79.905000000000001</v>
      </c>
      <c r="R242" s="143">
        <v>86.671000000000006</v>
      </c>
      <c r="S242" s="121">
        <f t="shared" ref="S242:AC242" si="273">S226-R226+R242</f>
        <v>86.671000000000006</v>
      </c>
      <c r="T242" s="121">
        <f t="shared" si="273"/>
        <v>86.671000000000006</v>
      </c>
      <c r="U242" s="121">
        <f t="shared" si="273"/>
        <v>86.671000000000006</v>
      </c>
      <c r="V242" s="121">
        <f t="shared" si="273"/>
        <v>86.671000000000006</v>
      </c>
      <c r="W242" s="121">
        <f t="shared" si="273"/>
        <v>86.671000000000006</v>
      </c>
      <c r="X242" s="121">
        <f t="shared" si="273"/>
        <v>86.671000000000006</v>
      </c>
      <c r="Y242" s="121">
        <f t="shared" si="273"/>
        <v>86.671000000000006</v>
      </c>
      <c r="Z242" s="121">
        <f t="shared" si="273"/>
        <v>86.671000000000006</v>
      </c>
      <c r="AA242" s="121">
        <f t="shared" si="273"/>
        <v>86.671000000000006</v>
      </c>
      <c r="AB242" s="121">
        <f t="shared" si="273"/>
        <v>86.671000000000006</v>
      </c>
      <c r="AC242" s="121">
        <f t="shared" si="273"/>
        <v>86.671000000000006</v>
      </c>
      <c r="AE242" s="96"/>
      <c r="AF242" s="96"/>
      <c r="AG242" s="96"/>
    </row>
    <row r="243" spans="1:34">
      <c r="D243" s="89" t="s">
        <v>88</v>
      </c>
      <c r="G243" s="127"/>
      <c r="H243" s="127"/>
      <c r="I243" s="127"/>
      <c r="J243" s="127"/>
      <c r="K243" s="127"/>
      <c r="L243" s="143">
        <v>668.58</v>
      </c>
      <c r="M243" s="143">
        <v>518.91200000000003</v>
      </c>
      <c r="N243" s="143">
        <v>491.94600000000003</v>
      </c>
      <c r="O243" s="143">
        <v>519.98</v>
      </c>
      <c r="P243" s="143">
        <v>498.154</v>
      </c>
      <c r="Q243" s="143">
        <v>566.29100000000005</v>
      </c>
      <c r="R243" s="143">
        <v>527.46500000000003</v>
      </c>
      <c r="S243" s="96">
        <f t="shared" ref="S243:AC244" si="274">+R243</f>
        <v>527.46500000000003</v>
      </c>
      <c r="T243" s="96">
        <f t="shared" si="274"/>
        <v>527.46500000000003</v>
      </c>
      <c r="U243" s="96">
        <f t="shared" si="274"/>
        <v>527.46500000000003</v>
      </c>
      <c r="V243" s="96">
        <f t="shared" si="274"/>
        <v>527.46500000000003</v>
      </c>
      <c r="W243" s="96">
        <f t="shared" si="274"/>
        <v>527.46500000000003</v>
      </c>
      <c r="X243" s="96">
        <f t="shared" si="274"/>
        <v>527.46500000000003</v>
      </c>
      <c r="Y243" s="96">
        <f t="shared" si="274"/>
        <v>527.46500000000003</v>
      </c>
      <c r="Z243" s="96">
        <f t="shared" si="274"/>
        <v>527.46500000000003</v>
      </c>
      <c r="AA243" s="96">
        <f t="shared" si="274"/>
        <v>527.46500000000003</v>
      </c>
      <c r="AB243" s="96">
        <f t="shared" si="274"/>
        <v>527.46500000000003</v>
      </c>
      <c r="AC243" s="96">
        <f t="shared" si="274"/>
        <v>527.46500000000003</v>
      </c>
      <c r="AE243" s="96"/>
      <c r="AF243" s="96"/>
      <c r="AG243" s="96"/>
    </row>
    <row r="244" spans="1:34">
      <c r="D244" s="89" t="s">
        <v>90</v>
      </c>
      <c r="G244" s="127"/>
      <c r="H244" s="127"/>
      <c r="I244" s="127"/>
      <c r="J244" s="127"/>
      <c r="K244" s="127"/>
      <c r="L244" s="143">
        <v>56.069000000000003</v>
      </c>
      <c r="M244" s="143">
        <v>125.319</v>
      </c>
      <c r="N244" s="143">
        <v>126.70699999999999</v>
      </c>
      <c r="O244" s="143">
        <v>182.23000000000002</v>
      </c>
      <c r="P244" s="143">
        <v>170.37699999999998</v>
      </c>
      <c r="Q244" s="143">
        <v>141.48699999999999</v>
      </c>
      <c r="R244" s="143">
        <v>167.33799999999997</v>
      </c>
      <c r="S244" s="121">
        <f t="shared" si="274"/>
        <v>167.33799999999997</v>
      </c>
      <c r="T244" s="121">
        <f t="shared" si="274"/>
        <v>167.33799999999997</v>
      </c>
      <c r="U244" s="121">
        <f t="shared" si="274"/>
        <v>167.33799999999997</v>
      </c>
      <c r="V244" s="121">
        <f t="shared" si="274"/>
        <v>167.33799999999997</v>
      </c>
      <c r="W244" s="121">
        <f t="shared" si="274"/>
        <v>167.33799999999997</v>
      </c>
      <c r="X244" s="121">
        <f t="shared" si="274"/>
        <v>167.33799999999997</v>
      </c>
      <c r="Y244" s="121">
        <f t="shared" si="274"/>
        <v>167.33799999999997</v>
      </c>
      <c r="Z244" s="121">
        <f t="shared" si="274"/>
        <v>167.33799999999997</v>
      </c>
      <c r="AA244" s="121">
        <f t="shared" si="274"/>
        <v>167.33799999999997</v>
      </c>
      <c r="AB244" s="121">
        <f t="shared" si="274"/>
        <v>167.33799999999997</v>
      </c>
      <c r="AC244" s="121">
        <f t="shared" si="274"/>
        <v>167.33799999999997</v>
      </c>
      <c r="AE244" s="96"/>
      <c r="AF244" s="96"/>
      <c r="AG244" s="96"/>
    </row>
    <row r="245" spans="1:34" s="91" customFormat="1">
      <c r="A245" s="223" t="s">
        <v>166</v>
      </c>
      <c r="B245" s="89"/>
      <c r="D245" s="124" t="s">
        <v>123</v>
      </c>
      <c r="E245" s="124"/>
      <c r="F245" s="124"/>
      <c r="G245" s="171"/>
      <c r="H245" s="171"/>
      <c r="I245" s="171"/>
      <c r="J245" s="171"/>
      <c r="K245" s="171"/>
      <c r="L245" s="171">
        <f t="shared" ref="L245:Q245" si="275">SUM(L238:L244)</f>
        <v>6542.6940000000004</v>
      </c>
      <c r="M245" s="171">
        <f t="shared" si="275"/>
        <v>7641.8370000000004</v>
      </c>
      <c r="N245" s="171">
        <f t="shared" si="275"/>
        <v>7862.2970000000005</v>
      </c>
      <c r="O245" s="171">
        <f t="shared" si="275"/>
        <v>8536.9249999999993</v>
      </c>
      <c r="P245" s="171">
        <f t="shared" si="275"/>
        <v>7839.1679999999997</v>
      </c>
      <c r="Q245" s="171">
        <f t="shared" si="275"/>
        <v>10538.072999999999</v>
      </c>
      <c r="R245" s="171">
        <f t="shared" ref="R245:AA245" si="276">SUM(R238:R244)</f>
        <v>11547.767</v>
      </c>
      <c r="S245" s="171">
        <f t="shared" si="276"/>
        <v>12244.722019771236</v>
      </c>
      <c r="T245" s="171">
        <f t="shared" si="276"/>
        <v>13415.944753350765</v>
      </c>
      <c r="U245" s="171">
        <f t="shared" si="276"/>
        <v>14457.550288039272</v>
      </c>
      <c r="V245" s="171">
        <f t="shared" si="276"/>
        <v>15441.340669916095</v>
      </c>
      <c r="W245" s="171">
        <f t="shared" si="276"/>
        <v>16361.309734258901</v>
      </c>
      <c r="X245" s="171">
        <f t="shared" si="276"/>
        <v>17233.693680006199</v>
      </c>
      <c r="Y245" s="171">
        <f t="shared" si="276"/>
        <v>18038.601164242147</v>
      </c>
      <c r="Z245" s="171">
        <f t="shared" si="276"/>
        <v>18857.414103016006</v>
      </c>
      <c r="AA245" s="171">
        <f t="shared" si="276"/>
        <v>19689.276658000468</v>
      </c>
      <c r="AB245" s="171">
        <f>SUM(AB238:AB244)</f>
        <v>20533.690038739678</v>
      </c>
      <c r="AC245" s="171">
        <f>SUM(AC238:AC244)</f>
        <v>21390.583070262404</v>
      </c>
      <c r="AE245" s="96"/>
      <c r="AF245" s="96"/>
      <c r="AG245" s="96"/>
    </row>
    <row r="246" spans="1:34">
      <c r="A246" s="223" t="s">
        <v>170</v>
      </c>
      <c r="D246" s="89" t="s">
        <v>124</v>
      </c>
      <c r="G246" s="127"/>
      <c r="H246" s="127"/>
      <c r="I246" s="127"/>
      <c r="J246" s="127"/>
      <c r="K246" s="127"/>
      <c r="L246" s="143">
        <v>0.121</v>
      </c>
      <c r="M246" s="143">
        <v>0.122</v>
      </c>
      <c r="N246" s="143">
        <v>0.123</v>
      </c>
      <c r="O246" s="143">
        <v>0.124</v>
      </c>
      <c r="P246" s="143">
        <v>0.126</v>
      </c>
      <c r="Q246" s="143">
        <v>0.127</v>
      </c>
      <c r="R246" s="143">
        <v>0.128</v>
      </c>
      <c r="S246" s="96">
        <f t="shared" ref="S246:AC246" si="277">+R246+S203</f>
        <v>-999.87199999999996</v>
      </c>
      <c r="T246" s="96">
        <f t="shared" si="277"/>
        <v>-2099.8719999999998</v>
      </c>
      <c r="U246" s="96">
        <f t="shared" si="277"/>
        <v>-3299.8719999999998</v>
      </c>
      <c r="V246" s="96">
        <f t="shared" si="277"/>
        <v>-4599.8719999999994</v>
      </c>
      <c r="W246" s="96">
        <f t="shared" si="277"/>
        <v>-5999.8719999999994</v>
      </c>
      <c r="X246" s="96">
        <f t="shared" si="277"/>
        <v>-7499.8719999999994</v>
      </c>
      <c r="Y246" s="96">
        <f t="shared" si="277"/>
        <v>-9099.8719999999994</v>
      </c>
      <c r="Z246" s="96">
        <f t="shared" si="277"/>
        <v>-10799.871999999999</v>
      </c>
      <c r="AA246" s="96">
        <f t="shared" si="277"/>
        <v>-12599.871999999999</v>
      </c>
      <c r="AB246" s="96">
        <f t="shared" si="277"/>
        <v>-14499.871999999999</v>
      </c>
      <c r="AC246" s="96">
        <f t="shared" si="277"/>
        <v>-16499.871999999999</v>
      </c>
      <c r="AE246" s="96"/>
      <c r="AF246" s="96"/>
      <c r="AG246" s="96"/>
    </row>
    <row r="247" spans="1:34">
      <c r="A247" s="223" t="s">
        <v>222</v>
      </c>
      <c r="D247" s="89" t="s">
        <v>222</v>
      </c>
      <c r="G247" s="127"/>
      <c r="H247" s="127"/>
      <c r="I247" s="127"/>
      <c r="J247" s="127"/>
      <c r="K247" s="127"/>
      <c r="L247" s="143">
        <v>0</v>
      </c>
      <c r="M247" s="143">
        <v>0</v>
      </c>
      <c r="N247" s="143">
        <v>0</v>
      </c>
      <c r="O247" s="143">
        <v>0</v>
      </c>
      <c r="P247" s="143">
        <v>0</v>
      </c>
      <c r="Q247" s="143">
        <v>0</v>
      </c>
      <c r="R247" s="143">
        <v>0</v>
      </c>
      <c r="S247" s="127">
        <v>0</v>
      </c>
      <c r="T247" s="127">
        <v>0</v>
      </c>
      <c r="U247" s="127">
        <v>0</v>
      </c>
      <c r="V247" s="127">
        <v>0</v>
      </c>
      <c r="W247" s="127">
        <v>0</v>
      </c>
      <c r="X247" s="127">
        <v>0</v>
      </c>
      <c r="Y247" s="127">
        <v>0</v>
      </c>
      <c r="Z247" s="127">
        <v>0</v>
      </c>
      <c r="AA247" s="127">
        <v>0</v>
      </c>
      <c r="AB247" s="127">
        <v>0</v>
      </c>
      <c r="AC247" s="127">
        <v>0</v>
      </c>
      <c r="AE247" s="96"/>
      <c r="AF247" s="96"/>
      <c r="AG247" s="96"/>
    </row>
    <row r="248" spans="1:34">
      <c r="A248" s="223" t="s">
        <v>125</v>
      </c>
      <c r="D248" s="89" t="s">
        <v>125</v>
      </c>
      <c r="G248" s="127"/>
      <c r="H248" s="127"/>
      <c r="I248" s="127"/>
      <c r="J248" s="127"/>
      <c r="K248" s="127"/>
      <c r="L248" s="143">
        <f>2074.094+2218.721-666.403-542.495</f>
        <v>3083.9170000000004</v>
      </c>
      <c r="M248" s="143">
        <f>2214.224+2958.921-551.857-944.888</f>
        <v>3676.4000000000005</v>
      </c>
      <c r="N248" s="143">
        <f>2306.843+3817.656-913.858-1870.584</f>
        <v>3340.0569999999998</v>
      </c>
      <c r="O248" s="143">
        <f>2494.721+4712.729-972.465-2523.493</f>
        <v>3711.4920000000006</v>
      </c>
      <c r="P248" s="143">
        <f>2749.9+5416.945-1363.158-3448.402</f>
        <v>3355.2849999999999</v>
      </c>
      <c r="Q248" s="143">
        <f>2878.751+6256.442-1464.616-4804.124</f>
        <v>2866.4529999999995</v>
      </c>
      <c r="R248" s="143">
        <f>3049.57+7210.769-1509.65-6209.324</f>
        <v>2541.3650000000007</v>
      </c>
      <c r="S248" s="96">
        <f>+R248+S171+S205</f>
        <v>3532.0996864064018</v>
      </c>
      <c r="T248" s="96">
        <f t="shared" ref="T248:AC248" ca="1" si="278">+S248+T171+T205</f>
        <v>4695.6027577057175</v>
      </c>
      <c r="U248" s="96">
        <f t="shared" ca="1" si="278"/>
        <v>6000.8899614940265</v>
      </c>
      <c r="V248" s="96">
        <f t="shared" ca="1" si="278"/>
        <v>7442.1997086507263</v>
      </c>
      <c r="W248" s="96">
        <f t="shared" ca="1" si="278"/>
        <v>9012.9094950263388</v>
      </c>
      <c r="X248" s="96">
        <f t="shared" ca="1" si="278"/>
        <v>10667.972669131101</v>
      </c>
      <c r="Y248" s="96">
        <f t="shared" ca="1" si="278"/>
        <v>12392.897585997689</v>
      </c>
      <c r="Z248" s="96">
        <f t="shared" ca="1" si="278"/>
        <v>14215.208483059519</v>
      </c>
      <c r="AA248" s="96">
        <f t="shared" ca="1" si="278"/>
        <v>16142.503198509701</v>
      </c>
      <c r="AB248" s="96">
        <f t="shared" ca="1" si="278"/>
        <v>18176.228643903945</v>
      </c>
      <c r="AC248" s="96">
        <f t="shared" ca="1" si="278"/>
        <v>20317.867017082444</v>
      </c>
      <c r="AE248" s="96"/>
      <c r="AF248" s="96"/>
      <c r="AG248" s="96"/>
    </row>
    <row r="249" spans="1:34">
      <c r="A249" s="223" t="s">
        <v>78</v>
      </c>
      <c r="D249" s="89" t="s">
        <v>78</v>
      </c>
      <c r="G249" s="127"/>
      <c r="H249" s="127"/>
      <c r="I249" s="127"/>
      <c r="J249" s="127"/>
      <c r="K249" s="127"/>
      <c r="L249" s="143">
        <v>0</v>
      </c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27">
        <v>0</v>
      </c>
      <c r="T249" s="127">
        <v>0</v>
      </c>
      <c r="U249" s="127">
        <v>0</v>
      </c>
      <c r="V249" s="127">
        <v>0</v>
      </c>
      <c r="W249" s="127">
        <v>0</v>
      </c>
      <c r="X249" s="127">
        <v>0</v>
      </c>
      <c r="Y249" s="127">
        <v>0</v>
      </c>
      <c r="Z249" s="127">
        <v>0</v>
      </c>
      <c r="AA249" s="127">
        <v>0</v>
      </c>
      <c r="AB249" s="127">
        <v>0</v>
      </c>
      <c r="AC249" s="127">
        <v>0</v>
      </c>
      <c r="AD249" s="96"/>
      <c r="AE249" s="96"/>
      <c r="AF249" s="96"/>
      <c r="AG249" s="96"/>
      <c r="AH249" s="96"/>
    </row>
    <row r="250" spans="1:34" s="91" customFormat="1">
      <c r="A250" s="223"/>
      <c r="B250" s="89"/>
      <c r="D250" s="124" t="s">
        <v>126</v>
      </c>
      <c r="E250" s="124"/>
      <c r="F250" s="124"/>
      <c r="G250" s="171"/>
      <c r="H250" s="171"/>
      <c r="I250" s="171"/>
      <c r="J250" s="171"/>
      <c r="K250" s="171"/>
      <c r="L250" s="171">
        <f t="shared" ref="L250:Q250" si="279">SUM(L245:L249)</f>
        <v>9626.732</v>
      </c>
      <c r="M250" s="171">
        <f t="shared" si="279"/>
        <v>11318.359</v>
      </c>
      <c r="N250" s="171">
        <f t="shared" si="279"/>
        <v>11202.476999999999</v>
      </c>
      <c r="O250" s="171">
        <f t="shared" si="279"/>
        <v>12248.540999999999</v>
      </c>
      <c r="P250" s="171">
        <f t="shared" si="279"/>
        <v>11194.579</v>
      </c>
      <c r="Q250" s="171">
        <f t="shared" si="279"/>
        <v>13404.652999999998</v>
      </c>
      <c r="R250" s="171">
        <f t="shared" ref="R250:AA250" si="280">SUM(R245:R249)</f>
        <v>14089.260000000002</v>
      </c>
      <c r="S250" s="171">
        <f t="shared" si="280"/>
        <v>14776.949706177638</v>
      </c>
      <c r="T250" s="171">
        <f t="shared" ca="1" si="280"/>
        <v>16011.675511056483</v>
      </c>
      <c r="U250" s="171">
        <f t="shared" ca="1" si="280"/>
        <v>17158.568249533299</v>
      </c>
      <c r="V250" s="171">
        <f t="shared" ca="1" si="280"/>
        <v>18283.668378566821</v>
      </c>
      <c r="W250" s="171">
        <f t="shared" ca="1" si="280"/>
        <v>19374.347229285238</v>
      </c>
      <c r="X250" s="171">
        <f t="shared" ca="1" si="280"/>
        <v>20401.794349137301</v>
      </c>
      <c r="Y250" s="171">
        <f t="shared" ca="1" si="280"/>
        <v>21331.626750239837</v>
      </c>
      <c r="Z250" s="171">
        <f t="shared" ca="1" si="280"/>
        <v>22272.750586075526</v>
      </c>
      <c r="AA250" s="171">
        <f t="shared" ca="1" si="280"/>
        <v>23231.90785651017</v>
      </c>
      <c r="AB250" s="171">
        <f ca="1">SUM(AB245:AB249)</f>
        <v>24210.046682643624</v>
      </c>
      <c r="AC250" s="171">
        <f ca="1">SUM(AC245:AC249)</f>
        <v>25208.578087344849</v>
      </c>
      <c r="AE250" s="96"/>
      <c r="AF250" s="96"/>
      <c r="AG250" s="96"/>
    </row>
    <row r="251" spans="1:34" s="132" customFormat="1">
      <c r="A251" s="225"/>
      <c r="B251" s="89"/>
      <c r="D251" s="186" t="s">
        <v>81</v>
      </c>
      <c r="E251" s="187"/>
      <c r="F251" s="187"/>
      <c r="G251" s="283"/>
      <c r="H251" s="283"/>
      <c r="I251" s="283"/>
      <c r="J251" s="283"/>
      <c r="K251" s="283"/>
      <c r="L251" s="188" t="b">
        <f t="shared" ref="L251:AC251" si="281">ABS(L250-L228)&lt;1</f>
        <v>1</v>
      </c>
      <c r="M251" s="188" t="b">
        <f t="shared" si="281"/>
        <v>1</v>
      </c>
      <c r="N251" s="188" t="b">
        <f t="shared" si="281"/>
        <v>1</v>
      </c>
      <c r="O251" s="188" t="b">
        <f t="shared" si="281"/>
        <v>1</v>
      </c>
      <c r="P251" s="188" t="b">
        <f t="shared" si="281"/>
        <v>1</v>
      </c>
      <c r="Q251" s="188" t="b">
        <f t="shared" si="281"/>
        <v>1</v>
      </c>
      <c r="R251" s="188" t="b">
        <f t="shared" si="281"/>
        <v>1</v>
      </c>
      <c r="S251" s="188" t="b">
        <f t="shared" si="281"/>
        <v>1</v>
      </c>
      <c r="T251" s="188" t="b">
        <f t="shared" ca="1" si="281"/>
        <v>1</v>
      </c>
      <c r="U251" s="188" t="b">
        <f t="shared" ca="1" si="281"/>
        <v>1</v>
      </c>
      <c r="V251" s="188" t="b">
        <f t="shared" ca="1" si="281"/>
        <v>1</v>
      </c>
      <c r="W251" s="188" t="b">
        <f t="shared" ca="1" si="281"/>
        <v>1</v>
      </c>
      <c r="X251" s="188" t="b">
        <f t="shared" ca="1" si="281"/>
        <v>1</v>
      </c>
      <c r="Y251" s="188" t="b">
        <f t="shared" ca="1" si="281"/>
        <v>1</v>
      </c>
      <c r="Z251" s="188" t="b">
        <f t="shared" ca="1" si="281"/>
        <v>1</v>
      </c>
      <c r="AA251" s="188" t="b">
        <f t="shared" ca="1" si="281"/>
        <v>1</v>
      </c>
      <c r="AB251" s="188" t="b">
        <f t="shared" ca="1" si="281"/>
        <v>1</v>
      </c>
      <c r="AC251" s="188" t="b">
        <f t="shared" ca="1" si="281"/>
        <v>1</v>
      </c>
      <c r="AE251" s="96"/>
      <c r="AF251" s="96"/>
      <c r="AG251" s="96"/>
    </row>
    <row r="252" spans="1:34">
      <c r="D252" s="186" t="s">
        <v>218</v>
      </c>
      <c r="G252" s="137"/>
      <c r="H252" s="137"/>
      <c r="I252" s="137"/>
      <c r="J252" s="137"/>
      <c r="K252" s="137"/>
      <c r="L252" s="137"/>
      <c r="M252" s="137"/>
      <c r="N252" s="137"/>
      <c r="O252" s="96"/>
      <c r="P252" s="96"/>
      <c r="Q252" s="96"/>
      <c r="R252" s="176"/>
      <c r="S252" s="268">
        <f t="shared" ref="S252:AA252" si="282">+S250-S228</f>
        <v>0</v>
      </c>
      <c r="T252" s="268">
        <f t="shared" ca="1" si="282"/>
        <v>0</v>
      </c>
      <c r="U252" s="268">
        <f t="shared" ca="1" si="282"/>
        <v>0</v>
      </c>
      <c r="V252" s="268">
        <f t="shared" ca="1" si="282"/>
        <v>0</v>
      </c>
      <c r="W252" s="268">
        <f t="shared" ca="1" si="282"/>
        <v>0</v>
      </c>
      <c r="X252" s="268">
        <f t="shared" ca="1" si="282"/>
        <v>0</v>
      </c>
      <c r="Y252" s="268">
        <f t="shared" ca="1" si="282"/>
        <v>0</v>
      </c>
      <c r="Z252" s="268">
        <f t="shared" ca="1" si="282"/>
        <v>0</v>
      </c>
      <c r="AA252" s="268">
        <f t="shared" ca="1" si="282"/>
        <v>0</v>
      </c>
      <c r="AB252" s="268">
        <f ca="1">+AB250-AB228</f>
        <v>0</v>
      </c>
      <c r="AC252" s="268">
        <f ca="1">+AC250-AC228</f>
        <v>0</v>
      </c>
      <c r="AD252" s="137"/>
      <c r="AE252" s="137"/>
      <c r="AF252" s="137"/>
      <c r="AG252" s="137"/>
      <c r="AH252" s="137"/>
    </row>
    <row r="253" spans="1:34" s="279" customFormat="1">
      <c r="A253" s="284"/>
      <c r="D253" s="186" t="s">
        <v>357</v>
      </c>
      <c r="G253" s="283"/>
      <c r="H253" s="283"/>
      <c r="I253" s="283"/>
      <c r="J253" s="283"/>
      <c r="K253" s="283"/>
      <c r="L253" s="283"/>
      <c r="M253" s="283"/>
      <c r="N253" s="283"/>
      <c r="O253" s="96"/>
      <c r="P253" s="96"/>
      <c r="Q253" s="96"/>
      <c r="R253" s="176"/>
      <c r="S253" s="268"/>
      <c r="T253" s="268">
        <f ca="1">+T252-S252</f>
        <v>0</v>
      </c>
      <c r="U253" s="268">
        <f ca="1">+U252-T252</f>
        <v>0</v>
      </c>
      <c r="V253" s="268">
        <f t="shared" ref="V253:AC253" ca="1" si="283">+V252-U252</f>
        <v>0</v>
      </c>
      <c r="W253" s="268">
        <f t="shared" ca="1" si="283"/>
        <v>0</v>
      </c>
      <c r="X253" s="268">
        <f t="shared" ca="1" si="283"/>
        <v>0</v>
      </c>
      <c r="Y253" s="268">
        <f t="shared" ca="1" si="283"/>
        <v>0</v>
      </c>
      <c r="Z253" s="268">
        <f t="shared" ca="1" si="283"/>
        <v>0</v>
      </c>
      <c r="AA253" s="268">
        <f t="shared" ca="1" si="283"/>
        <v>0</v>
      </c>
      <c r="AB253" s="268">
        <f t="shared" ca="1" si="283"/>
        <v>0</v>
      </c>
      <c r="AC253" s="268">
        <f t="shared" ca="1" si="283"/>
        <v>0</v>
      </c>
      <c r="AD253" s="283"/>
      <c r="AE253" s="283"/>
      <c r="AF253" s="283"/>
      <c r="AG253" s="283"/>
      <c r="AH253" s="283"/>
    </row>
    <row r="254" spans="1:34" s="279" customFormat="1">
      <c r="A254" s="284"/>
      <c r="D254" s="186"/>
      <c r="G254" s="283"/>
      <c r="H254" s="283"/>
      <c r="I254" s="283"/>
      <c r="J254" s="283"/>
      <c r="K254" s="283"/>
      <c r="L254" s="283"/>
      <c r="M254" s="283"/>
      <c r="N254" s="283"/>
      <c r="O254" s="96"/>
      <c r="P254" s="96"/>
      <c r="Q254" s="96"/>
      <c r="R254" s="176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83"/>
      <c r="AE254" s="283"/>
      <c r="AF254" s="283"/>
      <c r="AG254" s="283"/>
      <c r="AH254" s="283"/>
    </row>
    <row r="255" spans="1:34">
      <c r="C255" s="83"/>
      <c r="D255" s="84" t="s">
        <v>238</v>
      </c>
      <c r="E255" s="84"/>
      <c r="F255" s="83"/>
      <c r="G255" s="83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7"/>
      <c r="T255" s="87"/>
      <c r="U255" s="87"/>
      <c r="V255" s="83"/>
      <c r="W255" s="83"/>
      <c r="X255" s="83"/>
      <c r="Y255" s="83"/>
      <c r="Z255" s="83"/>
      <c r="AA255" s="83"/>
      <c r="AB255" s="83"/>
      <c r="AC255" s="83"/>
      <c r="AD255" s="137"/>
      <c r="AE255" s="137"/>
      <c r="AF255" s="137"/>
      <c r="AG255" s="137"/>
      <c r="AH255" s="137"/>
    </row>
    <row r="256" spans="1:34">
      <c r="D256" s="89" t="s">
        <v>127</v>
      </c>
      <c r="G256" s="96"/>
      <c r="H256" s="96"/>
      <c r="I256" s="96"/>
      <c r="J256" s="96"/>
      <c r="K256" s="96"/>
      <c r="L256" s="96">
        <f t="shared" ref="L256:AC256" si="284">SUM(L215:L216,L218:L219)-SUM(L232:L235)</f>
        <v>-1050.356</v>
      </c>
      <c r="M256" s="96">
        <f t="shared" si="284"/>
        <v>-1393.8510000000003</v>
      </c>
      <c r="N256" s="96">
        <f t="shared" si="284"/>
        <v>-1233.0869999999998</v>
      </c>
      <c r="O256" s="96">
        <f t="shared" si="284"/>
        <v>-1127.5970000000002</v>
      </c>
      <c r="P256" s="96">
        <f t="shared" si="284"/>
        <v>-891.06299999999965</v>
      </c>
      <c r="Q256" s="96">
        <f t="shared" si="284"/>
        <v>-1832.0880000000002</v>
      </c>
      <c r="R256" s="96">
        <f t="shared" si="284"/>
        <v>-1328.8929999999996</v>
      </c>
      <c r="S256" s="96">
        <f t="shared" si="284"/>
        <v>-1480.5088101753427</v>
      </c>
      <c r="T256" s="96">
        <f t="shared" si="284"/>
        <v>-1654.7703811247839</v>
      </c>
      <c r="U256" s="96">
        <f t="shared" si="284"/>
        <v>-1811.1538830491209</v>
      </c>
      <c r="V256" s="96">
        <f t="shared" si="284"/>
        <v>-1959.374885631657</v>
      </c>
      <c r="W256" s="96">
        <f t="shared" si="284"/>
        <v>-2098.5027357528561</v>
      </c>
      <c r="X256" s="96">
        <f t="shared" si="284"/>
        <v>-2230.9035668266788</v>
      </c>
      <c r="Y256" s="96">
        <f t="shared" si="284"/>
        <v>-2353.5887821221932</v>
      </c>
      <c r="Z256" s="96">
        <f t="shared" si="284"/>
        <v>-2478.6230556215123</v>
      </c>
      <c r="AA256" s="96">
        <f t="shared" si="284"/>
        <v>-2605.8826831690258</v>
      </c>
      <c r="AB256" s="96">
        <f t="shared" si="284"/>
        <v>-2735.2964966154586</v>
      </c>
      <c r="AC256" s="96">
        <f t="shared" si="284"/>
        <v>-2866.8567558595432</v>
      </c>
      <c r="AE256" s="122">
        <f t="shared" ref="AE256" si="285">(AC256/S256)^(1/10)-1</f>
        <v>6.8315426740159335E-2</v>
      </c>
      <c r="AF256" s="122">
        <f t="shared" ref="AF256" si="286">(R256/L256)^(1/6)-1</f>
        <v>3.9981424306853253E-2</v>
      </c>
      <c r="AG256" s="122">
        <f t="shared" ref="AG256" si="287">+(R256/O256)^(1/3)-1</f>
        <v>5.6279133897332079E-2</v>
      </c>
    </row>
    <row r="257" spans="1:33">
      <c r="D257" s="89" t="s">
        <v>207</v>
      </c>
      <c r="G257" s="139"/>
      <c r="H257" s="165"/>
      <c r="I257" s="165"/>
      <c r="J257" s="165"/>
      <c r="K257" s="165"/>
      <c r="L257" s="165">
        <f t="shared" ref="L257:AC257" si="288">+L256/L145</f>
        <v>-0.57333842794759826</v>
      </c>
      <c r="M257" s="165">
        <f t="shared" si="288"/>
        <v>-0.61948933333333345</v>
      </c>
      <c r="N257" s="165">
        <f t="shared" si="288"/>
        <v>-0.50671504159454794</v>
      </c>
      <c r="O257" s="165">
        <f t="shared" si="288"/>
        <v>-0.42569335801827823</v>
      </c>
      <c r="P257" s="165">
        <f t="shared" si="288"/>
        <v>-0.37300840779369171</v>
      </c>
      <c r="Q257" s="165">
        <f t="shared" si="288"/>
        <v>-0.64652741116321366</v>
      </c>
      <c r="R257" s="165">
        <f t="shared" si="288"/>
        <v>-0.38775692423600033</v>
      </c>
      <c r="S257" s="165">
        <f t="shared" si="288"/>
        <v>-0.39625337428960528</v>
      </c>
      <c r="T257" s="165">
        <f t="shared" si="288"/>
        <v>-0.40187021080573004</v>
      </c>
      <c r="U257" s="165">
        <f t="shared" si="288"/>
        <v>-0.40674889104503964</v>
      </c>
      <c r="V257" s="165">
        <f t="shared" si="288"/>
        <v>-0.41122309251981465</v>
      </c>
      <c r="W257" s="165">
        <f t="shared" si="288"/>
        <v>-0.41538310323840716</v>
      </c>
      <c r="X257" s="165">
        <f t="shared" si="288"/>
        <v>-0.41932218333816801</v>
      </c>
      <c r="Y257" s="165">
        <f t="shared" si="288"/>
        <v>-0.42306046174295575</v>
      </c>
      <c r="Z257" s="165">
        <f t="shared" si="288"/>
        <v>-0.42672830682662122</v>
      </c>
      <c r="AA257" s="165">
        <f t="shared" si="288"/>
        <v>-0.43033235539714715</v>
      </c>
      <c r="AB257" s="165">
        <f t="shared" si="288"/>
        <v>-0.43387884345256145</v>
      </c>
      <c r="AC257" s="165">
        <f t="shared" si="288"/>
        <v>-0.43737362387298595</v>
      </c>
      <c r="AD257" s="122"/>
      <c r="AE257" s="122"/>
      <c r="AF257" s="122"/>
      <c r="AG257" s="122"/>
    </row>
    <row r="258" spans="1:33">
      <c r="D258" s="89" t="s">
        <v>182</v>
      </c>
      <c r="G258" s="96"/>
      <c r="H258" s="96"/>
      <c r="I258" s="96"/>
      <c r="J258" s="96"/>
      <c r="K258" s="96"/>
      <c r="L258" s="96">
        <f t="shared" ref="L258:AC258" si="289">+L256-K256</f>
        <v>-1050.356</v>
      </c>
      <c r="M258" s="96">
        <f t="shared" si="289"/>
        <v>-343.49500000000035</v>
      </c>
      <c r="N258" s="96">
        <f t="shared" si="289"/>
        <v>160.76400000000058</v>
      </c>
      <c r="O258" s="96">
        <f t="shared" si="289"/>
        <v>105.48999999999955</v>
      </c>
      <c r="P258" s="96">
        <f t="shared" si="289"/>
        <v>236.53400000000056</v>
      </c>
      <c r="Q258" s="96">
        <f t="shared" si="289"/>
        <v>-941.02500000000055</v>
      </c>
      <c r="R258" s="96">
        <f t="shared" si="289"/>
        <v>503.19500000000062</v>
      </c>
      <c r="S258" s="96">
        <f t="shared" si="289"/>
        <v>-151.61581017534309</v>
      </c>
      <c r="T258" s="96">
        <f t="shared" si="289"/>
        <v>-174.26157094944119</v>
      </c>
      <c r="U258" s="96">
        <f t="shared" si="289"/>
        <v>-156.383501924337</v>
      </c>
      <c r="V258" s="96">
        <f t="shared" si="289"/>
        <v>-148.22100258253613</v>
      </c>
      <c r="W258" s="96">
        <f t="shared" si="289"/>
        <v>-139.12785012119912</v>
      </c>
      <c r="X258" s="96">
        <f t="shared" si="289"/>
        <v>-132.4008310738227</v>
      </c>
      <c r="Y258" s="96">
        <f t="shared" si="289"/>
        <v>-122.68521529551435</v>
      </c>
      <c r="Z258" s="96">
        <f t="shared" si="289"/>
        <v>-125.03427349931917</v>
      </c>
      <c r="AA258" s="96">
        <f t="shared" si="289"/>
        <v>-127.25962754751345</v>
      </c>
      <c r="AB258" s="96">
        <f t="shared" si="289"/>
        <v>-129.41381344643287</v>
      </c>
      <c r="AC258" s="96">
        <f t="shared" si="289"/>
        <v>-131.56025924408459</v>
      </c>
    </row>
    <row r="259" spans="1:33"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</row>
    <row r="260" spans="1:33">
      <c r="D260" s="89" t="s">
        <v>240</v>
      </c>
      <c r="G260" s="96"/>
      <c r="H260" s="96"/>
      <c r="I260" s="96"/>
      <c r="J260" s="96"/>
      <c r="K260" s="96"/>
      <c r="L260" s="96">
        <f t="shared" ref="L260:R260" si="290">L216/L145*365</f>
        <v>239.48323417030571</v>
      </c>
      <c r="M260" s="96">
        <f t="shared" si="290"/>
        <v>230.35733999999999</v>
      </c>
      <c r="N260" s="96">
        <f t="shared" si="290"/>
        <v>213.85830526667027</v>
      </c>
      <c r="O260" s="96">
        <f t="shared" si="290"/>
        <v>216.19615961353767</v>
      </c>
      <c r="P260" s="96">
        <f t="shared" si="290"/>
        <v>208.83346833524843</v>
      </c>
      <c r="Q260" s="96">
        <f t="shared" si="290"/>
        <v>230.98305911348126</v>
      </c>
      <c r="R260" s="96">
        <f t="shared" si="290"/>
        <v>219.90182598904212</v>
      </c>
      <c r="S260" s="185">
        <v>220</v>
      </c>
      <c r="T260" s="185">
        <v>220</v>
      </c>
      <c r="U260" s="185">
        <v>220</v>
      </c>
      <c r="V260" s="185">
        <v>220</v>
      </c>
      <c r="W260" s="185">
        <v>220</v>
      </c>
      <c r="X260" s="185">
        <v>220</v>
      </c>
      <c r="Y260" s="185">
        <v>220</v>
      </c>
      <c r="Z260" s="185">
        <v>220</v>
      </c>
      <c r="AA260" s="185">
        <v>220</v>
      </c>
      <c r="AB260" s="185">
        <v>220</v>
      </c>
      <c r="AC260" s="185">
        <v>220</v>
      </c>
    </row>
    <row r="261" spans="1:33">
      <c r="D261" s="89" t="s">
        <v>353</v>
      </c>
      <c r="G261" s="96"/>
      <c r="H261" s="96"/>
      <c r="I261" s="96"/>
      <c r="J261" s="96"/>
      <c r="K261" s="96"/>
      <c r="L261" s="96">
        <f t="shared" ref="L261:R261" si="291">-L217/L146*365</f>
        <v>469.19146770373169</v>
      </c>
      <c r="M261" s="96">
        <f t="shared" si="291"/>
        <v>545.4024534496798</v>
      </c>
      <c r="N261" s="96">
        <f t="shared" si="291"/>
        <v>663.09886301889514</v>
      </c>
      <c r="O261" s="96">
        <f t="shared" si="291"/>
        <v>667.84595482306315</v>
      </c>
      <c r="P261" s="96">
        <f t="shared" si="291"/>
        <v>428.43033521529662</v>
      </c>
      <c r="Q261" s="96">
        <f t="shared" si="291"/>
        <v>728.93202981678007</v>
      </c>
      <c r="R261" s="96">
        <f t="shared" si="291"/>
        <v>614.29410218554301</v>
      </c>
      <c r="S261" s="185">
        <v>615</v>
      </c>
      <c r="T261" s="286">
        <v>615</v>
      </c>
      <c r="U261" s="286">
        <v>615</v>
      </c>
      <c r="V261" s="286">
        <v>615</v>
      </c>
      <c r="W261" s="286">
        <v>615</v>
      </c>
      <c r="X261" s="286">
        <v>615</v>
      </c>
      <c r="Y261" s="286">
        <v>615</v>
      </c>
      <c r="Z261" s="286">
        <v>615</v>
      </c>
      <c r="AA261" s="286">
        <v>615</v>
      </c>
      <c r="AB261" s="286">
        <v>615</v>
      </c>
      <c r="AC261" s="286">
        <v>615</v>
      </c>
    </row>
    <row r="262" spans="1:33" s="279" customFormat="1">
      <c r="A262" s="284"/>
      <c r="D262" s="279" t="s">
        <v>355</v>
      </c>
      <c r="G262" s="96"/>
      <c r="H262" s="96"/>
      <c r="I262" s="96"/>
      <c r="J262" s="96"/>
      <c r="K262" s="96"/>
      <c r="L262" s="96">
        <f t="shared" ref="L262:R262" si="292">-L218/L146*365</f>
        <v>133.97123275455186</v>
      </c>
      <c r="M262" s="96">
        <f t="shared" si="292"/>
        <v>146.1187645786427</v>
      </c>
      <c r="N262" s="96">
        <f t="shared" si="292"/>
        <v>249.7832046668513</v>
      </c>
      <c r="O262" s="96">
        <f t="shared" si="292"/>
        <v>277.69889516817454</v>
      </c>
      <c r="P262" s="96">
        <f t="shared" si="292"/>
        <v>331.55550394642194</v>
      </c>
      <c r="Q262" s="96">
        <f t="shared" si="292"/>
        <v>476.39294128995277</v>
      </c>
      <c r="R262" s="96">
        <f t="shared" si="292"/>
        <v>407.6282876971182</v>
      </c>
      <c r="S262" s="286">
        <v>410</v>
      </c>
      <c r="T262" s="286">
        <v>410</v>
      </c>
      <c r="U262" s="286">
        <v>410</v>
      </c>
      <c r="V262" s="286">
        <v>410</v>
      </c>
      <c r="W262" s="286">
        <v>410</v>
      </c>
      <c r="X262" s="286">
        <v>410</v>
      </c>
      <c r="Y262" s="286">
        <v>410</v>
      </c>
      <c r="Z262" s="286">
        <v>410</v>
      </c>
      <c r="AA262" s="286">
        <v>410</v>
      </c>
      <c r="AB262" s="286">
        <v>410</v>
      </c>
      <c r="AC262" s="286">
        <v>410</v>
      </c>
    </row>
    <row r="263" spans="1:33" s="279" customFormat="1">
      <c r="A263" s="284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</row>
    <row r="264" spans="1:33">
      <c r="D264" s="89" t="s">
        <v>241</v>
      </c>
      <c r="G264" s="96"/>
      <c r="H264" s="96"/>
      <c r="I264" s="96"/>
      <c r="J264" s="96"/>
      <c r="K264" s="96"/>
      <c r="L264" s="96">
        <f t="shared" ref="L264:R264" si="293">L232/L145*365</f>
        <v>229.40648471615722</v>
      </c>
      <c r="M264" s="96">
        <f t="shared" si="293"/>
        <v>233.16427111111113</v>
      </c>
      <c r="N264" s="96">
        <f t="shared" si="293"/>
        <v>167.63641918691326</v>
      </c>
      <c r="O264" s="96">
        <f t="shared" si="293"/>
        <v>172.18764157097726</v>
      </c>
      <c r="P264" s="96">
        <f t="shared" si="293"/>
        <v>161.11671491153712</v>
      </c>
      <c r="Q264" s="96">
        <f t="shared" si="293"/>
        <v>181.14522665484716</v>
      </c>
      <c r="R264" s="96">
        <f t="shared" si="293"/>
        <v>167.09724962205973</v>
      </c>
      <c r="S264" s="185">
        <v>170</v>
      </c>
      <c r="T264" s="185">
        <v>170</v>
      </c>
      <c r="U264" s="185">
        <v>170</v>
      </c>
      <c r="V264" s="185">
        <v>170</v>
      </c>
      <c r="W264" s="185">
        <v>170</v>
      </c>
      <c r="X264" s="185">
        <v>170</v>
      </c>
      <c r="Y264" s="185">
        <v>170</v>
      </c>
      <c r="Z264" s="185">
        <v>170</v>
      </c>
      <c r="AA264" s="185">
        <v>170</v>
      </c>
      <c r="AB264" s="185">
        <v>170</v>
      </c>
      <c r="AC264" s="185">
        <v>170</v>
      </c>
      <c r="AD264" s="93"/>
      <c r="AE264" s="93"/>
      <c r="AG264" s="122"/>
    </row>
    <row r="265" spans="1:33" s="279" customFormat="1">
      <c r="A265" s="284"/>
      <c r="D265" s="279" t="s">
        <v>349</v>
      </c>
      <c r="G265" s="143"/>
      <c r="H265" s="143"/>
      <c r="I265" s="143"/>
      <c r="J265" s="143"/>
      <c r="K265" s="143"/>
      <c r="L265" s="96">
        <f t="shared" ref="L265:R265" si="294">L234/L145*365</f>
        <v>105.7517767467249</v>
      </c>
      <c r="M265" s="96">
        <f t="shared" si="294"/>
        <v>118.77440666666666</v>
      </c>
      <c r="N265" s="96">
        <f t="shared" si="294"/>
        <v>138.99368685000812</v>
      </c>
      <c r="O265" s="96">
        <f t="shared" si="294"/>
        <v>138.84727058706275</v>
      </c>
      <c r="P265" s="96">
        <f t="shared" si="294"/>
        <v>179.58081591390012</v>
      </c>
      <c r="Q265" s="96">
        <f t="shared" si="294"/>
        <v>230.39454804540716</v>
      </c>
      <c r="R265" s="96">
        <f t="shared" si="294"/>
        <v>160.28765185086408</v>
      </c>
      <c r="S265" s="286">
        <v>160</v>
      </c>
      <c r="T265" s="286">
        <v>160</v>
      </c>
      <c r="U265" s="286">
        <v>160</v>
      </c>
      <c r="V265" s="286">
        <v>160</v>
      </c>
      <c r="W265" s="286">
        <v>160</v>
      </c>
      <c r="X265" s="286">
        <v>160</v>
      </c>
      <c r="Y265" s="286">
        <v>160</v>
      </c>
      <c r="Z265" s="286">
        <v>160</v>
      </c>
      <c r="AA265" s="286">
        <v>160</v>
      </c>
      <c r="AB265" s="286">
        <v>160</v>
      </c>
      <c r="AC265" s="286">
        <v>160</v>
      </c>
    </row>
    <row r="266" spans="1:33" s="279" customFormat="1">
      <c r="A266" s="284"/>
      <c r="D266" s="279" t="s">
        <v>351</v>
      </c>
      <c r="G266" s="143"/>
      <c r="H266" s="143"/>
      <c r="I266" s="143"/>
      <c r="J266" s="143"/>
      <c r="K266" s="143"/>
      <c r="L266" s="96">
        <f t="shared" ref="L266:R266" si="295">L235/L145*365</f>
        <v>117.74836244541484</v>
      </c>
      <c r="M266" s="96">
        <f t="shared" si="295"/>
        <v>131.56222222222223</v>
      </c>
      <c r="N266" s="96">
        <f t="shared" si="295"/>
        <v>132.89133475680217</v>
      </c>
      <c r="O266" s="96">
        <f t="shared" si="295"/>
        <v>133.79595393922187</v>
      </c>
      <c r="P266" s="96">
        <f t="shared" si="295"/>
        <v>106.95500564077767</v>
      </c>
      <c r="Q266" s="96">
        <f t="shared" si="295"/>
        <v>144.00424033854955</v>
      </c>
      <c r="R266" s="96">
        <f t="shared" si="295"/>
        <v>137.06954129827037</v>
      </c>
      <c r="S266" s="286">
        <v>140</v>
      </c>
      <c r="T266" s="286">
        <v>140</v>
      </c>
      <c r="U266" s="286">
        <v>140</v>
      </c>
      <c r="V266" s="286">
        <v>140</v>
      </c>
      <c r="W266" s="286">
        <v>140</v>
      </c>
      <c r="X266" s="286">
        <v>140</v>
      </c>
      <c r="Y266" s="286">
        <v>140</v>
      </c>
      <c r="Z266" s="286">
        <v>140</v>
      </c>
      <c r="AA266" s="286">
        <v>140</v>
      </c>
      <c r="AB266" s="286">
        <v>140</v>
      </c>
      <c r="AC266" s="286">
        <v>140</v>
      </c>
    </row>
    <row r="267" spans="1:33">
      <c r="D267" s="89" t="s">
        <v>239</v>
      </c>
      <c r="G267" s="143">
        <v>365</v>
      </c>
      <c r="H267" s="143">
        <v>365</v>
      </c>
      <c r="I267" s="143">
        <f>+H267</f>
        <v>365</v>
      </c>
      <c r="J267" s="143">
        <f t="shared" ref="J267:AC267" si="296">+I267</f>
        <v>365</v>
      </c>
      <c r="K267" s="143">
        <f t="shared" si="296"/>
        <v>365</v>
      </c>
      <c r="L267" s="143">
        <f t="shared" si="296"/>
        <v>365</v>
      </c>
      <c r="M267" s="143">
        <f t="shared" si="296"/>
        <v>365</v>
      </c>
      <c r="N267" s="143">
        <f t="shared" si="296"/>
        <v>365</v>
      </c>
      <c r="O267" s="143">
        <f t="shared" si="296"/>
        <v>365</v>
      </c>
      <c r="P267" s="143">
        <f t="shared" si="296"/>
        <v>365</v>
      </c>
      <c r="Q267" s="143">
        <f t="shared" si="296"/>
        <v>365</v>
      </c>
      <c r="R267" s="143">
        <f t="shared" si="296"/>
        <v>365</v>
      </c>
      <c r="S267" s="143">
        <f t="shared" si="296"/>
        <v>365</v>
      </c>
      <c r="T267" s="143">
        <f t="shared" si="296"/>
        <v>365</v>
      </c>
      <c r="U267" s="143">
        <f t="shared" si="296"/>
        <v>365</v>
      </c>
      <c r="V267" s="143">
        <f t="shared" si="296"/>
        <v>365</v>
      </c>
      <c r="W267" s="143">
        <f t="shared" si="296"/>
        <v>365</v>
      </c>
      <c r="X267" s="143">
        <f t="shared" si="296"/>
        <v>365</v>
      </c>
      <c r="Y267" s="143">
        <f t="shared" si="296"/>
        <v>365</v>
      </c>
      <c r="Z267" s="143">
        <f t="shared" si="296"/>
        <v>365</v>
      </c>
      <c r="AA267" s="143">
        <f t="shared" si="296"/>
        <v>365</v>
      </c>
      <c r="AB267" s="143">
        <f t="shared" si="296"/>
        <v>365</v>
      </c>
      <c r="AC267" s="143">
        <f t="shared" si="296"/>
        <v>365</v>
      </c>
    </row>
    <row r="268" spans="1:33">
      <c r="B268" s="284"/>
      <c r="C268" s="284"/>
      <c r="D268" s="284"/>
      <c r="E268" s="284"/>
      <c r="F268" s="284"/>
      <c r="G268" s="284"/>
      <c r="H268" s="284"/>
      <c r="I268" s="143"/>
      <c r="J268" s="143"/>
      <c r="K268" s="143"/>
      <c r="L268" s="143"/>
      <c r="M268" s="143"/>
      <c r="N268" s="143"/>
      <c r="O268" s="143"/>
      <c r="P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</row>
    <row r="269" spans="1:33">
      <c r="D269" s="89" t="s">
        <v>242</v>
      </c>
      <c r="G269" s="143"/>
      <c r="H269" s="96"/>
      <c r="I269" s="96"/>
      <c r="J269" s="96"/>
      <c r="K269" s="96"/>
      <c r="L269" s="96">
        <f t="shared" ref="L269:R271" si="297">+L216</f>
        <v>1202.009</v>
      </c>
      <c r="M269" s="96">
        <f t="shared" si="297"/>
        <v>1420.011</v>
      </c>
      <c r="N269" s="96">
        <f t="shared" si="297"/>
        <v>1425.8150000000001</v>
      </c>
      <c r="O269" s="96">
        <f t="shared" si="297"/>
        <v>1568.961</v>
      </c>
      <c r="P269" s="96">
        <f t="shared" si="297"/>
        <v>1366.7750000000001</v>
      </c>
      <c r="Q269" s="96">
        <f t="shared" si="297"/>
        <v>1793.2739999999999</v>
      </c>
      <c r="R269" s="96">
        <f t="shared" si="297"/>
        <v>2064.7449999999999</v>
      </c>
      <c r="S269" s="185">
        <f>+S145/S267*S260</f>
        <v>2251.9971627397263</v>
      </c>
      <c r="T269" s="286">
        <f t="shared" ref="T269:AC269" si="298">+T145/T267*T260</f>
        <v>2481.8854927258089</v>
      </c>
      <c r="U269" s="286">
        <f t="shared" si="298"/>
        <v>2683.8534026675538</v>
      </c>
      <c r="V269" s="286">
        <f t="shared" si="298"/>
        <v>2871.9036047171448</v>
      </c>
      <c r="W269" s="286">
        <f t="shared" si="298"/>
        <v>3045.0226649914184</v>
      </c>
      <c r="X269" s="286">
        <f t="shared" si="298"/>
        <v>3206.732813318014</v>
      </c>
      <c r="Y269" s="286">
        <f t="shared" si="298"/>
        <v>3353.1884588624216</v>
      </c>
      <c r="Z269" s="286">
        <f t="shared" si="298"/>
        <v>3500.9737052140185</v>
      </c>
      <c r="AA269" s="286">
        <f t="shared" si="298"/>
        <v>3649.8975613007096</v>
      </c>
      <c r="AB269" s="286">
        <f t="shared" si="298"/>
        <v>3799.8438639102719</v>
      </c>
      <c r="AC269" s="286">
        <f t="shared" si="298"/>
        <v>3950.7834063820428</v>
      </c>
      <c r="AE269" s="122">
        <f t="shared" ref="AE269:AE272" si="299">(AC269/S269)^(1/10)-1</f>
        <v>5.7819425944253489E-2</v>
      </c>
      <c r="AF269" s="122">
        <f t="shared" ref="AF269:AF272" si="300">(R269/L269)^(1/6)-1</f>
        <v>9.4358924506521058E-2</v>
      </c>
      <c r="AG269" s="122">
        <f t="shared" ref="AG269:AG272" si="301">+(R269/O269)^(1/3)-1</f>
        <v>9.5850789641630962E-2</v>
      </c>
    </row>
    <row r="270" spans="1:33">
      <c r="D270" s="89" t="s">
        <v>354</v>
      </c>
      <c r="G270" s="143"/>
      <c r="H270" s="96"/>
      <c r="I270" s="96"/>
      <c r="J270" s="96"/>
      <c r="K270" s="96"/>
      <c r="L270" s="96">
        <f t="shared" si="297"/>
        <v>591</v>
      </c>
      <c r="M270" s="96">
        <f t="shared" si="297"/>
        <v>811</v>
      </c>
      <c r="N270" s="96">
        <f t="shared" si="297"/>
        <v>886</v>
      </c>
      <c r="O270" s="96">
        <f t="shared" si="297"/>
        <v>970.97299999999996</v>
      </c>
      <c r="P270" s="96">
        <f t="shared" si="297"/>
        <v>700</v>
      </c>
      <c r="Q270" s="96">
        <f t="shared" si="297"/>
        <v>1118</v>
      </c>
      <c r="R270" s="96">
        <f t="shared" si="297"/>
        <v>1287</v>
      </c>
      <c r="S270" s="185">
        <f>-S146/S267*S261</f>
        <v>1447.9318121342467</v>
      </c>
      <c r="T270" s="286">
        <f t="shared" ref="T270:AC270" si="302">-T146/T267*T261</f>
        <v>1578.394563640908</v>
      </c>
      <c r="U270" s="286">
        <f t="shared" si="302"/>
        <v>1688.08279360965</v>
      </c>
      <c r="V270" s="286">
        <f t="shared" si="302"/>
        <v>1786.2914068658301</v>
      </c>
      <c r="W270" s="286">
        <f t="shared" si="302"/>
        <v>1872.6889389697244</v>
      </c>
      <c r="X270" s="286">
        <f t="shared" si="302"/>
        <v>1949.7299906429605</v>
      </c>
      <c r="Y270" s="286">
        <f t="shared" si="302"/>
        <v>2015.3424726049288</v>
      </c>
      <c r="Z270" s="286">
        <f t="shared" si="302"/>
        <v>2079.6977322734447</v>
      </c>
      <c r="AA270" s="286">
        <f t="shared" si="302"/>
        <v>2142.6557729181245</v>
      </c>
      <c r="AB270" s="286">
        <f t="shared" si="302"/>
        <v>2204.125341287503</v>
      </c>
      <c r="AC270" s="286">
        <f t="shared" si="302"/>
        <v>2264.0682634528066</v>
      </c>
      <c r="AE270" s="122"/>
      <c r="AF270" s="122"/>
      <c r="AG270" s="122"/>
    </row>
    <row r="271" spans="1:33" s="279" customFormat="1">
      <c r="A271" s="284"/>
      <c r="D271" s="279" t="s">
        <v>356</v>
      </c>
      <c r="G271" s="143"/>
      <c r="H271" s="96"/>
      <c r="I271" s="96"/>
      <c r="J271" s="96"/>
      <c r="K271" s="96"/>
      <c r="L271" s="96">
        <f t="shared" si="297"/>
        <v>168.75200000000001</v>
      </c>
      <c r="M271" s="96">
        <f t="shared" si="297"/>
        <v>217.27500000000009</v>
      </c>
      <c r="N271" s="96">
        <f t="shared" si="297"/>
        <v>333.74800000000005</v>
      </c>
      <c r="O271" s="96">
        <f t="shared" si="297"/>
        <v>403.74299999999994</v>
      </c>
      <c r="P271" s="96">
        <f t="shared" si="297"/>
        <v>541.71900000000016</v>
      </c>
      <c r="Q271" s="96">
        <f t="shared" si="297"/>
        <v>730.66800000000012</v>
      </c>
      <c r="R271" s="96">
        <f t="shared" si="297"/>
        <v>854.01700000000028</v>
      </c>
      <c r="S271" s="286">
        <f>-S146/S267*S262</f>
        <v>965.28787475616446</v>
      </c>
      <c r="T271" s="286">
        <f t="shared" ref="T271:AC271" si="303">-T146/T267*T262</f>
        <v>1052.263042427272</v>
      </c>
      <c r="U271" s="286">
        <f t="shared" si="303"/>
        <v>1125.3885290731</v>
      </c>
      <c r="V271" s="286">
        <f t="shared" si="303"/>
        <v>1190.8609379105535</v>
      </c>
      <c r="W271" s="286">
        <f t="shared" si="303"/>
        <v>1248.4592926464829</v>
      </c>
      <c r="X271" s="286">
        <f t="shared" si="303"/>
        <v>1299.8199937619736</v>
      </c>
      <c r="Y271" s="286">
        <f t="shared" si="303"/>
        <v>1343.561648403286</v>
      </c>
      <c r="Z271" s="286">
        <f t="shared" si="303"/>
        <v>1386.465154848963</v>
      </c>
      <c r="AA271" s="286">
        <f t="shared" si="303"/>
        <v>1428.4371819454163</v>
      </c>
      <c r="AB271" s="286">
        <f t="shared" si="303"/>
        <v>1469.4168941916687</v>
      </c>
      <c r="AC271" s="286">
        <f t="shared" si="303"/>
        <v>1509.3788423018709</v>
      </c>
      <c r="AE271" s="281"/>
      <c r="AF271" s="281"/>
      <c r="AG271" s="281"/>
    </row>
    <row r="272" spans="1:33">
      <c r="D272" s="89" t="s">
        <v>243</v>
      </c>
      <c r="G272" s="143"/>
      <c r="H272" s="96"/>
      <c r="I272" s="96"/>
      <c r="J272" s="96"/>
      <c r="K272" s="96"/>
      <c r="L272" s="96">
        <f t="shared" ref="L272:R272" si="304">L232</f>
        <v>1151.432</v>
      </c>
      <c r="M272" s="96">
        <f t="shared" si="304"/>
        <v>1437.3140000000001</v>
      </c>
      <c r="N272" s="96">
        <f t="shared" si="304"/>
        <v>1117.6489999999999</v>
      </c>
      <c r="O272" s="96">
        <f t="shared" si="304"/>
        <v>1249.586</v>
      </c>
      <c r="P272" s="96">
        <f t="shared" si="304"/>
        <v>1054.4780000000001</v>
      </c>
      <c r="Q272" s="96">
        <f t="shared" si="304"/>
        <v>1406.35</v>
      </c>
      <c r="R272" s="96">
        <f t="shared" si="304"/>
        <v>1568.942</v>
      </c>
      <c r="S272" s="185">
        <f>+S145/S267*S264</f>
        <v>1740.1796257534247</v>
      </c>
      <c r="T272" s="286">
        <f t="shared" ref="T272:AC272" si="305">+T145/T267*T264</f>
        <v>1917.8206080153977</v>
      </c>
      <c r="U272" s="286">
        <f t="shared" si="305"/>
        <v>2073.8867202431097</v>
      </c>
      <c r="V272" s="286">
        <f t="shared" si="305"/>
        <v>2219.1982400087027</v>
      </c>
      <c r="W272" s="286">
        <f t="shared" si="305"/>
        <v>2352.9720593115508</v>
      </c>
      <c r="X272" s="286">
        <f t="shared" si="305"/>
        <v>2477.9299012002834</v>
      </c>
      <c r="Y272" s="286">
        <f t="shared" si="305"/>
        <v>2591.1001727573257</v>
      </c>
      <c r="Z272" s="286">
        <f t="shared" si="305"/>
        <v>2705.2978631199235</v>
      </c>
      <c r="AA272" s="286">
        <f t="shared" si="305"/>
        <v>2820.375388277821</v>
      </c>
      <c r="AB272" s="286">
        <f t="shared" si="305"/>
        <v>2936.2429857488464</v>
      </c>
      <c r="AC272" s="286">
        <f t="shared" si="305"/>
        <v>3052.8780867497603</v>
      </c>
      <c r="AE272" s="122">
        <f t="shared" si="299"/>
        <v>5.7819425944253489E-2</v>
      </c>
      <c r="AF272" s="122">
        <f t="shared" si="300"/>
        <v>5.2918522505503995E-2</v>
      </c>
      <c r="AG272" s="122">
        <f t="shared" si="301"/>
        <v>7.8814842067590041E-2</v>
      </c>
    </row>
    <row r="273" spans="1:33" s="279" customFormat="1">
      <c r="A273" s="284"/>
      <c r="D273" s="279" t="s">
        <v>350</v>
      </c>
      <c r="G273" s="143"/>
      <c r="H273" s="96"/>
      <c r="I273" s="96"/>
      <c r="J273" s="96"/>
      <c r="K273" s="96"/>
      <c r="L273" s="96">
        <f t="shared" ref="L273:R274" si="306">L234</f>
        <v>530.78700000000003</v>
      </c>
      <c r="M273" s="96">
        <f t="shared" si="306"/>
        <v>732.17100000000005</v>
      </c>
      <c r="N273" s="96">
        <f t="shared" si="306"/>
        <v>926.68499999999995</v>
      </c>
      <c r="O273" s="96">
        <f t="shared" si="306"/>
        <v>1007.631</v>
      </c>
      <c r="P273" s="96">
        <f t="shared" si="306"/>
        <v>1175.3219999999999</v>
      </c>
      <c r="Q273" s="96">
        <f t="shared" si="306"/>
        <v>1788.7049999999999</v>
      </c>
      <c r="R273" s="96">
        <f t="shared" si="306"/>
        <v>1505.0039999999999</v>
      </c>
      <c r="S273" s="286">
        <f>+S145/S267*S265</f>
        <v>1637.8161183561645</v>
      </c>
      <c r="T273" s="286">
        <f t="shared" ref="T273:AC273" si="307">+T145/T267*T265</f>
        <v>1805.0076310733155</v>
      </c>
      <c r="U273" s="286">
        <f t="shared" si="307"/>
        <v>1951.893383758221</v>
      </c>
      <c r="V273" s="286">
        <f t="shared" si="307"/>
        <v>2088.6571670670146</v>
      </c>
      <c r="W273" s="286">
        <f t="shared" si="307"/>
        <v>2214.5619381755769</v>
      </c>
      <c r="X273" s="286">
        <f t="shared" si="307"/>
        <v>2332.1693187767373</v>
      </c>
      <c r="Y273" s="286">
        <f t="shared" si="307"/>
        <v>2438.6825155363067</v>
      </c>
      <c r="Z273" s="286">
        <f t="shared" si="307"/>
        <v>2546.1626947011046</v>
      </c>
      <c r="AA273" s="286">
        <f t="shared" si="307"/>
        <v>2654.4709536732435</v>
      </c>
      <c r="AB273" s="286">
        <f t="shared" si="307"/>
        <v>2763.5228101165612</v>
      </c>
      <c r="AC273" s="286">
        <f t="shared" si="307"/>
        <v>2873.2970228233039</v>
      </c>
      <c r="AE273" s="281"/>
      <c r="AF273" s="281"/>
      <c r="AG273" s="281"/>
    </row>
    <row r="274" spans="1:33" s="279" customFormat="1">
      <c r="A274" s="284"/>
      <c r="D274" s="279" t="s">
        <v>352</v>
      </c>
      <c r="G274" s="143"/>
      <c r="H274" s="96"/>
      <c r="I274" s="96"/>
      <c r="J274" s="96"/>
      <c r="K274" s="96"/>
      <c r="L274" s="96">
        <f t="shared" si="306"/>
        <v>591</v>
      </c>
      <c r="M274" s="96">
        <f t="shared" si="306"/>
        <v>811</v>
      </c>
      <c r="N274" s="96">
        <f t="shared" si="306"/>
        <v>886</v>
      </c>
      <c r="O274" s="96">
        <f t="shared" si="306"/>
        <v>970.97299999999996</v>
      </c>
      <c r="P274" s="96">
        <f t="shared" si="306"/>
        <v>700</v>
      </c>
      <c r="Q274" s="96">
        <f t="shared" si="306"/>
        <v>1118</v>
      </c>
      <c r="R274" s="96">
        <f t="shared" si="306"/>
        <v>1287</v>
      </c>
      <c r="S274" s="286">
        <f>+S145/S267*S266</f>
        <v>1433.0891035616439</v>
      </c>
      <c r="T274" s="286">
        <f t="shared" ref="T274:AC274" si="308">+T145/T267*T266</f>
        <v>1579.3816771891511</v>
      </c>
      <c r="U274" s="286">
        <f t="shared" si="308"/>
        <v>1707.9067107884434</v>
      </c>
      <c r="V274" s="286">
        <f t="shared" si="308"/>
        <v>1827.5750211836378</v>
      </c>
      <c r="W274" s="286">
        <f t="shared" si="308"/>
        <v>1937.74169590363</v>
      </c>
      <c r="X274" s="286">
        <f t="shared" si="308"/>
        <v>2040.6481539296453</v>
      </c>
      <c r="Y274" s="286">
        <f t="shared" si="308"/>
        <v>2133.8472010942683</v>
      </c>
      <c r="Z274" s="286">
        <f t="shared" si="308"/>
        <v>2227.8923578634663</v>
      </c>
      <c r="AA274" s="286">
        <f t="shared" si="308"/>
        <v>2322.6620844640879</v>
      </c>
      <c r="AB274" s="286">
        <f t="shared" si="308"/>
        <v>2418.0824588519913</v>
      </c>
      <c r="AC274" s="286">
        <f t="shared" si="308"/>
        <v>2514.1348949703911</v>
      </c>
      <c r="AE274" s="281"/>
      <c r="AF274" s="281"/>
      <c r="AG274" s="281"/>
    </row>
    <row r="275" spans="1:33"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</row>
    <row r="276" spans="1:33">
      <c r="C276" s="83"/>
      <c r="D276" s="84" t="s">
        <v>245</v>
      </c>
      <c r="E276" s="83"/>
      <c r="F276" s="83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7"/>
      <c r="S276" s="87"/>
      <c r="T276" s="87"/>
      <c r="U276" s="83"/>
      <c r="V276" s="83"/>
      <c r="W276" s="83"/>
      <c r="X276" s="83"/>
      <c r="Y276" s="83"/>
      <c r="Z276" s="83"/>
      <c r="AA276" s="83"/>
      <c r="AB276" s="83"/>
      <c r="AC276" s="83"/>
    </row>
    <row r="277" spans="1:33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19"/>
      <c r="AE277" s="119"/>
    </row>
    <row r="278" spans="1:33">
      <c r="D278" s="89" t="s">
        <v>102</v>
      </c>
      <c r="G278" s="96">
        <f t="shared" ref="G278:N278" si="309">+G286*G290</f>
        <v>0</v>
      </c>
      <c r="H278" s="96">
        <f t="shared" si="309"/>
        <v>0</v>
      </c>
      <c r="I278" s="96">
        <f t="shared" si="309"/>
        <v>0</v>
      </c>
      <c r="J278" s="96">
        <f t="shared" si="309"/>
        <v>0</v>
      </c>
      <c r="K278" s="96">
        <f t="shared" si="309"/>
        <v>0</v>
      </c>
      <c r="L278" s="96">
        <f t="shared" si="309"/>
        <v>0</v>
      </c>
      <c r="M278" s="96">
        <f t="shared" si="309"/>
        <v>0</v>
      </c>
      <c r="N278" s="96">
        <f t="shared" si="309"/>
        <v>0</v>
      </c>
      <c r="O278" s="96">
        <f>+O286*O290</f>
        <v>0</v>
      </c>
      <c r="P278" s="96">
        <f>+P286*P290</f>
        <v>0</v>
      </c>
      <c r="Q278" s="96">
        <f>+Q286*Q290</f>
        <v>0</v>
      </c>
      <c r="R278" s="96">
        <f>+R286*R290</f>
        <v>0</v>
      </c>
      <c r="S278" s="96">
        <f t="shared" ref="S278:Z278" si="310">+S286*S290</f>
        <v>0</v>
      </c>
      <c r="T278" s="96">
        <f t="shared" ca="1" si="310"/>
        <v>0</v>
      </c>
      <c r="U278" s="96">
        <f t="shared" ca="1" si="310"/>
        <v>0</v>
      </c>
      <c r="V278" s="96">
        <f t="shared" ca="1" si="310"/>
        <v>0</v>
      </c>
      <c r="W278" s="96">
        <f t="shared" ca="1" si="310"/>
        <v>0</v>
      </c>
      <c r="X278" s="96">
        <f t="shared" ca="1" si="310"/>
        <v>0</v>
      </c>
      <c r="Y278" s="96">
        <f t="shared" ca="1" si="310"/>
        <v>0</v>
      </c>
      <c r="Z278" s="96">
        <f t="shared" ca="1" si="310"/>
        <v>0</v>
      </c>
      <c r="AA278" s="96">
        <f ca="1">+AA286*AA290</f>
        <v>0</v>
      </c>
      <c r="AB278" s="96">
        <f ca="1">+AB286*AB290</f>
        <v>0</v>
      </c>
      <c r="AC278" s="96">
        <f ca="1">+AC286*AC290</f>
        <v>0</v>
      </c>
    </row>
    <row r="279" spans="1:33">
      <c r="D279" s="89" t="s">
        <v>103</v>
      </c>
      <c r="G279" s="96">
        <f t="shared" ref="G279:R279" si="311">+G205</f>
        <v>0</v>
      </c>
      <c r="H279" s="96">
        <f t="shared" si="311"/>
        <v>0</v>
      </c>
      <c r="I279" s="96">
        <f t="shared" si="311"/>
        <v>0</v>
      </c>
      <c r="J279" s="96">
        <f t="shared" si="311"/>
        <v>0</v>
      </c>
      <c r="K279" s="96">
        <f t="shared" si="311"/>
        <v>0</v>
      </c>
      <c r="L279" s="96">
        <f t="shared" si="311"/>
        <v>0</v>
      </c>
      <c r="M279" s="96">
        <f t="shared" si="311"/>
        <v>0</v>
      </c>
      <c r="N279" s="96">
        <f t="shared" si="311"/>
        <v>0</v>
      </c>
      <c r="O279" s="96">
        <f t="shared" si="311"/>
        <v>0</v>
      </c>
      <c r="P279" s="96">
        <f t="shared" si="311"/>
        <v>0</v>
      </c>
      <c r="Q279" s="96">
        <f t="shared" si="311"/>
        <v>0</v>
      </c>
      <c r="R279" s="96">
        <f t="shared" si="311"/>
        <v>0</v>
      </c>
      <c r="S279" s="168">
        <f t="shared" ref="S279:AA279" si="312">+S278-S280</f>
        <v>0</v>
      </c>
      <c r="T279" s="168">
        <f t="shared" ca="1" si="312"/>
        <v>0</v>
      </c>
      <c r="U279" s="168">
        <f t="shared" ca="1" si="312"/>
        <v>0</v>
      </c>
      <c r="V279" s="168">
        <f t="shared" ca="1" si="312"/>
        <v>0</v>
      </c>
      <c r="W279" s="168">
        <f t="shared" ca="1" si="312"/>
        <v>0</v>
      </c>
      <c r="X279" s="168">
        <f t="shared" ca="1" si="312"/>
        <v>0</v>
      </c>
      <c r="Y279" s="168">
        <f t="shared" ca="1" si="312"/>
        <v>0</v>
      </c>
      <c r="Z279" s="168">
        <f t="shared" ca="1" si="312"/>
        <v>0</v>
      </c>
      <c r="AA279" s="168">
        <f t="shared" ca="1" si="312"/>
        <v>0</v>
      </c>
      <c r="AB279" s="168">
        <f ca="1">+AB278-AB280</f>
        <v>0</v>
      </c>
      <c r="AC279" s="168">
        <f ca="1">+AC278-AC280</f>
        <v>0</v>
      </c>
    </row>
    <row r="280" spans="1:33">
      <c r="D280" s="89" t="s">
        <v>104</v>
      </c>
      <c r="G280" s="96">
        <f t="shared" ref="G280:N280" si="313">+G278-G279</f>
        <v>0</v>
      </c>
      <c r="H280" s="96">
        <f t="shared" si="313"/>
        <v>0</v>
      </c>
      <c r="I280" s="96">
        <f t="shared" si="313"/>
        <v>0</v>
      </c>
      <c r="J280" s="96">
        <f t="shared" si="313"/>
        <v>0</v>
      </c>
      <c r="K280" s="96">
        <f t="shared" si="313"/>
        <v>0</v>
      </c>
      <c r="L280" s="96">
        <f t="shared" si="313"/>
        <v>0</v>
      </c>
      <c r="M280" s="96">
        <f t="shared" si="313"/>
        <v>0</v>
      </c>
      <c r="N280" s="96">
        <f t="shared" si="313"/>
        <v>0</v>
      </c>
      <c r="O280" s="96">
        <f>+O278-O279</f>
        <v>0</v>
      </c>
      <c r="P280" s="96">
        <f>+P278-P279</f>
        <v>0</v>
      </c>
      <c r="Q280" s="96">
        <f>+Q278-Q279</f>
        <v>0</v>
      </c>
      <c r="R280" s="96">
        <f>+R278-R279</f>
        <v>0</v>
      </c>
      <c r="S280" s="96">
        <f t="shared" ref="S280:AA280" si="314">+S281*S278</f>
        <v>0</v>
      </c>
      <c r="T280" s="96">
        <f t="shared" ca="1" si="314"/>
        <v>0</v>
      </c>
      <c r="U280" s="96">
        <f t="shared" ca="1" si="314"/>
        <v>0</v>
      </c>
      <c r="V280" s="96">
        <f t="shared" ca="1" si="314"/>
        <v>0</v>
      </c>
      <c r="W280" s="96">
        <f t="shared" ca="1" si="314"/>
        <v>0</v>
      </c>
      <c r="X280" s="96">
        <f t="shared" ca="1" si="314"/>
        <v>0</v>
      </c>
      <c r="Y280" s="96">
        <f t="shared" ca="1" si="314"/>
        <v>0</v>
      </c>
      <c r="Z280" s="96">
        <f t="shared" ca="1" si="314"/>
        <v>0</v>
      </c>
      <c r="AA280" s="96">
        <f t="shared" ca="1" si="314"/>
        <v>0</v>
      </c>
      <c r="AB280" s="96">
        <f ca="1">+AB281*AB278</f>
        <v>0</v>
      </c>
      <c r="AC280" s="96">
        <f ca="1">+AC281*AC278</f>
        <v>0</v>
      </c>
    </row>
    <row r="281" spans="1:33">
      <c r="D281" s="89" t="s">
        <v>105</v>
      </c>
      <c r="G281" s="174" t="str">
        <f t="shared" ref="G281:N281" si="315">IFERROR(G280/G278,"na")</f>
        <v>na</v>
      </c>
      <c r="H281" s="174" t="str">
        <f t="shared" si="315"/>
        <v>na</v>
      </c>
      <c r="I281" s="174" t="str">
        <f t="shared" si="315"/>
        <v>na</v>
      </c>
      <c r="J281" s="174" t="str">
        <f t="shared" si="315"/>
        <v>na</v>
      </c>
      <c r="K281" s="174" t="str">
        <f t="shared" si="315"/>
        <v>na</v>
      </c>
      <c r="L281" s="174" t="str">
        <f t="shared" si="315"/>
        <v>na</v>
      </c>
      <c r="M281" s="174" t="str">
        <f t="shared" si="315"/>
        <v>na</v>
      </c>
      <c r="N281" s="174" t="str">
        <f t="shared" si="315"/>
        <v>na</v>
      </c>
      <c r="O281" s="174" t="str">
        <f>IFERROR(O280/O278,"na")</f>
        <v>na</v>
      </c>
      <c r="P281" s="174" t="str">
        <f>IFERROR(P280/P278,"na")</f>
        <v>na</v>
      </c>
      <c r="Q281" s="174" t="str">
        <f>IFERROR(Q280/Q278,"na")</f>
        <v>na</v>
      </c>
      <c r="R281" s="174" t="str">
        <f>IFERROR(R280/R278,"na")</f>
        <v>na</v>
      </c>
      <c r="S281" s="175">
        <v>0</v>
      </c>
      <c r="T281" s="175">
        <v>0</v>
      </c>
      <c r="U281" s="175">
        <v>0</v>
      </c>
      <c r="V281" s="175">
        <v>0</v>
      </c>
      <c r="W281" s="175">
        <v>0</v>
      </c>
      <c r="X281" s="175">
        <v>0</v>
      </c>
      <c r="Y281" s="175">
        <v>0</v>
      </c>
      <c r="Z281" s="175">
        <v>0</v>
      </c>
      <c r="AA281" s="175">
        <v>0</v>
      </c>
      <c r="AB281" s="175">
        <v>0</v>
      </c>
      <c r="AC281" s="175">
        <v>0</v>
      </c>
    </row>
    <row r="282" spans="1:33">
      <c r="D282" s="89" t="s">
        <v>106</v>
      </c>
      <c r="G282" s="189"/>
      <c r="H282" s="189"/>
      <c r="I282" s="189"/>
      <c r="J282" s="189" t="e">
        <f t="shared" ref="J282:R282" si="316">+J283/J174</f>
        <v>#DIV/0!</v>
      </c>
      <c r="K282" s="189" t="e">
        <f t="shared" si="316"/>
        <v>#DIV/0!</v>
      </c>
      <c r="L282" s="189">
        <f t="shared" si="316"/>
        <v>30.942085625354704</v>
      </c>
      <c r="M282" s="189">
        <f t="shared" si="316"/>
        <v>19.54034525532564</v>
      </c>
      <c r="N282" s="189">
        <f t="shared" si="316"/>
        <v>23.336460086825593</v>
      </c>
      <c r="O282" s="189">
        <f t="shared" si="316"/>
        <v>26.817790476307518</v>
      </c>
      <c r="P282" s="189">
        <f t="shared" si="316"/>
        <v>31.297250558982295</v>
      </c>
      <c r="Q282" s="189">
        <f t="shared" si="316"/>
        <v>26.16808008507774</v>
      </c>
      <c r="R282" s="189">
        <f t="shared" si="316"/>
        <v>17.556445593537877</v>
      </c>
      <c r="S282" s="190">
        <v>14</v>
      </c>
      <c r="T282" s="190">
        <f t="shared" ref="T282:AB282" ca="1" si="317">+AVERAGE(S282,U282)</f>
        <v>14.399999999999995</v>
      </c>
      <c r="U282" s="190">
        <f t="shared" ca="1" si="317"/>
        <v>14.799999999999992</v>
      </c>
      <c r="V282" s="190">
        <f t="shared" ca="1" si="317"/>
        <v>15.199999999999989</v>
      </c>
      <c r="W282" s="190">
        <f t="shared" ca="1" si="317"/>
        <v>15.599999999999987</v>
      </c>
      <c r="X282" s="190">
        <f t="shared" ca="1" si="317"/>
        <v>15.999999999999986</v>
      </c>
      <c r="Y282" s="190">
        <f t="shared" ca="1" si="317"/>
        <v>16.399999999999984</v>
      </c>
      <c r="Z282" s="190">
        <f t="shared" ca="1" si="317"/>
        <v>16.799999999999986</v>
      </c>
      <c r="AA282" s="190">
        <f t="shared" ca="1" si="317"/>
        <v>17.199999999999989</v>
      </c>
      <c r="AB282" s="190">
        <f t="shared" ca="1" si="317"/>
        <v>17.599999999999994</v>
      </c>
      <c r="AC282" s="190">
        <v>18</v>
      </c>
    </row>
    <row r="283" spans="1:33">
      <c r="D283" s="89" t="s">
        <v>107</v>
      </c>
      <c r="G283" s="191"/>
      <c r="H283" s="191"/>
      <c r="I283" s="191"/>
      <c r="J283" s="191"/>
      <c r="K283" s="191"/>
      <c r="L283" s="191">
        <v>147.16249999999999</v>
      </c>
      <c r="M283" s="191">
        <v>154.63374999999999</v>
      </c>
      <c r="N283" s="191">
        <v>205.50119521912401</v>
      </c>
      <c r="O283" s="191">
        <v>266.5025</v>
      </c>
      <c r="P283" s="191">
        <v>254.15450592885401</v>
      </c>
      <c r="Q283" s="191">
        <v>261.33432539682502</v>
      </c>
      <c r="R283" s="191">
        <v>217.982749003984</v>
      </c>
      <c r="S283" s="288">
        <f>+DCF!C20</f>
        <v>252</v>
      </c>
      <c r="T283" s="192">
        <f t="shared" ref="T283:AC283" ca="1" si="318">+T282*T174</f>
        <v>247.94816428835301</v>
      </c>
      <c r="U283" s="192">
        <f t="shared" ca="1" si="318"/>
        <v>304.82473175318256</v>
      </c>
      <c r="V283" s="192">
        <f t="shared" ca="1" si="318"/>
        <v>367.49405466024427</v>
      </c>
      <c r="W283" s="192">
        <f t="shared" ca="1" si="318"/>
        <v>435.93401529012993</v>
      </c>
      <c r="X283" s="192">
        <f t="shared" ca="1" si="318"/>
        <v>499.41239756908391</v>
      </c>
      <c r="Y283" s="192">
        <f t="shared" ca="1" si="318"/>
        <v>565.48919573644389</v>
      </c>
      <c r="Z283" s="192">
        <f t="shared" ca="1" si="318"/>
        <v>647.9675193373173</v>
      </c>
      <c r="AA283" s="192">
        <f t="shared" ca="1" si="318"/>
        <v>741.89842150449192</v>
      </c>
      <c r="AB283" s="192">
        <f t="shared" ca="1" si="318"/>
        <v>845.98090866556993</v>
      </c>
      <c r="AC283" s="192">
        <f t="shared" ca="1" si="318"/>
        <v>960.97376650714159</v>
      </c>
      <c r="AD283" s="177"/>
      <c r="AE283" s="122"/>
      <c r="AF283" s="122"/>
      <c r="AG283" s="122"/>
    </row>
    <row r="284" spans="1:33">
      <c r="D284" s="89" t="s">
        <v>220</v>
      </c>
      <c r="G284" s="193">
        <f t="shared" ref="G284:P284" si="319">+G286-F286</f>
        <v>0</v>
      </c>
      <c r="H284" s="193">
        <f t="shared" si="319"/>
        <v>0</v>
      </c>
      <c r="I284" s="193">
        <f t="shared" si="319"/>
        <v>0</v>
      </c>
      <c r="J284" s="193">
        <f t="shared" si="319"/>
        <v>0</v>
      </c>
      <c r="K284" s="193">
        <f t="shared" si="319"/>
        <v>0</v>
      </c>
      <c r="L284" s="193">
        <f t="shared" si="319"/>
        <v>92.596999999999994</v>
      </c>
      <c r="M284" s="193">
        <f t="shared" si="319"/>
        <v>-1.4679999999999893</v>
      </c>
      <c r="N284" s="193">
        <f t="shared" si="319"/>
        <v>-2.3790000000000049</v>
      </c>
      <c r="O284" s="193">
        <f t="shared" si="319"/>
        <v>-2.3490000000000038</v>
      </c>
      <c r="P284" s="193">
        <f t="shared" si="319"/>
        <v>-2.3960000000000008</v>
      </c>
      <c r="Q284" s="193">
        <f>+Q286-P286</f>
        <v>-1.9449999999999932</v>
      </c>
      <c r="R284" s="193">
        <f>+R286-Q286</f>
        <v>-6.4620000000000033</v>
      </c>
      <c r="S284" s="194">
        <f t="shared" ref="S284:AC284" si="320">+S203/S283</f>
        <v>-3.9682539682539684</v>
      </c>
      <c r="T284" s="194">
        <f t="shared" ca="1" si="320"/>
        <v>-4.4364111472942689</v>
      </c>
      <c r="U284" s="194">
        <f t="shared" ca="1" si="320"/>
        <v>-3.9366884474834651</v>
      </c>
      <c r="V284" s="194">
        <f t="shared" ca="1" si="320"/>
        <v>-3.5374721944872727</v>
      </c>
      <c r="W284" s="194">
        <f t="shared" ca="1" si="320"/>
        <v>-3.2114952054572963</v>
      </c>
      <c r="X284" s="194">
        <f t="shared" ca="1" si="320"/>
        <v>-3.0035297627798765</v>
      </c>
      <c r="Y284" s="194">
        <f t="shared" ca="1" si="320"/>
        <v>-2.8294086112755865</v>
      </c>
      <c r="Z284" s="194">
        <f t="shared" ca="1" si="320"/>
        <v>-2.6235882961210875</v>
      </c>
      <c r="AA284" s="194">
        <f t="shared" ca="1" si="320"/>
        <v>-2.4262081544125533</v>
      </c>
      <c r="AB284" s="194">
        <f t="shared" ca="1" si="320"/>
        <v>-2.2459135667695085</v>
      </c>
      <c r="AC284" s="194">
        <f t="shared" ca="1" si="320"/>
        <v>-2.0812222661076532</v>
      </c>
    </row>
    <row r="285" spans="1:33"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95"/>
      <c r="AE285" s="195"/>
    </row>
    <row r="286" spans="1:33" s="91" customFormat="1">
      <c r="A286" s="223"/>
      <c r="B286" s="89"/>
      <c r="C286" s="89"/>
      <c r="D286" s="196" t="s">
        <v>137</v>
      </c>
      <c r="E286" s="89"/>
      <c r="F286" s="89"/>
      <c r="G286" s="127"/>
      <c r="H286" s="127"/>
      <c r="I286" s="127"/>
      <c r="J286" s="127"/>
      <c r="K286" s="127"/>
      <c r="L286" s="127">
        <v>92.596999999999994</v>
      </c>
      <c r="M286" s="127">
        <v>91.129000000000005</v>
      </c>
      <c r="N286" s="127">
        <v>88.75</v>
      </c>
      <c r="O286" s="127">
        <v>86.400999999999996</v>
      </c>
      <c r="P286" s="127">
        <v>84.004999999999995</v>
      </c>
      <c r="Q286" s="127">
        <v>82.06</v>
      </c>
      <c r="R286" s="127">
        <v>75.597999999999999</v>
      </c>
      <c r="S286" s="96">
        <f>+R286+S203/(S171*S282/R286)+1</f>
        <v>71.147643595861638</v>
      </c>
      <c r="T286" s="96">
        <f t="shared" ref="T286:AC286" ca="1" si="321">+S286+T203/(T171*T282/S286)</f>
        <v>66.476500411614381</v>
      </c>
      <c r="U286" s="96">
        <f t="shared" ca="1" si="321"/>
        <v>62.347151327200329</v>
      </c>
      <c r="V286" s="96">
        <f t="shared" ca="1" si="321"/>
        <v>58.647514824010493</v>
      </c>
      <c r="W286" s="96">
        <f t="shared" ca="1" si="321"/>
        <v>55.296648511531508</v>
      </c>
      <c r="X286" s="96">
        <f t="shared" ca="1" si="321"/>
        <v>52.164405054564867</v>
      </c>
      <c r="Y286" s="96">
        <f t="shared" ca="1" si="321"/>
        <v>49.214009823176681</v>
      </c>
      <c r="Z286" s="96">
        <f t="shared" ca="1" si="321"/>
        <v>46.481221967229914</v>
      </c>
      <c r="AA286" s="96">
        <f t="shared" ca="1" si="321"/>
        <v>43.957314290937184</v>
      </c>
      <c r="AB286" s="96">
        <f t="shared" ca="1" si="321"/>
        <v>41.62396497162392</v>
      </c>
      <c r="AC286" s="96">
        <f t="shared" ca="1" si="321"/>
        <v>39.464457066476001</v>
      </c>
    </row>
    <row r="287" spans="1:33" s="91" customFormat="1">
      <c r="A287" s="223"/>
      <c r="B287" s="89"/>
      <c r="C287" s="89"/>
      <c r="D287" s="196" t="s">
        <v>138</v>
      </c>
      <c r="E287" s="89"/>
      <c r="F287" s="89"/>
      <c r="G287" s="127"/>
      <c r="H287" s="127"/>
      <c r="I287" s="127"/>
      <c r="J287" s="127"/>
      <c r="K287" s="127"/>
      <c r="L287" s="127">
        <v>95.212999999999994</v>
      </c>
      <c r="M287" s="127">
        <v>93.593999999999994</v>
      </c>
      <c r="N287" s="127">
        <v>92.150999999999996</v>
      </c>
      <c r="O287" s="127">
        <v>90.07</v>
      </c>
      <c r="P287" s="127">
        <v>86.718999999999994</v>
      </c>
      <c r="Q287" s="127">
        <v>84.061000000000007</v>
      </c>
      <c r="R287" s="127">
        <v>76.861999999999995</v>
      </c>
      <c r="S287" s="96">
        <f>+R287+S203/(S171*S282/R287)+1</f>
        <v>72.320513532965379</v>
      </c>
      <c r="T287" s="96">
        <f t="shared" ref="T287:AC287" ca="1" si="322">+S287+T203/(T171*T282/S287)</f>
        <v>67.572366485542688</v>
      </c>
      <c r="U287" s="96">
        <f t="shared" ca="1" si="322"/>
        <v>63.374945021550943</v>
      </c>
      <c r="V287" s="96">
        <f t="shared" ca="1" si="322"/>
        <v>59.614319956920461</v>
      </c>
      <c r="W287" s="96">
        <f t="shared" ca="1" si="322"/>
        <v>56.208214564655719</v>
      </c>
      <c r="X287" s="96">
        <f t="shared" ca="1" si="322"/>
        <v>53.024336028848886</v>
      </c>
      <c r="Y287" s="96">
        <f t="shared" ca="1" si="322"/>
        <v>50.025303489257972</v>
      </c>
      <c r="Z287" s="96">
        <f t="shared" ca="1" si="322"/>
        <v>47.247465585850343</v>
      </c>
      <c r="AA287" s="96">
        <f t="shared" ca="1" si="322"/>
        <v>44.681951254889412</v>
      </c>
      <c r="AB287" s="96">
        <f t="shared" ca="1" si="322"/>
        <v>42.310136638187956</v>
      </c>
      <c r="AC287" s="96">
        <f t="shared" ca="1" si="322"/>
        <v>40.115029213886977</v>
      </c>
    </row>
    <row r="288" spans="1:33" s="91" customFormat="1">
      <c r="A288" s="223"/>
      <c r="B288" s="89"/>
      <c r="C288" s="89"/>
      <c r="D288" s="196"/>
      <c r="E288" s="89"/>
      <c r="F288" s="89"/>
      <c r="G288" s="96"/>
      <c r="H288" s="96"/>
      <c r="I288" s="96"/>
      <c r="J288" s="96"/>
      <c r="K288" s="96"/>
      <c r="L288" s="137"/>
      <c r="M288" s="137"/>
      <c r="N288" s="137"/>
      <c r="O288" s="137"/>
      <c r="P288" s="137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</row>
    <row r="289" spans="1:33" s="91" customFormat="1">
      <c r="A289" s="223"/>
      <c r="B289" s="89"/>
      <c r="C289" s="89"/>
      <c r="D289" s="196" t="s">
        <v>139</v>
      </c>
      <c r="E289" s="89"/>
      <c r="F289" s="89"/>
      <c r="G289" s="179">
        <f t="shared" ref="G289:AC289" si="323">+G174</f>
        <v>0</v>
      </c>
      <c r="H289" s="179">
        <f t="shared" si="323"/>
        <v>0</v>
      </c>
      <c r="I289" s="179">
        <f t="shared" si="323"/>
        <v>0</v>
      </c>
      <c r="J289" s="179">
        <f t="shared" si="323"/>
        <v>0</v>
      </c>
      <c r="K289" s="179">
        <f t="shared" si="323"/>
        <v>0</v>
      </c>
      <c r="L289" s="179">
        <f t="shared" si="323"/>
        <v>4.7560627225273864</v>
      </c>
      <c r="M289" s="179">
        <f t="shared" si="323"/>
        <v>7.9135628352244796</v>
      </c>
      <c r="N289" s="179">
        <f t="shared" si="323"/>
        <v>8.8060140421699185</v>
      </c>
      <c r="O289" s="179">
        <f t="shared" si="323"/>
        <v>9.9375263683801496</v>
      </c>
      <c r="P289" s="179">
        <f t="shared" si="323"/>
        <v>8.1206655980811639</v>
      </c>
      <c r="Q289" s="179">
        <f t="shared" si="323"/>
        <v>9.9867596150414588</v>
      </c>
      <c r="R289" s="179">
        <f t="shared" si="323"/>
        <v>12.416109390856338</v>
      </c>
      <c r="S289" s="179">
        <f t="shared" si="323"/>
        <v>13.699220843541177</v>
      </c>
      <c r="T289" s="179">
        <f t="shared" ca="1" si="323"/>
        <v>17.218622520024521</v>
      </c>
      <c r="U289" s="179">
        <f t="shared" ca="1" si="323"/>
        <v>20.596265658998835</v>
      </c>
      <c r="V289" s="179">
        <f t="shared" ca="1" si="323"/>
        <v>24.177240438173982</v>
      </c>
      <c r="W289" s="179">
        <f t="shared" ca="1" si="323"/>
        <v>27.944488159623738</v>
      </c>
      <c r="X289" s="179">
        <f t="shared" ca="1" si="323"/>
        <v>31.213274848067773</v>
      </c>
      <c r="Y289" s="179">
        <f t="shared" ca="1" si="323"/>
        <v>34.481048520514904</v>
      </c>
      <c r="Z289" s="179">
        <f t="shared" ca="1" si="323"/>
        <v>38.569495198649868</v>
      </c>
      <c r="AA289" s="179">
        <f t="shared" ca="1" si="323"/>
        <v>43.133629157237934</v>
      </c>
      <c r="AB289" s="179">
        <f t="shared" ca="1" si="323"/>
        <v>48.067097083271037</v>
      </c>
      <c r="AC289" s="179">
        <f t="shared" ca="1" si="323"/>
        <v>53.387431472618978</v>
      </c>
      <c r="AD289" s="122"/>
      <c r="AE289" s="122">
        <f t="shared" ref="AE289" ca="1" si="324">(AC289/S289)^(1/10)-1</f>
        <v>0.14570897715893127</v>
      </c>
      <c r="AF289" s="122">
        <f t="shared" ref="AF289" si="325">(R289/L289)^(1/6)-1</f>
        <v>0.17342767339954679</v>
      </c>
      <c r="AG289" s="122">
        <f t="shared" ref="AG289" si="326">+(R289/O289)^(1/3)-1</f>
        <v>7.7049703244835399E-2</v>
      </c>
    </row>
    <row r="290" spans="1:33" s="91" customFormat="1">
      <c r="A290" s="223"/>
      <c r="B290" s="89"/>
      <c r="C290" s="89"/>
      <c r="D290" s="196" t="s">
        <v>84</v>
      </c>
      <c r="E290" s="89"/>
      <c r="F290" s="89"/>
      <c r="G290" s="115">
        <v>0</v>
      </c>
      <c r="H290" s="115">
        <v>0</v>
      </c>
      <c r="I290" s="115">
        <v>0</v>
      </c>
      <c r="J290" s="115">
        <v>0</v>
      </c>
      <c r="K290" s="115">
        <v>0</v>
      </c>
      <c r="L290" s="115">
        <v>0</v>
      </c>
      <c r="M290" s="115">
        <v>0</v>
      </c>
      <c r="N290" s="115">
        <v>0</v>
      </c>
      <c r="O290" s="115">
        <v>0</v>
      </c>
      <c r="P290" s="115">
        <v>0</v>
      </c>
      <c r="Q290" s="115">
        <v>0</v>
      </c>
      <c r="R290" s="115">
        <v>0</v>
      </c>
      <c r="S290" s="115">
        <v>0</v>
      </c>
      <c r="T290" s="115">
        <v>0</v>
      </c>
      <c r="U290" s="115">
        <v>0</v>
      </c>
      <c r="V290" s="115">
        <v>0</v>
      </c>
      <c r="W290" s="115">
        <v>0</v>
      </c>
      <c r="X290" s="115">
        <v>0</v>
      </c>
      <c r="Y290" s="115">
        <v>0</v>
      </c>
      <c r="Z290" s="115">
        <v>0</v>
      </c>
      <c r="AA290" s="115">
        <v>0</v>
      </c>
      <c r="AB290" s="115">
        <v>0</v>
      </c>
      <c r="AC290" s="115">
        <v>0</v>
      </c>
    </row>
    <row r="291" spans="1:33" s="91" customFormat="1">
      <c r="A291" s="223"/>
      <c r="B291" s="89"/>
      <c r="C291" s="89"/>
      <c r="D291" s="196" t="s">
        <v>140</v>
      </c>
      <c r="E291" s="89"/>
      <c r="F291" s="89"/>
      <c r="G291" s="139" t="str">
        <f t="shared" ref="G291:M291" si="327">IFERROR(G290/G289,"na")</f>
        <v>na</v>
      </c>
      <c r="H291" s="139" t="str">
        <f t="shared" si="327"/>
        <v>na</v>
      </c>
      <c r="I291" s="139" t="str">
        <f t="shared" si="327"/>
        <v>na</v>
      </c>
      <c r="J291" s="139" t="str">
        <f t="shared" si="327"/>
        <v>na</v>
      </c>
      <c r="K291" s="139" t="str">
        <f t="shared" si="327"/>
        <v>na</v>
      </c>
      <c r="L291" s="139">
        <f t="shared" si="327"/>
        <v>0</v>
      </c>
      <c r="M291" s="139">
        <f t="shared" si="327"/>
        <v>0</v>
      </c>
      <c r="N291" s="139">
        <f t="shared" ref="N291:AB291" si="328">IFERROR(N290/N289,"na")</f>
        <v>0</v>
      </c>
      <c r="O291" s="139">
        <f t="shared" si="328"/>
        <v>0</v>
      </c>
      <c r="P291" s="139">
        <f t="shared" si="328"/>
        <v>0</v>
      </c>
      <c r="Q291" s="139">
        <f t="shared" si="328"/>
        <v>0</v>
      </c>
      <c r="R291" s="139">
        <f t="shared" si="328"/>
        <v>0</v>
      </c>
      <c r="S291" s="139">
        <f t="shared" si="328"/>
        <v>0</v>
      </c>
      <c r="T291" s="139">
        <f t="shared" ca="1" si="328"/>
        <v>0</v>
      </c>
      <c r="U291" s="139">
        <f t="shared" ca="1" si="328"/>
        <v>0</v>
      </c>
      <c r="V291" s="139">
        <f t="shared" ca="1" si="328"/>
        <v>0</v>
      </c>
      <c r="W291" s="139">
        <f t="shared" ca="1" si="328"/>
        <v>0</v>
      </c>
      <c r="X291" s="139">
        <f t="shared" ca="1" si="328"/>
        <v>0</v>
      </c>
      <c r="Y291" s="139">
        <f t="shared" ca="1" si="328"/>
        <v>0</v>
      </c>
      <c r="Z291" s="139">
        <f t="shared" ca="1" si="328"/>
        <v>0</v>
      </c>
      <c r="AA291" s="139">
        <f t="shared" ca="1" si="328"/>
        <v>0</v>
      </c>
      <c r="AB291" s="139">
        <f t="shared" ca="1" si="328"/>
        <v>0</v>
      </c>
      <c r="AC291" s="139">
        <f ca="1">IFERROR(AC290/AC289,"na")</f>
        <v>0</v>
      </c>
    </row>
    <row r="292" spans="1:33" s="91" customFormat="1">
      <c r="A292" s="223"/>
      <c r="B292" s="89"/>
      <c r="C292" s="89"/>
      <c r="D292" s="196"/>
      <c r="E292" s="89"/>
      <c r="F292" s="89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</row>
    <row r="293" spans="1:33">
      <c r="B293" s="118" t="s">
        <v>172</v>
      </c>
      <c r="C293" s="97" t="s">
        <v>172</v>
      </c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</row>
    <row r="294" spans="1:33">
      <c r="C294" s="83"/>
      <c r="D294" s="84" t="s">
        <v>131</v>
      </c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</row>
    <row r="295" spans="1:33" ht="5.0999999999999996" customHeight="1">
      <c r="G295" s="96"/>
      <c r="H295" s="96"/>
      <c r="I295" s="96"/>
      <c r="J295" s="96"/>
      <c r="K295" s="96"/>
      <c r="L295" s="94"/>
      <c r="M295" s="94"/>
      <c r="N295" s="94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</row>
    <row r="296" spans="1:33" s="91" customFormat="1">
      <c r="A296" s="223"/>
      <c r="B296" s="89"/>
      <c r="C296" s="89"/>
      <c r="D296" s="196" t="s">
        <v>132</v>
      </c>
      <c r="E296" s="89"/>
      <c r="F296" s="89"/>
      <c r="G296" s="121"/>
      <c r="H296" s="121"/>
      <c r="I296" s="121"/>
      <c r="J296" s="121"/>
      <c r="K296" s="121"/>
      <c r="L296" s="121">
        <f t="shared" ref="L296:P296" si="329">+L310</f>
        <v>3267.2329999999997</v>
      </c>
      <c r="M296" s="121">
        <f t="shared" si="329"/>
        <v>3707.616</v>
      </c>
      <c r="N296" s="121">
        <f t="shared" si="329"/>
        <v>3933.047</v>
      </c>
      <c r="O296" s="121">
        <f t="shared" si="329"/>
        <v>4065.8119999999999</v>
      </c>
      <c r="P296" s="121">
        <f t="shared" si="329"/>
        <v>3632.623</v>
      </c>
      <c r="Q296" s="121">
        <f>+Q310</f>
        <v>4859.6669999999995</v>
      </c>
      <c r="R296" s="121">
        <f>+R310</f>
        <v>5749.8940000000002</v>
      </c>
      <c r="S296" s="197">
        <f>+S298*S299</f>
        <v>5996.7101721000008</v>
      </c>
      <c r="T296" s="197">
        <f t="shared" ref="T296:Z296" si="330">+T298*T299</f>
        <v>6676.8078370728999</v>
      </c>
      <c r="U296" s="197">
        <f t="shared" si="330"/>
        <v>7286.9364732494978</v>
      </c>
      <c r="V296" s="197">
        <f t="shared" si="330"/>
        <v>7868.9832416567397</v>
      </c>
      <c r="W296" s="197">
        <f t="shared" si="330"/>
        <v>8419.1070408681444</v>
      </c>
      <c r="X296" s="197">
        <f t="shared" si="330"/>
        <v>8946.0193060995334</v>
      </c>
      <c r="Y296" s="197">
        <f t="shared" si="330"/>
        <v>9438.0442748542482</v>
      </c>
      <c r="Z296" s="197">
        <f t="shared" si="330"/>
        <v>9941.1341873315141</v>
      </c>
      <c r="AA296" s="197">
        <f>+AA298*AA299</f>
        <v>10454.841231585318</v>
      </c>
      <c r="AB296" s="197">
        <f>+AB298*AB299</f>
        <v>10978.914784022283</v>
      </c>
      <c r="AC296" s="197">
        <f>+AC298*AC299</f>
        <v>11513.34606571895</v>
      </c>
      <c r="AF296" s="89"/>
    </row>
    <row r="297" spans="1:33" s="91" customFormat="1">
      <c r="A297" s="223"/>
      <c r="B297" s="89"/>
      <c r="C297" s="89"/>
      <c r="D297" s="196" t="s">
        <v>133</v>
      </c>
      <c r="E297" s="89"/>
      <c r="F297" s="89"/>
      <c r="G297" s="96"/>
      <c r="H297" s="96"/>
      <c r="I297" s="96"/>
      <c r="J297" s="96"/>
      <c r="K297" s="96"/>
      <c r="L297" s="96">
        <f t="shared" ref="L297:AC297" si="331">+L296-L214-L217-L224</f>
        <v>2165.0149999999999</v>
      </c>
      <c r="M297" s="96">
        <f t="shared" si="331"/>
        <v>1950.1619999999998</v>
      </c>
      <c r="N297" s="96">
        <f t="shared" si="331"/>
        <v>1973.2280000000001</v>
      </c>
      <c r="O297" s="96">
        <f t="shared" si="331"/>
        <v>1792.9050000000002</v>
      </c>
      <c r="P297" s="96">
        <f t="shared" si="331"/>
        <v>1990.2429999999999</v>
      </c>
      <c r="Q297" s="96">
        <f t="shared" si="331"/>
        <v>2169.6239999999993</v>
      </c>
      <c r="R297" s="96">
        <f t="shared" si="331"/>
        <v>2953.45</v>
      </c>
      <c r="S297" s="96">
        <f t="shared" si="331"/>
        <v>2611.7528827009228</v>
      </c>
      <c r="T297" s="96">
        <f t="shared" ca="1" si="331"/>
        <v>2209.8723040618506</v>
      </c>
      <c r="U297" s="96">
        <f t="shared" ca="1" si="331"/>
        <v>1809.7021998740727</v>
      </c>
      <c r="V297" s="96">
        <f t="shared" ca="1" si="331"/>
        <v>1401.7074770949457</v>
      </c>
      <c r="W297" s="96">
        <f t="shared" ca="1" si="331"/>
        <v>989.50566133602115</v>
      </c>
      <c r="X297" s="96">
        <f t="shared" ca="1" si="331"/>
        <v>613.12965812488278</v>
      </c>
      <c r="Y297" s="96">
        <f t="shared" ca="1" si="331"/>
        <v>287.80790587052064</v>
      </c>
      <c r="Z297" s="96">
        <f t="shared" ca="1" si="331"/>
        <v>-26.854621735473359</v>
      </c>
      <c r="AA297" s="96">
        <f t="shared" ca="1" si="331"/>
        <v>-339.15421744530028</v>
      </c>
      <c r="AB297" s="96">
        <f t="shared" ca="1" si="331"/>
        <v>-651.26940817018749</v>
      </c>
      <c r="AC297" s="96">
        <f t="shared" ca="1" si="331"/>
        <v>-965.43736653406268</v>
      </c>
      <c r="AF297" s="89"/>
    </row>
    <row r="298" spans="1:33" s="91" customFormat="1">
      <c r="A298" s="223"/>
      <c r="B298" s="89"/>
      <c r="C298" s="89"/>
      <c r="D298" s="196" t="s">
        <v>63</v>
      </c>
      <c r="E298" s="89"/>
      <c r="F298" s="89"/>
      <c r="G298" s="198"/>
      <c r="H298" s="198"/>
      <c r="I298" s="198"/>
      <c r="J298" s="198"/>
      <c r="K298" s="198"/>
      <c r="L298" s="198">
        <f t="shared" ref="L298:AC298" si="332">+L152</f>
        <v>957.173</v>
      </c>
      <c r="M298" s="198">
        <f t="shared" si="332"/>
        <v>1148.8429999999998</v>
      </c>
      <c r="N298" s="198">
        <f t="shared" si="332"/>
        <v>1374.0320000000002</v>
      </c>
      <c r="O298" s="198">
        <f t="shared" si="332"/>
        <v>1506.163</v>
      </c>
      <c r="P298" s="198">
        <f t="shared" si="332"/>
        <v>1225.0820000000003</v>
      </c>
      <c r="Q298" s="198">
        <f t="shared" si="332"/>
        <v>1525.9690000000001</v>
      </c>
      <c r="R298" s="198">
        <f t="shared" si="332"/>
        <v>1769.2049999999999</v>
      </c>
      <c r="S298" s="198">
        <f t="shared" si="332"/>
        <v>1998.9033907000003</v>
      </c>
      <c r="T298" s="198">
        <f t="shared" si="332"/>
        <v>2225.6026123576335</v>
      </c>
      <c r="U298" s="198">
        <f t="shared" si="332"/>
        <v>2428.9788244164993</v>
      </c>
      <c r="V298" s="198">
        <f t="shared" si="332"/>
        <v>2622.9944138855799</v>
      </c>
      <c r="W298" s="198">
        <f t="shared" si="332"/>
        <v>2806.3690136227151</v>
      </c>
      <c r="X298" s="198">
        <f t="shared" si="332"/>
        <v>2982.0064353665111</v>
      </c>
      <c r="Y298" s="198">
        <f t="shared" si="332"/>
        <v>3146.0147582847494</v>
      </c>
      <c r="Z298" s="198">
        <f t="shared" si="332"/>
        <v>3313.7113957771712</v>
      </c>
      <c r="AA298" s="198">
        <f t="shared" si="332"/>
        <v>3484.947077195106</v>
      </c>
      <c r="AB298" s="198">
        <f t="shared" si="332"/>
        <v>3659.6382613407613</v>
      </c>
      <c r="AC298" s="198">
        <f t="shared" si="332"/>
        <v>3837.7820219063169</v>
      </c>
      <c r="AF298" s="89"/>
    </row>
    <row r="299" spans="1:33" s="91" customFormat="1">
      <c r="A299" s="223"/>
      <c r="B299" s="89"/>
      <c r="C299" s="89"/>
      <c r="D299" s="196" t="s">
        <v>134</v>
      </c>
      <c r="E299" s="89"/>
      <c r="F299" s="89"/>
      <c r="G299" s="199"/>
      <c r="H299" s="199"/>
      <c r="I299" s="199"/>
      <c r="J299" s="199"/>
      <c r="K299" s="199"/>
      <c r="L299" s="199">
        <f t="shared" ref="L299:P299" si="333">+L296/L298</f>
        <v>3.4134195176838458</v>
      </c>
      <c r="M299" s="199">
        <f t="shared" si="333"/>
        <v>3.2272608180578204</v>
      </c>
      <c r="N299" s="199">
        <f t="shared" si="333"/>
        <v>2.8624129569034777</v>
      </c>
      <c r="O299" s="199">
        <f t="shared" si="333"/>
        <v>2.6994501923098628</v>
      </c>
      <c r="P299" s="199">
        <f t="shared" si="333"/>
        <v>2.9652080432166983</v>
      </c>
      <c r="Q299" s="199">
        <f>+Q296/Q298</f>
        <v>3.1846433315486746</v>
      </c>
      <c r="R299" s="199">
        <f>+R296/R298</f>
        <v>3.2499874237298676</v>
      </c>
      <c r="S299" s="220">
        <v>3</v>
      </c>
      <c r="T299" s="220">
        <v>3</v>
      </c>
      <c r="U299" s="220">
        <v>3</v>
      </c>
      <c r="V299" s="220">
        <v>3</v>
      </c>
      <c r="W299" s="220">
        <v>3</v>
      </c>
      <c r="X299" s="220">
        <v>3</v>
      </c>
      <c r="Y299" s="220">
        <v>3</v>
      </c>
      <c r="Z299" s="220">
        <v>3</v>
      </c>
      <c r="AA299" s="220">
        <v>3</v>
      </c>
      <c r="AB299" s="220">
        <v>3</v>
      </c>
      <c r="AC299" s="220">
        <v>3</v>
      </c>
      <c r="AF299" s="89"/>
    </row>
    <row r="300" spans="1:33" s="91" customFormat="1">
      <c r="A300" s="223"/>
      <c r="B300" s="89"/>
      <c r="C300" s="89"/>
      <c r="D300" s="196" t="s">
        <v>49</v>
      </c>
      <c r="E300" s="89"/>
      <c r="F300" s="89"/>
      <c r="G300" s="200"/>
      <c r="H300" s="200"/>
      <c r="I300" s="200"/>
      <c r="J300" s="200"/>
      <c r="K300" s="200"/>
      <c r="L300" s="200">
        <f t="shared" ref="L300:Q300" si="334">+L297/L298</f>
        <v>2.261884737659754</v>
      </c>
      <c r="M300" s="200">
        <f t="shared" si="334"/>
        <v>1.6975008769692639</v>
      </c>
      <c r="N300" s="200">
        <f t="shared" si="334"/>
        <v>1.4360859135740651</v>
      </c>
      <c r="O300" s="200">
        <f t="shared" si="334"/>
        <v>1.1903791289521786</v>
      </c>
      <c r="P300" s="200">
        <f t="shared" si="334"/>
        <v>1.6245794159084856</v>
      </c>
      <c r="Q300" s="200">
        <f t="shared" si="334"/>
        <v>1.4218008360589234</v>
      </c>
      <c r="R300" s="200">
        <f>+R297/R298</f>
        <v>1.6693656190209727</v>
      </c>
      <c r="S300" s="200">
        <f t="shared" ref="S300:Y300" si="335">+S297/S298</f>
        <v>1.3065928522870269</v>
      </c>
      <c r="T300" s="200">
        <f t="shared" ca="1" si="335"/>
        <v>0.99293211276422821</v>
      </c>
      <c r="U300" s="200">
        <f t="shared" ca="1" si="335"/>
        <v>0.74504651159682622</v>
      </c>
      <c r="V300" s="200">
        <f t="shared" ca="1" si="335"/>
        <v>0.53439209388880193</v>
      </c>
      <c r="W300" s="200">
        <f t="shared" ca="1" si="335"/>
        <v>0.35259285451512223</v>
      </c>
      <c r="X300" s="200">
        <f t="shared" ca="1" si="335"/>
        <v>0.20560977027184871</v>
      </c>
      <c r="Y300" s="200">
        <f t="shared" ca="1" si="335"/>
        <v>9.1483329858070173E-2</v>
      </c>
      <c r="Z300" s="200">
        <f ca="1">+Z297/Z298</f>
        <v>-8.1040919163013272E-3</v>
      </c>
      <c r="AA300" s="200">
        <f ca="1">+AA297/AA298</f>
        <v>-9.7319761228130866E-2</v>
      </c>
      <c r="AB300" s="200">
        <f ca="1">+AB297/AB298</f>
        <v>-0.17796005005467003</v>
      </c>
      <c r="AC300" s="200">
        <f ca="1">+AC297/AC298</f>
        <v>-0.25156128227796198</v>
      </c>
      <c r="AF300" s="89"/>
    </row>
    <row r="301" spans="1:33" s="91" customFormat="1">
      <c r="A301" s="223"/>
      <c r="B301" s="89"/>
      <c r="C301" s="89"/>
      <c r="D301" s="196"/>
      <c r="E301" s="89"/>
      <c r="F301" s="89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F301" s="89"/>
    </row>
    <row r="302" spans="1:33" s="91" customFormat="1">
      <c r="A302" s="223"/>
      <c r="B302" s="89"/>
      <c r="C302" s="89"/>
      <c r="D302" s="196" t="s">
        <v>335</v>
      </c>
      <c r="E302" s="269">
        <v>46432</v>
      </c>
      <c r="F302" s="201">
        <v>6.0900000000000003E-2</v>
      </c>
      <c r="G302" s="143"/>
      <c r="H302" s="143"/>
      <c r="I302" s="143"/>
      <c r="J302" s="143"/>
      <c r="K302" s="143"/>
      <c r="L302" s="143">
        <v>387.24299999999999</v>
      </c>
      <c r="M302" s="143">
        <v>185.56200000000001</v>
      </c>
      <c r="N302" s="143">
        <v>141.834</v>
      </c>
      <c r="O302" s="143">
        <v>142.60599999999999</v>
      </c>
      <c r="P302" s="143">
        <v>207.15700000000001</v>
      </c>
      <c r="Q302" s="143">
        <v>2763.1619999999998</v>
      </c>
      <c r="R302" s="143">
        <v>2956.0529999999999</v>
      </c>
      <c r="S302" s="121">
        <f>+R302</f>
        <v>2956.0529999999999</v>
      </c>
      <c r="T302" s="121">
        <f t="shared" ref="T302:W302" si="336">+S302</f>
        <v>2956.0529999999999</v>
      </c>
      <c r="U302" s="121">
        <f t="shared" si="336"/>
        <v>2956.0529999999999</v>
      </c>
      <c r="V302" s="121">
        <f t="shared" si="336"/>
        <v>2956.0529999999999</v>
      </c>
      <c r="W302" s="121">
        <f t="shared" si="336"/>
        <v>2956.0529999999999</v>
      </c>
      <c r="X302" s="143">
        <v>0</v>
      </c>
      <c r="Y302" s="143">
        <v>0</v>
      </c>
      <c r="Z302" s="143">
        <v>0</v>
      </c>
      <c r="AA302" s="143">
        <v>0</v>
      </c>
      <c r="AB302" s="143">
        <v>0</v>
      </c>
      <c r="AC302" s="143">
        <v>0</v>
      </c>
    </row>
    <row r="303" spans="1:33" s="91" customFormat="1">
      <c r="A303" s="223"/>
      <c r="B303" s="89"/>
      <c r="C303" s="89"/>
      <c r="D303" s="196" t="s">
        <v>336</v>
      </c>
      <c r="E303" s="269">
        <v>46603</v>
      </c>
      <c r="F303" s="201">
        <v>5.45E-2</v>
      </c>
      <c r="G303" s="143"/>
      <c r="H303" s="143"/>
      <c r="I303" s="143"/>
      <c r="J303" s="143"/>
      <c r="K303" s="143"/>
      <c r="L303" s="143">
        <v>0</v>
      </c>
      <c r="M303" s="143">
        <v>0</v>
      </c>
      <c r="N303" s="143">
        <v>0</v>
      </c>
      <c r="O303" s="143">
        <v>0</v>
      </c>
      <c r="P303" s="143">
        <v>0</v>
      </c>
      <c r="Q303" s="143">
        <v>1871.5050000000001</v>
      </c>
      <c r="R303" s="143">
        <v>1855.8910000000001</v>
      </c>
      <c r="S303" s="121">
        <f t="shared" ref="S303:AC304" si="337">+R303</f>
        <v>1855.8910000000001</v>
      </c>
      <c r="T303" s="121">
        <f t="shared" si="337"/>
        <v>1855.8910000000001</v>
      </c>
      <c r="U303" s="121">
        <f t="shared" si="337"/>
        <v>1855.8910000000001</v>
      </c>
      <c r="V303" s="121">
        <f t="shared" si="337"/>
        <v>1855.8910000000001</v>
      </c>
      <c r="W303" s="121">
        <f t="shared" si="337"/>
        <v>1855.8910000000001</v>
      </c>
      <c r="X303" s="121">
        <f t="shared" si="337"/>
        <v>1855.8910000000001</v>
      </c>
      <c r="Y303" s="143">
        <v>0</v>
      </c>
      <c r="Z303" s="143">
        <f t="shared" si="337"/>
        <v>0</v>
      </c>
      <c r="AA303" s="143">
        <f t="shared" si="337"/>
        <v>0</v>
      </c>
      <c r="AB303" s="143">
        <f t="shared" si="337"/>
        <v>0</v>
      </c>
      <c r="AC303" s="143">
        <f t="shared" si="337"/>
        <v>0</v>
      </c>
      <c r="AD303" s="143"/>
    </row>
    <row r="304" spans="1:33" s="91" customFormat="1">
      <c r="A304" s="223"/>
      <c r="B304" s="89"/>
      <c r="C304" s="89"/>
      <c r="D304" s="196" t="s">
        <v>186</v>
      </c>
      <c r="E304" s="89"/>
      <c r="F304" s="201">
        <v>0</v>
      </c>
      <c r="G304" s="143"/>
      <c r="H304" s="143"/>
      <c r="I304" s="143"/>
      <c r="J304" s="143"/>
      <c r="K304" s="143"/>
      <c r="L304" s="143">
        <v>0</v>
      </c>
      <c r="M304" s="143">
        <v>0</v>
      </c>
      <c r="N304" s="143">
        <v>0</v>
      </c>
      <c r="O304" s="143">
        <v>0</v>
      </c>
      <c r="P304" s="143">
        <v>0</v>
      </c>
      <c r="Q304" s="143">
        <v>225</v>
      </c>
      <c r="R304" s="143">
        <v>935</v>
      </c>
      <c r="S304" s="121">
        <f t="shared" ref="R304:S307" si="338">+R304</f>
        <v>935</v>
      </c>
      <c r="T304" s="121">
        <f t="shared" si="337"/>
        <v>935</v>
      </c>
      <c r="U304" s="121">
        <f t="shared" si="337"/>
        <v>935</v>
      </c>
      <c r="V304" s="121">
        <f t="shared" si="337"/>
        <v>935</v>
      </c>
      <c r="W304" s="121">
        <f t="shared" si="337"/>
        <v>935</v>
      </c>
      <c r="X304" s="143">
        <v>0</v>
      </c>
      <c r="Y304" s="143">
        <v>0</v>
      </c>
      <c r="Z304" s="143">
        <v>0</v>
      </c>
      <c r="AA304" s="143">
        <v>0</v>
      </c>
      <c r="AB304" s="143">
        <v>0</v>
      </c>
      <c r="AC304" s="143">
        <v>0</v>
      </c>
    </row>
    <row r="305" spans="1:33" s="91" customFormat="1">
      <c r="A305" s="223"/>
      <c r="B305" s="89"/>
      <c r="C305" s="89"/>
      <c r="D305" s="196" t="s">
        <v>231</v>
      </c>
      <c r="E305" s="89"/>
      <c r="F305" s="201">
        <v>0</v>
      </c>
      <c r="G305" s="127"/>
      <c r="H305" s="127"/>
      <c r="I305" s="127"/>
      <c r="J305" s="127"/>
      <c r="K305" s="127"/>
      <c r="L305" s="127">
        <v>0</v>
      </c>
      <c r="M305" s="127">
        <v>0</v>
      </c>
      <c r="N305" s="127">
        <v>0</v>
      </c>
      <c r="O305" s="127">
        <v>0</v>
      </c>
      <c r="P305" s="127">
        <v>0</v>
      </c>
      <c r="Q305" s="127">
        <v>0</v>
      </c>
      <c r="R305" s="121">
        <f t="shared" si="338"/>
        <v>0</v>
      </c>
      <c r="S305" s="121">
        <f t="shared" si="338"/>
        <v>0</v>
      </c>
      <c r="T305" s="121">
        <f t="shared" ref="T305:V306" si="339">+S305</f>
        <v>0</v>
      </c>
      <c r="U305" s="121">
        <f t="shared" si="339"/>
        <v>0</v>
      </c>
      <c r="V305" s="121">
        <f t="shared" si="339"/>
        <v>0</v>
      </c>
      <c r="W305" s="127">
        <v>0</v>
      </c>
      <c r="X305" s="127">
        <v>0</v>
      </c>
      <c r="Y305" s="127">
        <v>0</v>
      </c>
      <c r="Z305" s="127">
        <v>0</v>
      </c>
      <c r="AA305" s="127">
        <v>0</v>
      </c>
      <c r="AB305" s="127">
        <v>0</v>
      </c>
      <c r="AC305" s="127">
        <v>0</v>
      </c>
    </row>
    <row r="306" spans="1:33" s="91" customFormat="1">
      <c r="A306" s="223"/>
      <c r="B306" s="89"/>
      <c r="C306" s="89"/>
      <c r="D306" s="196" t="s">
        <v>231</v>
      </c>
      <c r="E306" s="89"/>
      <c r="F306" s="201">
        <v>0</v>
      </c>
      <c r="G306" s="127"/>
      <c r="H306" s="127"/>
      <c r="I306" s="127"/>
      <c r="J306" s="127"/>
      <c r="K306" s="127"/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1">
        <f t="shared" si="338"/>
        <v>0</v>
      </c>
      <c r="S306" s="121">
        <f t="shared" si="338"/>
        <v>0</v>
      </c>
      <c r="T306" s="121">
        <f t="shared" si="339"/>
        <v>0</v>
      </c>
      <c r="U306" s="121">
        <f t="shared" si="339"/>
        <v>0</v>
      </c>
      <c r="V306" s="121">
        <f t="shared" si="339"/>
        <v>0</v>
      </c>
      <c r="W306" s="121">
        <f>+V306</f>
        <v>0</v>
      </c>
      <c r="X306" s="121">
        <f>+W306</f>
        <v>0</v>
      </c>
      <c r="Y306" s="127">
        <v>0</v>
      </c>
      <c r="Z306" s="127">
        <v>0</v>
      </c>
      <c r="AA306" s="127">
        <v>0</v>
      </c>
      <c r="AB306" s="127">
        <v>0</v>
      </c>
      <c r="AC306" s="127">
        <v>0</v>
      </c>
    </row>
    <row r="307" spans="1:33" s="91" customFormat="1">
      <c r="A307" s="223"/>
      <c r="B307" s="89"/>
      <c r="C307" s="89"/>
      <c r="D307" s="196" t="s">
        <v>231</v>
      </c>
      <c r="E307" s="89"/>
      <c r="F307" s="201">
        <v>0</v>
      </c>
      <c r="G307" s="127"/>
      <c r="H307" s="127"/>
      <c r="I307" s="127"/>
      <c r="J307" s="127"/>
      <c r="K307" s="127"/>
      <c r="L307" s="127">
        <v>0</v>
      </c>
      <c r="M307" s="127">
        <v>0</v>
      </c>
      <c r="N307" s="127">
        <v>0</v>
      </c>
      <c r="O307" s="127">
        <v>0</v>
      </c>
      <c r="P307" s="127">
        <v>0</v>
      </c>
      <c r="Q307" s="127">
        <v>0</v>
      </c>
      <c r="R307" s="121">
        <f t="shared" si="338"/>
        <v>0</v>
      </c>
      <c r="S307" s="121">
        <f t="shared" si="338"/>
        <v>0</v>
      </c>
      <c r="T307" s="121">
        <f>+S307</f>
        <v>0</v>
      </c>
      <c r="U307" s="121">
        <f>+T307</f>
        <v>0</v>
      </c>
      <c r="V307" s="121">
        <f>+U307</f>
        <v>0</v>
      </c>
      <c r="W307" s="121">
        <f>+V307</f>
        <v>0</v>
      </c>
      <c r="X307" s="121">
        <f>+W307</f>
        <v>0</v>
      </c>
      <c r="Y307" s="127">
        <v>0</v>
      </c>
      <c r="Z307" s="127">
        <v>0</v>
      </c>
      <c r="AA307" s="127">
        <v>0</v>
      </c>
      <c r="AB307" s="127">
        <v>0</v>
      </c>
      <c r="AC307" s="127">
        <v>0</v>
      </c>
    </row>
    <row r="308" spans="1:33" s="91" customFormat="1">
      <c r="A308" s="223"/>
      <c r="B308" s="89"/>
      <c r="C308" s="89"/>
      <c r="D308" s="196" t="s">
        <v>90</v>
      </c>
      <c r="E308" s="89"/>
      <c r="F308" s="201">
        <v>0</v>
      </c>
      <c r="G308" s="121"/>
      <c r="H308" s="121"/>
      <c r="I308" s="121"/>
      <c r="J308" s="121"/>
      <c r="K308" s="121"/>
      <c r="L308" s="121">
        <f>+SUM(L239,L230,L242)-SUM(L302:L307)</f>
        <v>2879.99</v>
      </c>
      <c r="M308" s="121">
        <f>+SUM(M239,M230,M242)-SUM(M302:M307)</f>
        <v>3522.0540000000001</v>
      </c>
      <c r="N308" s="121">
        <f>+SUM(N239,N230,N242)-SUM(N302:N307)</f>
        <v>3791.2130000000002</v>
      </c>
      <c r="O308" s="121">
        <f>+SUM(O239,O230,O241)-SUM(O302:O307)</f>
        <v>3923.2060000000001</v>
      </c>
      <c r="P308" s="121">
        <f>+SUM(P239,P230,P241)-SUM(P302:P307)</f>
        <v>3425.4659999999999</v>
      </c>
      <c r="Q308" s="121">
        <f>+SUM(Q239,Q230,Q241)-SUM(Q302:Q307)</f>
        <v>0</v>
      </c>
      <c r="R308" s="121">
        <f>+SUM(R239,R230,R241)-SUM(R302:R307)</f>
        <v>2.9500000000007276</v>
      </c>
      <c r="S308" s="127">
        <v>0</v>
      </c>
      <c r="T308" s="127">
        <v>0</v>
      </c>
      <c r="U308" s="127">
        <v>0</v>
      </c>
      <c r="V308" s="127">
        <v>0</v>
      </c>
      <c r="W308" s="127">
        <v>0</v>
      </c>
      <c r="X308" s="127">
        <v>0</v>
      </c>
      <c r="Y308" s="127">
        <v>0</v>
      </c>
      <c r="Z308" s="127">
        <v>0</v>
      </c>
      <c r="AA308" s="127">
        <v>0</v>
      </c>
      <c r="AB308" s="127">
        <v>0</v>
      </c>
      <c r="AC308" s="127">
        <v>0</v>
      </c>
    </row>
    <row r="309" spans="1:33" s="91" customFormat="1">
      <c r="A309" s="223"/>
      <c r="B309" s="89"/>
      <c r="C309" s="89"/>
      <c r="D309" s="196" t="s">
        <v>208</v>
      </c>
      <c r="E309" s="89"/>
      <c r="F309" s="202">
        <f>+DCF!C16</f>
        <v>6.3299999999999995E-2</v>
      </c>
      <c r="G309" s="127"/>
      <c r="H309" s="127"/>
      <c r="I309" s="127"/>
      <c r="J309" s="127"/>
      <c r="K309" s="127"/>
      <c r="L309" s="127">
        <v>0</v>
      </c>
      <c r="M309" s="127">
        <v>0</v>
      </c>
      <c r="N309" s="127">
        <v>0</v>
      </c>
      <c r="O309" s="127">
        <v>0</v>
      </c>
      <c r="P309" s="127">
        <v>0</v>
      </c>
      <c r="Q309" s="127">
        <v>0</v>
      </c>
      <c r="R309" s="127">
        <v>0</v>
      </c>
      <c r="S309" s="121">
        <f t="shared" ref="S309:AB309" si="340">+S310-SUM(S302:S308)</f>
        <v>249.76617210000131</v>
      </c>
      <c r="T309" s="121">
        <f t="shared" si="340"/>
        <v>929.86383707290042</v>
      </c>
      <c r="U309" s="121">
        <f t="shared" si="340"/>
        <v>1539.9924732494983</v>
      </c>
      <c r="V309" s="121">
        <f t="shared" si="340"/>
        <v>2122.0392416567402</v>
      </c>
      <c r="W309" s="121">
        <f t="shared" si="340"/>
        <v>2672.1630408681449</v>
      </c>
      <c r="X309" s="121">
        <f t="shared" si="340"/>
        <v>7090.1283060995338</v>
      </c>
      <c r="Y309" s="121">
        <f t="shared" si="340"/>
        <v>9438.0442748542482</v>
      </c>
      <c r="Z309" s="121">
        <f t="shared" si="340"/>
        <v>9941.1341873315141</v>
      </c>
      <c r="AA309" s="121">
        <f t="shared" si="340"/>
        <v>10454.841231585318</v>
      </c>
      <c r="AB309" s="121">
        <f t="shared" si="340"/>
        <v>10978.914784022283</v>
      </c>
      <c r="AC309" s="121">
        <f>+AC310-SUM(AC302:AC308)</f>
        <v>11513.34606571895</v>
      </c>
    </row>
    <row r="310" spans="1:33" s="91" customFormat="1">
      <c r="A310" s="223"/>
      <c r="B310" s="89"/>
      <c r="C310" s="89"/>
      <c r="D310" s="203" t="s">
        <v>135</v>
      </c>
      <c r="E310" s="124"/>
      <c r="F310" s="124"/>
      <c r="G310" s="171"/>
      <c r="H310" s="171"/>
      <c r="I310" s="171"/>
      <c r="J310" s="171"/>
      <c r="K310" s="171"/>
      <c r="L310" s="171">
        <f t="shared" ref="L310:M310" si="341">SUM(L302:L309)</f>
        <v>3267.2329999999997</v>
      </c>
      <c r="M310" s="171">
        <f t="shared" si="341"/>
        <v>3707.616</v>
      </c>
      <c r="N310" s="171">
        <f>SUM(N302:N309)</f>
        <v>3933.047</v>
      </c>
      <c r="O310" s="171">
        <f>SUM(O302:O309)</f>
        <v>4065.8119999999999</v>
      </c>
      <c r="P310" s="171">
        <f>SUM(P302:P309)</f>
        <v>3632.623</v>
      </c>
      <c r="Q310" s="171">
        <f>SUM(Q302:Q309)</f>
        <v>4859.6669999999995</v>
      </c>
      <c r="R310" s="171">
        <f>SUM(R302:R309)</f>
        <v>5749.8940000000002</v>
      </c>
      <c r="S310" s="181">
        <f t="shared" ref="S310:AC310" si="342">+S296</f>
        <v>5996.7101721000008</v>
      </c>
      <c r="T310" s="181">
        <f t="shared" si="342"/>
        <v>6676.8078370728999</v>
      </c>
      <c r="U310" s="181">
        <f t="shared" si="342"/>
        <v>7286.9364732494978</v>
      </c>
      <c r="V310" s="181">
        <f t="shared" si="342"/>
        <v>7868.9832416567397</v>
      </c>
      <c r="W310" s="181">
        <f t="shared" si="342"/>
        <v>8419.1070408681444</v>
      </c>
      <c r="X310" s="181">
        <f t="shared" si="342"/>
        <v>8946.0193060995334</v>
      </c>
      <c r="Y310" s="181">
        <f t="shared" si="342"/>
        <v>9438.0442748542482</v>
      </c>
      <c r="Z310" s="181">
        <f t="shared" si="342"/>
        <v>9941.1341873315141</v>
      </c>
      <c r="AA310" s="181">
        <f t="shared" si="342"/>
        <v>10454.841231585318</v>
      </c>
      <c r="AB310" s="181">
        <f t="shared" si="342"/>
        <v>10978.914784022283</v>
      </c>
      <c r="AC310" s="181">
        <f t="shared" si="342"/>
        <v>11513.34606571895</v>
      </c>
      <c r="AE310" s="122">
        <f t="shared" ref="AE310" si="343">(AC310/S310)^(1/10)-1</f>
        <v>6.7404058961710422E-2</v>
      </c>
      <c r="AF310" s="122">
        <f t="shared" ref="AF310" si="344">(R310/L310)^(1/6)-1</f>
        <v>9.8786433400475326E-2</v>
      </c>
      <c r="AG310" s="122">
        <f t="shared" ref="AG310" si="345">+(R310/O310)^(1/3)-1</f>
        <v>0.12245993528688803</v>
      </c>
    </row>
    <row r="311" spans="1:33" s="132" customFormat="1">
      <c r="A311" s="225"/>
      <c r="B311" s="102"/>
      <c r="C311" s="102"/>
      <c r="D311" s="204" t="s">
        <v>81</v>
      </c>
      <c r="E311" s="187"/>
      <c r="F311" s="187"/>
      <c r="G311" s="96"/>
      <c r="H311" s="96"/>
      <c r="I311" s="96"/>
      <c r="J311" s="96"/>
      <c r="K311" s="96"/>
      <c r="L311" s="205" t="b">
        <f>ABS(L310-SUM(L239,L230,L242))&lt;1</f>
        <v>1</v>
      </c>
      <c r="M311" s="205" t="b">
        <f>ABS(M310-SUM(M239,M230,M242))&lt;1</f>
        <v>1</v>
      </c>
      <c r="N311" s="205" t="b">
        <f>ABS(N310-SUM(N239,N230,N242))&lt;1</f>
        <v>1</v>
      </c>
      <c r="O311" s="205" t="b">
        <f t="shared" ref="O311:AC311" si="346">ABS(O310-SUM(O239,O230,O241))&lt;1</f>
        <v>1</v>
      </c>
      <c r="P311" s="205" t="b">
        <f t="shared" si="346"/>
        <v>1</v>
      </c>
      <c r="Q311" s="205" t="b">
        <f t="shared" si="346"/>
        <v>1</v>
      </c>
      <c r="R311" s="205" t="b">
        <f t="shared" si="346"/>
        <v>1</v>
      </c>
      <c r="S311" s="205" t="b">
        <f t="shared" si="346"/>
        <v>1</v>
      </c>
      <c r="T311" s="205" t="b">
        <f t="shared" si="346"/>
        <v>1</v>
      </c>
      <c r="U311" s="205" t="b">
        <f t="shared" si="346"/>
        <v>1</v>
      </c>
      <c r="V311" s="205" t="b">
        <f t="shared" si="346"/>
        <v>1</v>
      </c>
      <c r="W311" s="205" t="b">
        <f t="shared" si="346"/>
        <v>1</v>
      </c>
      <c r="X311" s="205" t="b">
        <f t="shared" si="346"/>
        <v>1</v>
      </c>
      <c r="Y311" s="205" t="b">
        <f t="shared" si="346"/>
        <v>1</v>
      </c>
      <c r="Z311" s="205" t="b">
        <f t="shared" si="346"/>
        <v>1</v>
      </c>
      <c r="AA311" s="205" t="b">
        <f t="shared" si="346"/>
        <v>1</v>
      </c>
      <c r="AB311" s="205" t="b">
        <f t="shared" si="346"/>
        <v>1</v>
      </c>
      <c r="AC311" s="205" t="b">
        <f t="shared" si="346"/>
        <v>1</v>
      </c>
    </row>
    <row r="312" spans="1:33" s="91" customFormat="1">
      <c r="A312" s="223"/>
      <c r="B312" s="89"/>
      <c r="C312" s="89"/>
      <c r="D312" s="196" t="s">
        <v>219</v>
      </c>
      <c r="E312" s="89"/>
      <c r="F312" s="89"/>
      <c r="G312" s="96"/>
      <c r="H312" s="96"/>
      <c r="I312" s="96"/>
      <c r="J312" s="96"/>
      <c r="K312" s="96"/>
      <c r="L312" s="96">
        <f t="shared" ref="L312:R312" si="347">AVERAGE(K310:L310)</f>
        <v>3267.2329999999997</v>
      </c>
      <c r="M312" s="96">
        <f t="shared" si="347"/>
        <v>3487.4245000000001</v>
      </c>
      <c r="N312" s="96">
        <f t="shared" si="347"/>
        <v>3820.3315000000002</v>
      </c>
      <c r="O312" s="96">
        <f t="shared" si="347"/>
        <v>3999.4295000000002</v>
      </c>
      <c r="P312" s="96">
        <f t="shared" si="347"/>
        <v>3849.2174999999997</v>
      </c>
      <c r="Q312" s="96">
        <f t="shared" si="347"/>
        <v>4246.1449999999995</v>
      </c>
      <c r="R312" s="96">
        <f t="shared" si="347"/>
        <v>5304.7804999999998</v>
      </c>
      <c r="S312" s="185">
        <f t="shared" ref="S312:AC312" si="348">AVERAGE(R310:S310)</f>
        <v>5873.3020860500001</v>
      </c>
      <c r="T312" s="185">
        <f t="shared" si="348"/>
        <v>6336.7590045864508</v>
      </c>
      <c r="U312" s="185">
        <f t="shared" si="348"/>
        <v>6981.8721551611989</v>
      </c>
      <c r="V312" s="185">
        <f t="shared" si="348"/>
        <v>7577.9598574531192</v>
      </c>
      <c r="W312" s="185">
        <f t="shared" si="348"/>
        <v>8144.0451412624425</v>
      </c>
      <c r="X312" s="185">
        <f t="shared" si="348"/>
        <v>8682.5631734838389</v>
      </c>
      <c r="Y312" s="185">
        <f t="shared" si="348"/>
        <v>9192.0317904768908</v>
      </c>
      <c r="Z312" s="185">
        <f t="shared" si="348"/>
        <v>9689.5892310928812</v>
      </c>
      <c r="AA312" s="185">
        <f t="shared" si="348"/>
        <v>10197.987709458415</v>
      </c>
      <c r="AB312" s="185">
        <f t="shared" si="348"/>
        <v>10716.8780078038</v>
      </c>
      <c r="AC312" s="185">
        <f t="shared" si="348"/>
        <v>11246.130424870616</v>
      </c>
      <c r="AD312" s="185"/>
      <c r="AE312" s="185"/>
    </row>
    <row r="313" spans="1:33" s="91" customFormat="1">
      <c r="A313" s="223"/>
      <c r="B313" s="89"/>
      <c r="C313" s="89"/>
      <c r="D313" s="196" t="s">
        <v>217</v>
      </c>
      <c r="E313" s="89"/>
      <c r="F313" s="89"/>
      <c r="G313" s="206"/>
      <c r="H313" s="206"/>
      <c r="I313" s="206"/>
      <c r="J313" s="206"/>
      <c r="K313" s="206"/>
      <c r="L313" s="206">
        <f>IFERROR((AVERAGE(SUMPRODUCT(L302:L306,$F$302:$F$306),SUMPRODUCT(K302:K306,$F$302:$F$306))+AVERAGE(SUMPRODUCT(L308:L309,$F$308:$F$309),SUMPRODUCT(K308:K309,$F$308:$F$309))+#REF!)/L312,0)</f>
        <v>0</v>
      </c>
      <c r="M313" s="206">
        <f>IFERROR((AVERAGE(SUMPRODUCT(M302:M306,$F$302:$F$306),SUMPRODUCT(L302:L306,$F$302:$F$306))+AVERAGE(SUMPRODUCT(M308:M309,$F$308:$F$309),SUMPRODUCT(L308:L309,$F$308:$F$309))+#REF!)/M312,0)</f>
        <v>0</v>
      </c>
      <c r="N313" s="206">
        <f>IFERROR((AVERAGE(SUMPRODUCT(N302:N306,$F$302:$F$306),SUMPRODUCT(M302:M306,$F$302:$F$306))+AVERAGE(SUMPRODUCT(N308:N309,$F$308:$F$309),SUMPRODUCT(M308:M309,$F$308:$F$309))+#REF!)/N312,0)</f>
        <v>0</v>
      </c>
      <c r="O313" s="206">
        <f>IFERROR((AVERAGE(SUMPRODUCT(O302:O306,$F$302:$F$306),SUMPRODUCT(N302:N306,$F$302:$F$306))+AVERAGE(SUMPRODUCT(O308:O309,$F$308:$F$309),SUMPRODUCT(N308:N309,$F$308:$F$309))+#REF!)/O312,0)</f>
        <v>0</v>
      </c>
      <c r="P313" s="206">
        <f>IFERROR((AVERAGE(SUMPRODUCT(P302:P306,$F$302:$F$306),SUMPRODUCT(O302:O306,$F$302:$F$306))+AVERAGE(SUMPRODUCT(P308:P309,$F$308:$F$309),SUMPRODUCT(O308:O309,$F$308:$F$309))+#REF!)/P312,0)</f>
        <v>0</v>
      </c>
      <c r="Q313" s="206">
        <f>IFERROR((AVERAGE(SUMPRODUCT(Q302:Q306,$F$302:$F$306),SUMPRODUCT(P302:P306,$F$302:$F$306))+AVERAGE(SUMPRODUCT(Q308:Q309,$F$308:$F$309),SUMPRODUCT(P308:P309,$F$308:$F$309))+#REF!)/Q312,0)</f>
        <v>0</v>
      </c>
      <c r="R313" s="206">
        <f>IFERROR((AVERAGE(SUMPRODUCT(R302:R306,$F$302:$F$306),SUMPRODUCT(Q302:Q306,$F$302:$F$306))+AVERAGE(SUMPRODUCT(R308:R309,$F$308:$F$309),SUMPRODUCT(Q308:Q309,$F$308:$F$309))+#REF!)/R312,0)</f>
        <v>0</v>
      </c>
      <c r="S313" s="206">
        <f>IFERROR((AVERAGE(SUMPRODUCT(S302:S306,$F$302:$F$306),SUMPRODUCT(R302:R306,$F$302:$F$306))+AVERAGE(SUMPRODUCT(S308:S309,$F$308:$F$309),SUMPRODUCT(R308:R309,$F$308:$F$309)))/S312,0)</f>
        <v>4.9218443443180333E-2</v>
      </c>
      <c r="T313" s="206">
        <f t="shared" ref="T313:AC313" si="349">IFERROR((AVERAGE(SUMPRODUCT(T302:T306,$F$302:$F$306),SUMPRODUCT(S302:S306,$F$302:$F$306))+AVERAGE(SUMPRODUCT(T308:T309,$F$308:$F$309),SUMPRODUCT(S308:S309,$F$308:$F$309)))/T312,0)</f>
        <v>5.0263072457038878E-2</v>
      </c>
      <c r="U313" s="206">
        <f t="shared" si="349"/>
        <v>5.1467662460142456E-2</v>
      </c>
      <c r="V313" s="206">
        <f t="shared" si="349"/>
        <v>5.2398402531289592E-2</v>
      </c>
      <c r="W313" s="206">
        <f t="shared" si="349"/>
        <v>5.3156162807664151E-2</v>
      </c>
      <c r="X313" s="206">
        <f t="shared" si="349"/>
        <v>5.760216015576082E-2</v>
      </c>
      <c r="Y313" s="206">
        <f t="shared" si="349"/>
        <v>6.2411630531080182E-2</v>
      </c>
      <c r="Z313" s="206">
        <f t="shared" si="349"/>
        <v>6.3299999999999995E-2</v>
      </c>
      <c r="AA313" s="206">
        <f t="shared" si="349"/>
        <v>6.3299999999999995E-2</v>
      </c>
      <c r="AB313" s="206">
        <f t="shared" si="349"/>
        <v>6.3299999999999995E-2</v>
      </c>
      <c r="AC313" s="206">
        <f t="shared" si="349"/>
        <v>6.3299999999999995E-2</v>
      </c>
    </row>
    <row r="314" spans="1:33" s="91" customFormat="1">
      <c r="A314" s="223"/>
      <c r="B314" s="89"/>
      <c r="C314" s="89"/>
      <c r="D314" s="196" t="s">
        <v>136</v>
      </c>
      <c r="E314" s="89"/>
      <c r="F314" s="89"/>
      <c r="G314" s="206"/>
      <c r="H314" s="206"/>
      <c r="I314" s="206"/>
      <c r="J314" s="206"/>
      <c r="K314" s="206"/>
      <c r="L314" s="206">
        <f t="shared" ref="L314:Q314" si="350">L316/L312</f>
        <v>2.2005164614828512E-2</v>
      </c>
      <c r="M314" s="206">
        <f t="shared" si="350"/>
        <v>3.0723532509449307E-2</v>
      </c>
      <c r="N314" s="206">
        <f t="shared" si="350"/>
        <v>3.6251827884569703E-2</v>
      </c>
      <c r="O314" s="206">
        <f t="shared" si="350"/>
        <v>3.7517350912173848E-2</v>
      </c>
      <c r="P314" s="206">
        <f t="shared" si="350"/>
        <v>3.3721918805575422E-2</v>
      </c>
      <c r="Q314" s="206">
        <f t="shared" si="350"/>
        <v>2.6778407237623775E-2</v>
      </c>
      <c r="R314" s="206">
        <f>R316/R312</f>
        <v>3.1040304118144003E-2</v>
      </c>
      <c r="S314" s="202">
        <f t="shared" ref="S314:AB314" si="351">S313+S315</f>
        <v>5.9218443443180335E-2</v>
      </c>
      <c r="T314" s="202">
        <f t="shared" si="351"/>
        <v>5.7763072457038878E-2</v>
      </c>
      <c r="U314" s="202">
        <f t="shared" si="351"/>
        <v>5.6467662460142454E-2</v>
      </c>
      <c r="V314" s="202">
        <f t="shared" si="351"/>
        <v>5.4898402531289595E-2</v>
      </c>
      <c r="W314" s="202">
        <f t="shared" si="351"/>
        <v>5.3156162807664151E-2</v>
      </c>
      <c r="X314" s="202">
        <f t="shared" si="351"/>
        <v>5.760216015576082E-2</v>
      </c>
      <c r="Y314" s="202">
        <f t="shared" si="351"/>
        <v>6.2411630531080182E-2</v>
      </c>
      <c r="Z314" s="202">
        <f t="shared" si="351"/>
        <v>6.3299999999999995E-2</v>
      </c>
      <c r="AA314" s="202">
        <f t="shared" si="351"/>
        <v>6.3299999999999995E-2</v>
      </c>
      <c r="AB314" s="202">
        <f t="shared" si="351"/>
        <v>6.3299999999999995E-2</v>
      </c>
      <c r="AC314" s="202">
        <f>AC313+AC315</f>
        <v>6.3299999999999995E-2</v>
      </c>
    </row>
    <row r="315" spans="1:33" s="91" customFormat="1">
      <c r="A315" s="223"/>
      <c r="B315" s="89"/>
      <c r="C315" s="89"/>
      <c r="D315" s="196" t="s">
        <v>218</v>
      </c>
      <c r="E315" s="89"/>
      <c r="F315" s="89"/>
      <c r="G315" s="206"/>
      <c r="H315" s="206"/>
      <c r="I315" s="206"/>
      <c r="J315" s="206"/>
      <c r="K315" s="206"/>
      <c r="L315" s="206">
        <f t="shared" ref="L315:P315" si="352">L314-L313</f>
        <v>2.2005164614828512E-2</v>
      </c>
      <c r="M315" s="206">
        <f t="shared" si="352"/>
        <v>3.0723532509449307E-2</v>
      </c>
      <c r="N315" s="206">
        <f t="shared" si="352"/>
        <v>3.6251827884569703E-2</v>
      </c>
      <c r="O315" s="206">
        <f t="shared" si="352"/>
        <v>3.7517350912173848E-2</v>
      </c>
      <c r="P315" s="206">
        <f t="shared" si="352"/>
        <v>3.3721918805575422E-2</v>
      </c>
      <c r="Q315" s="206">
        <f>Q314-Q313</f>
        <v>2.6778407237623775E-2</v>
      </c>
      <c r="R315" s="206">
        <f>R314-R313</f>
        <v>3.1040304118144003E-2</v>
      </c>
      <c r="S315" s="201">
        <v>0.01</v>
      </c>
      <c r="T315" s="287">
        <f>+S315-0.0025</f>
        <v>7.4999999999999997E-3</v>
      </c>
      <c r="U315" s="287">
        <f t="shared" ref="U315:V315" si="353">+T315-0.0025</f>
        <v>4.9999999999999992E-3</v>
      </c>
      <c r="V315" s="287">
        <f t="shared" si="353"/>
        <v>2.4999999999999992E-3</v>
      </c>
      <c r="W315" s="287">
        <v>0</v>
      </c>
      <c r="X315" s="287">
        <v>0</v>
      </c>
      <c r="Y315" s="287">
        <v>0</v>
      </c>
      <c r="Z315" s="287">
        <v>0</v>
      </c>
      <c r="AA315" s="287">
        <v>0</v>
      </c>
      <c r="AB315" s="287">
        <v>0</v>
      </c>
      <c r="AC315" s="287">
        <v>0</v>
      </c>
    </row>
    <row r="316" spans="1:33" s="91" customFormat="1">
      <c r="A316" s="223"/>
      <c r="B316" s="89"/>
      <c r="C316" s="89"/>
      <c r="D316" s="196" t="s">
        <v>70</v>
      </c>
      <c r="E316" s="89"/>
      <c r="F316" s="89"/>
      <c r="G316" s="121"/>
      <c r="H316" s="121"/>
      <c r="I316" s="121"/>
      <c r="J316" s="121"/>
      <c r="K316" s="121"/>
      <c r="L316" s="121">
        <f t="shared" ref="L316:R316" si="354">-L15</f>
        <v>71.896000000000001</v>
      </c>
      <c r="M316" s="121">
        <f t="shared" si="354"/>
        <v>107.146</v>
      </c>
      <c r="N316" s="121">
        <f t="shared" si="354"/>
        <v>138.494</v>
      </c>
      <c r="O316" s="121">
        <f t="shared" si="354"/>
        <v>150.048</v>
      </c>
      <c r="P316" s="121">
        <f t="shared" si="354"/>
        <v>129.803</v>
      </c>
      <c r="Q316" s="121">
        <f t="shared" si="354"/>
        <v>113.705</v>
      </c>
      <c r="R316" s="121">
        <f t="shared" si="354"/>
        <v>164.66200000000001</v>
      </c>
      <c r="S316" s="168">
        <f t="shared" ref="S316:AB316" si="355">S314*S312</f>
        <v>347.80780740746502</v>
      </c>
      <c r="T316" s="168">
        <f t="shared" si="355"/>
        <v>366.03066952472074</v>
      </c>
      <c r="U316" s="168">
        <f t="shared" si="355"/>
        <v>394.25000019750991</v>
      </c>
      <c r="V316" s="168">
        <f t="shared" si="355"/>
        <v>416.01789062041524</v>
      </c>
      <c r="W316" s="168">
        <f t="shared" si="355"/>
        <v>432.9061894419126</v>
      </c>
      <c r="X316" s="168">
        <f t="shared" si="355"/>
        <v>500.13439448152701</v>
      </c>
      <c r="Y316" s="168">
        <f t="shared" si="355"/>
        <v>573.68969193718715</v>
      </c>
      <c r="Z316" s="168">
        <f t="shared" si="355"/>
        <v>613.35099832817934</v>
      </c>
      <c r="AA316" s="168">
        <f t="shared" si="355"/>
        <v>645.53262200871768</v>
      </c>
      <c r="AB316" s="168">
        <f t="shared" si="355"/>
        <v>678.37837789398043</v>
      </c>
      <c r="AC316" s="168">
        <f>AC314*AC312</f>
        <v>711.88005589430998</v>
      </c>
    </row>
    <row r="317" spans="1:33" s="91" customFormat="1">
      <c r="A317" s="223"/>
      <c r="B317" s="89"/>
      <c r="C317" s="89"/>
      <c r="D317" s="196"/>
      <c r="E317" s="89"/>
      <c r="F317" s="89"/>
      <c r="G317" s="96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</row>
    <row r="318" spans="1:33">
      <c r="C318" s="83"/>
      <c r="D318" s="84" t="s">
        <v>141</v>
      </c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/>
      <c r="AE318"/>
      <c r="AF318"/>
      <c r="AG318"/>
    </row>
    <row r="319" spans="1:33" ht="5.0999999999999996" customHeight="1">
      <c r="G319" s="96"/>
      <c r="H319" s="96"/>
      <c r="I319" s="96"/>
      <c r="J319" s="96"/>
      <c r="K319" s="96"/>
      <c r="L319" s="94"/>
      <c r="M319" s="94"/>
      <c r="N319" s="94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</row>
    <row r="320" spans="1:33" s="91" customFormat="1">
      <c r="A320" s="223"/>
      <c r="B320" s="89"/>
      <c r="C320" s="89"/>
      <c r="D320" s="90" t="s">
        <v>213</v>
      </c>
      <c r="E320" s="89"/>
      <c r="F320" s="89"/>
      <c r="G320" s="127"/>
      <c r="H320" s="169"/>
      <c r="I320" s="169"/>
      <c r="J320" s="169"/>
      <c r="K320" s="169"/>
      <c r="L320" s="169"/>
      <c r="M320" s="169"/>
      <c r="N320" s="169"/>
      <c r="O320" s="169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</row>
    <row r="321" spans="1:32" s="91" customFormat="1">
      <c r="A321" s="223"/>
      <c r="B321" s="89"/>
      <c r="C321" s="89"/>
      <c r="D321" s="90" t="s">
        <v>225</v>
      </c>
      <c r="E321" s="89"/>
      <c r="F321" s="89"/>
      <c r="G321" s="127"/>
      <c r="H321" s="169"/>
      <c r="I321" s="169"/>
      <c r="J321" s="169"/>
      <c r="K321" s="169"/>
      <c r="L321" s="169"/>
      <c r="M321" s="169"/>
      <c r="N321" s="169"/>
      <c r="O321" s="169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</row>
    <row r="322" spans="1:32" s="91" customFormat="1">
      <c r="A322" s="223"/>
      <c r="B322" s="89"/>
      <c r="C322" s="89"/>
      <c r="D322" s="90" t="s">
        <v>226</v>
      </c>
      <c r="E322" s="89"/>
      <c r="F322" s="89"/>
      <c r="G322" s="127"/>
      <c r="H322" s="169"/>
      <c r="I322" s="169"/>
      <c r="J322" s="169"/>
      <c r="K322" s="169"/>
      <c r="L322" s="169"/>
      <c r="M322" s="169"/>
      <c r="N322" s="169"/>
      <c r="O322" s="169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</row>
    <row r="323" spans="1:32" s="91" customFormat="1">
      <c r="A323" s="223"/>
      <c r="B323" s="89"/>
      <c r="C323" s="89"/>
      <c r="D323" s="90" t="s">
        <v>227</v>
      </c>
      <c r="E323" s="89"/>
      <c r="F323" s="89"/>
      <c r="G323" s="127"/>
      <c r="H323" s="169"/>
      <c r="I323" s="169"/>
      <c r="J323" s="169"/>
      <c r="K323" s="169"/>
      <c r="L323" s="169"/>
      <c r="M323" s="169"/>
      <c r="N323" s="169"/>
      <c r="O323" s="169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</row>
    <row r="324" spans="1:32" s="91" customFormat="1">
      <c r="A324" s="223"/>
      <c r="B324" s="89"/>
      <c r="C324" s="89"/>
      <c r="D324" s="90" t="s">
        <v>228</v>
      </c>
      <c r="E324" s="89"/>
      <c r="F324" s="89"/>
      <c r="G324" s="127"/>
      <c r="H324" s="169"/>
      <c r="I324" s="169"/>
      <c r="J324" s="169"/>
      <c r="K324" s="169"/>
      <c r="L324" s="169"/>
      <c r="M324" s="169"/>
      <c r="N324" s="169"/>
      <c r="O324" s="169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</row>
    <row r="325" spans="1:32" s="91" customFormat="1">
      <c r="A325" s="223"/>
      <c r="B325" s="89"/>
      <c r="C325" s="89"/>
      <c r="D325" s="90" t="s">
        <v>229</v>
      </c>
      <c r="E325" s="89"/>
      <c r="F325" s="89"/>
      <c r="G325" s="127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</row>
    <row r="326" spans="1:32" s="91" customFormat="1">
      <c r="A326" s="223"/>
      <c r="B326" s="89"/>
      <c r="C326" s="89"/>
      <c r="D326" s="90" t="s">
        <v>230</v>
      </c>
      <c r="E326" s="89"/>
      <c r="F326" s="89"/>
      <c r="G326" s="127"/>
      <c r="H326" s="208"/>
      <c r="I326" s="208"/>
      <c r="J326" s="208"/>
      <c r="K326" s="208"/>
      <c r="L326" s="208">
        <v>253.36099999999999</v>
      </c>
      <c r="M326" s="208">
        <v>310.56599999999997</v>
      </c>
      <c r="N326" s="208">
        <v>351.68299999999999</v>
      </c>
      <c r="O326" s="208">
        <v>413.80500000000001</v>
      </c>
      <c r="P326" s="208">
        <v>468.68599999999998</v>
      </c>
      <c r="Q326" s="208">
        <v>565.14099999999996</v>
      </c>
      <c r="R326" s="127">
        <v>575.43299999999999</v>
      </c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</row>
    <row r="327" spans="1:32" s="91" customFormat="1">
      <c r="A327" s="223"/>
      <c r="D327" s="203" t="s">
        <v>214</v>
      </c>
      <c r="E327" s="124"/>
      <c r="F327" s="124"/>
      <c r="G327" s="126"/>
      <c r="H327" s="126"/>
      <c r="I327" s="126"/>
      <c r="J327" s="126"/>
      <c r="K327" s="126"/>
      <c r="L327" s="126">
        <f t="shared" ref="L327:R327" si="356">SUM(L320:L326)</f>
        <v>253.36099999999999</v>
      </c>
      <c r="M327" s="126">
        <f t="shared" si="356"/>
        <v>310.56599999999997</v>
      </c>
      <c r="N327" s="126">
        <f t="shared" si="356"/>
        <v>351.68299999999999</v>
      </c>
      <c r="O327" s="126">
        <f t="shared" si="356"/>
        <v>413.80500000000001</v>
      </c>
      <c r="P327" s="126">
        <f t="shared" si="356"/>
        <v>468.68599999999998</v>
      </c>
      <c r="Q327" s="126">
        <f t="shared" si="356"/>
        <v>565.14099999999996</v>
      </c>
      <c r="R327" s="126">
        <f t="shared" si="356"/>
        <v>575.43299999999999</v>
      </c>
      <c r="S327" s="181"/>
      <c r="T327" s="181"/>
      <c r="U327" s="181"/>
      <c r="V327" s="181"/>
      <c r="W327" s="181"/>
      <c r="X327" s="181"/>
      <c r="Y327" s="181"/>
      <c r="Z327" s="181"/>
      <c r="AA327" s="181"/>
      <c r="AB327" s="181"/>
      <c r="AC327" s="181"/>
    </row>
    <row r="328" spans="1:32" s="91" customFormat="1">
      <c r="A328" s="223"/>
      <c r="B328" s="89"/>
      <c r="C328" s="89"/>
      <c r="D328" s="90" t="s">
        <v>215</v>
      </c>
      <c r="E328" s="89"/>
      <c r="F328" s="89"/>
      <c r="G328" s="127"/>
      <c r="H328" s="127"/>
      <c r="I328" s="127"/>
      <c r="J328" s="127"/>
      <c r="K328" s="127"/>
      <c r="L328" s="127">
        <v>-110.857</v>
      </c>
      <c r="M328" s="127">
        <v>-130.50899999999999</v>
      </c>
      <c r="N328" s="127">
        <f>-165-482</f>
        <v>-647</v>
      </c>
      <c r="O328" s="127">
        <v>-213.98</v>
      </c>
      <c r="P328" s="127">
        <v>-266.17700000000002</v>
      </c>
      <c r="Q328" s="127">
        <v>-328.84699999999998</v>
      </c>
      <c r="R328" s="127">
        <v>-280.74099999999999</v>
      </c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</row>
    <row r="329" spans="1:32" s="91" customFormat="1">
      <c r="A329" s="223"/>
      <c r="D329" s="203" t="s">
        <v>216</v>
      </c>
      <c r="E329" s="124"/>
      <c r="F329" s="124"/>
      <c r="G329" s="126"/>
      <c r="H329" s="126"/>
      <c r="I329" s="126"/>
      <c r="J329" s="126"/>
      <c r="K329" s="126"/>
      <c r="L329" s="126">
        <f t="shared" ref="L329:R329" si="357">+L328+L327</f>
        <v>142.50399999999999</v>
      </c>
      <c r="M329" s="126">
        <f t="shared" si="357"/>
        <v>180.05699999999999</v>
      </c>
      <c r="N329" s="126">
        <f t="shared" si="357"/>
        <v>-295.31700000000001</v>
      </c>
      <c r="O329" s="126">
        <f t="shared" si="357"/>
        <v>199.82500000000002</v>
      </c>
      <c r="P329" s="126">
        <f t="shared" si="357"/>
        <v>202.50899999999996</v>
      </c>
      <c r="Q329" s="126">
        <f t="shared" si="357"/>
        <v>236.29399999999998</v>
      </c>
      <c r="R329" s="126">
        <f t="shared" si="357"/>
        <v>294.69200000000001</v>
      </c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</row>
    <row r="330" spans="1:32"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17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F330" s="119"/>
    </row>
    <row r="331" spans="1:32">
      <c r="D331" s="89" t="s">
        <v>210</v>
      </c>
      <c r="G331" s="96"/>
      <c r="H331" s="96"/>
      <c r="I331" s="96"/>
      <c r="J331" s="96"/>
      <c r="K331" s="96"/>
      <c r="L331" s="127">
        <v>80.760000000000005</v>
      </c>
      <c r="M331" s="96">
        <f t="shared" ref="M331:AC331" si="358">+L335</f>
        <v>142.50399999999999</v>
      </c>
      <c r="N331" s="96">
        <f t="shared" si="358"/>
        <v>180.05699999999999</v>
      </c>
      <c r="O331" s="96">
        <f t="shared" si="358"/>
        <v>186.20099999999999</v>
      </c>
      <c r="P331" s="96">
        <f t="shared" si="358"/>
        <v>199.82499999999999</v>
      </c>
      <c r="Q331" s="96">
        <f t="shared" si="358"/>
        <v>202.50899999999999</v>
      </c>
      <c r="R331" s="96">
        <f t="shared" si="358"/>
        <v>236.29400000000001</v>
      </c>
      <c r="S331" s="96">
        <f t="shared" si="358"/>
        <v>294.69200000000001</v>
      </c>
      <c r="T331" s="96">
        <f t="shared" si="358"/>
        <v>281.43070456000004</v>
      </c>
      <c r="U331" s="96">
        <f t="shared" si="358"/>
        <v>284.15328517080809</v>
      </c>
      <c r="V331" s="96">
        <f t="shared" si="358"/>
        <v>295.16916099004123</v>
      </c>
      <c r="W331" s="96">
        <f t="shared" si="358"/>
        <v>310.51447314043031</v>
      </c>
      <c r="X331" s="96">
        <f t="shared" si="358"/>
        <v>327.76382768522319</v>
      </c>
      <c r="Y331" s="96">
        <f t="shared" si="358"/>
        <v>345.62561184799802</v>
      </c>
      <c r="Z331" s="96">
        <f t="shared" si="358"/>
        <v>363.14621278868043</v>
      </c>
      <c r="AA331" s="96">
        <f t="shared" si="358"/>
        <v>380.52386979724139</v>
      </c>
      <c r="AB331" s="96">
        <f t="shared" si="358"/>
        <v>397.86865404422326</v>
      </c>
      <c r="AC331" s="96">
        <f t="shared" si="358"/>
        <v>415.24121192272929</v>
      </c>
      <c r="AF331" s="119"/>
    </row>
    <row r="332" spans="1:32">
      <c r="D332" s="90" t="s">
        <v>203</v>
      </c>
      <c r="G332" s="96"/>
      <c r="H332" s="96"/>
      <c r="I332" s="96"/>
      <c r="J332" s="96"/>
      <c r="K332" s="96"/>
      <c r="L332" s="96">
        <f t="shared" ref="L332:R332" si="359">-(+L194)</f>
        <v>59.011000000000003</v>
      </c>
      <c r="M332" s="96">
        <f t="shared" si="359"/>
        <v>70.093000000000004</v>
      </c>
      <c r="N332" s="96">
        <f t="shared" si="359"/>
        <v>81.387</v>
      </c>
      <c r="O332" s="96">
        <f t="shared" si="359"/>
        <v>75.17</v>
      </c>
      <c r="P332" s="96">
        <f t="shared" si="359"/>
        <v>78.424999999999997</v>
      </c>
      <c r="Q332" s="96">
        <f t="shared" si="359"/>
        <v>111.53</v>
      </c>
      <c r="R332" s="96">
        <f t="shared" si="359"/>
        <v>151.428</v>
      </c>
      <c r="S332" s="168">
        <f t="shared" ref="S332:AC332" si="360">-S194*(1-S349)</f>
        <v>104.61550456000003</v>
      </c>
      <c r="T332" s="168">
        <f t="shared" si="360"/>
        <v>115.29486243480804</v>
      </c>
      <c r="U332" s="168">
        <f t="shared" si="360"/>
        <v>124.67718988755639</v>
      </c>
      <c r="V332" s="168">
        <f t="shared" si="360"/>
        <v>133.41297654640559</v>
      </c>
      <c r="W332" s="168">
        <f t="shared" si="360"/>
        <v>141.455143800965</v>
      </c>
      <c r="X332" s="168">
        <f t="shared" si="360"/>
        <v>148.96731523686412</v>
      </c>
      <c r="Y332" s="168">
        <f t="shared" si="360"/>
        <v>155.7708456798816</v>
      </c>
      <c r="Z332" s="168">
        <f t="shared" si="360"/>
        <v>162.63614212403309</v>
      </c>
      <c r="AA332" s="168">
        <f t="shared" si="360"/>
        <v>169.55433216587844</v>
      </c>
      <c r="AB332" s="168">
        <f t="shared" si="360"/>
        <v>176.52001949619537</v>
      </c>
      <c r="AC332" s="168">
        <f t="shared" si="360"/>
        <v>183.53184733283857</v>
      </c>
      <c r="AF332" s="119"/>
    </row>
    <row r="333" spans="1:32">
      <c r="D333" s="90" t="s">
        <v>6</v>
      </c>
      <c r="G333" s="127"/>
      <c r="H333" s="127"/>
      <c r="I333" s="127"/>
      <c r="J333" s="127"/>
      <c r="K333" s="127"/>
      <c r="L333" s="127">
        <v>-41.621000000000002</v>
      </c>
      <c r="M333" s="127">
        <v>-52.710999999999999</v>
      </c>
      <c r="N333" s="127">
        <v>-58.279000000000003</v>
      </c>
      <c r="O333" s="127">
        <v>-62.783999999999999</v>
      </c>
      <c r="P333" s="127">
        <v>-65.182000000000002</v>
      </c>
      <c r="Q333" s="127">
        <v>-75.572000000000003</v>
      </c>
      <c r="R333" s="127">
        <v>-92.01</v>
      </c>
      <c r="S333" s="96">
        <f t="shared" ref="S333:AA333" si="361">-S331/S337</f>
        <v>-117.8768</v>
      </c>
      <c r="T333" s="96">
        <f t="shared" si="361"/>
        <v>-112.57228182400002</v>
      </c>
      <c r="U333" s="96">
        <f t="shared" si="361"/>
        <v>-113.66131406832324</v>
      </c>
      <c r="V333" s="96">
        <f t="shared" si="361"/>
        <v>-118.0676643960165</v>
      </c>
      <c r="W333" s="96">
        <f t="shared" si="361"/>
        <v>-124.20578925617212</v>
      </c>
      <c r="X333" s="96">
        <f t="shared" si="361"/>
        <v>-131.10553107408927</v>
      </c>
      <c r="Y333" s="96">
        <f t="shared" si="361"/>
        <v>-138.25024473919922</v>
      </c>
      <c r="Z333" s="96">
        <f t="shared" si="361"/>
        <v>-145.25848511547218</v>
      </c>
      <c r="AA333" s="96">
        <f t="shared" si="361"/>
        <v>-152.20954791889656</v>
      </c>
      <c r="AB333" s="96">
        <f t="shared" ref="AB333:AC333" si="362">-AB331/AB337</f>
        <v>-159.14746161768932</v>
      </c>
      <c r="AC333" s="96">
        <f t="shared" si="362"/>
        <v>-166.09648476909172</v>
      </c>
      <c r="AF333" s="119"/>
    </row>
    <row r="334" spans="1:32">
      <c r="D334" s="90" t="s">
        <v>90</v>
      </c>
      <c r="G334" s="96"/>
      <c r="H334" s="96"/>
      <c r="I334" s="96"/>
      <c r="J334" s="96"/>
      <c r="K334" s="96"/>
      <c r="L334" s="96">
        <f t="shared" ref="L334:R334" si="363">+L335-SUM(L331:L333)</f>
        <v>44.353999999999985</v>
      </c>
      <c r="M334" s="96">
        <f t="shared" si="363"/>
        <v>20.171000000000021</v>
      </c>
      <c r="N334" s="96">
        <f t="shared" si="363"/>
        <v>-16.96399999999997</v>
      </c>
      <c r="O334" s="96">
        <f t="shared" si="363"/>
        <v>1.2379999999999995</v>
      </c>
      <c r="P334" s="96">
        <f t="shared" si="363"/>
        <v>-10.558999999999997</v>
      </c>
      <c r="Q334" s="96">
        <f t="shared" si="363"/>
        <v>-2.1729999999999734</v>
      </c>
      <c r="R334" s="96">
        <f t="shared" si="363"/>
        <v>-1.0199999999999818</v>
      </c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F334" s="119"/>
    </row>
    <row r="335" spans="1:32" s="91" customFormat="1">
      <c r="A335" s="223"/>
      <c r="D335" s="203" t="s">
        <v>209</v>
      </c>
      <c r="E335" s="124"/>
      <c r="F335" s="124"/>
      <c r="G335" s="126"/>
      <c r="H335" s="126"/>
      <c r="I335" s="126"/>
      <c r="J335" s="126"/>
      <c r="K335" s="126"/>
      <c r="L335" s="126">
        <f t="shared" ref="L335:R335" si="364">+L221</f>
        <v>142.50399999999999</v>
      </c>
      <c r="M335" s="126">
        <f t="shared" si="364"/>
        <v>180.05699999999999</v>
      </c>
      <c r="N335" s="126">
        <f t="shared" si="364"/>
        <v>186.20099999999999</v>
      </c>
      <c r="O335" s="126">
        <f t="shared" si="364"/>
        <v>199.82499999999999</v>
      </c>
      <c r="P335" s="126">
        <f t="shared" si="364"/>
        <v>202.50899999999999</v>
      </c>
      <c r="Q335" s="126">
        <f t="shared" si="364"/>
        <v>236.29400000000001</v>
      </c>
      <c r="R335" s="126">
        <f t="shared" si="364"/>
        <v>294.69200000000001</v>
      </c>
      <c r="S335" s="181">
        <f t="shared" ref="S335:AC335" si="365">SUM(S331:S334)</f>
        <v>281.43070456000004</v>
      </c>
      <c r="T335" s="181">
        <f t="shared" si="365"/>
        <v>284.15328517080809</v>
      </c>
      <c r="U335" s="181">
        <f t="shared" si="365"/>
        <v>295.16916099004123</v>
      </c>
      <c r="V335" s="181">
        <f t="shared" si="365"/>
        <v>310.51447314043031</v>
      </c>
      <c r="W335" s="181">
        <f t="shared" si="365"/>
        <v>327.76382768522319</v>
      </c>
      <c r="X335" s="181">
        <f t="shared" si="365"/>
        <v>345.62561184799802</v>
      </c>
      <c r="Y335" s="181">
        <f t="shared" si="365"/>
        <v>363.14621278868043</v>
      </c>
      <c r="Z335" s="181">
        <f t="shared" si="365"/>
        <v>380.52386979724139</v>
      </c>
      <c r="AA335" s="181">
        <f t="shared" si="365"/>
        <v>397.86865404422326</v>
      </c>
      <c r="AB335" s="181">
        <f t="shared" si="365"/>
        <v>415.24121192272929</v>
      </c>
      <c r="AC335" s="181">
        <f t="shared" si="365"/>
        <v>432.67657448647617</v>
      </c>
    </row>
    <row r="336" spans="1:32">
      <c r="D336" s="89" t="s">
        <v>211</v>
      </c>
      <c r="G336" s="129"/>
      <c r="H336" s="129"/>
      <c r="I336" s="129"/>
      <c r="J336" s="129"/>
      <c r="K336" s="129"/>
      <c r="L336" s="129">
        <f t="shared" ref="L336:AC336" si="366">+L335/L7</f>
        <v>7.7786026200873354E-2</v>
      </c>
      <c r="M336" s="129">
        <f t="shared" si="366"/>
        <v>8.0025333333333323E-2</v>
      </c>
      <c r="N336" s="129">
        <f t="shared" si="366"/>
        <v>7.6515969643623227E-2</v>
      </c>
      <c r="O336" s="129">
        <f t="shared" si="366"/>
        <v>7.5438454754670703E-2</v>
      </c>
      <c r="P336" s="129">
        <f t="shared" si="366"/>
        <v>8.47724118877035E-2</v>
      </c>
      <c r="Q336" s="129">
        <f t="shared" si="366"/>
        <v>8.3386031726314674E-2</v>
      </c>
      <c r="R336" s="129">
        <f t="shared" si="366"/>
        <v>8.5988009205372778E-2</v>
      </c>
      <c r="S336" s="129">
        <f t="shared" si="366"/>
        <v>7.5324013976920207E-2</v>
      </c>
      <c r="T336" s="129">
        <f t="shared" si="366"/>
        <v>6.9008209184354657E-2</v>
      </c>
      <c r="U336" s="129">
        <f t="shared" si="366"/>
        <v>6.6289082350788786E-2</v>
      </c>
      <c r="V336" s="129">
        <f t="shared" si="366"/>
        <v>6.5169112278278568E-2</v>
      </c>
      <c r="W336" s="129">
        <f t="shared" si="366"/>
        <v>6.4878426677076717E-2</v>
      </c>
      <c r="X336" s="129">
        <f t="shared" si="366"/>
        <v>6.4964029970979179E-2</v>
      </c>
      <c r="Y336" s="129">
        <f t="shared" si="366"/>
        <v>6.5275975832981573E-2</v>
      </c>
      <c r="Z336" s="129">
        <f t="shared" si="366"/>
        <v>6.5512303816190304E-2</v>
      </c>
      <c r="AA336" s="129">
        <f t="shared" si="366"/>
        <v>6.5703554553471682E-2</v>
      </c>
      <c r="AB336" s="129">
        <f t="shared" si="366"/>
        <v>6.5866489064641293E-2</v>
      </c>
      <c r="AC336" s="129">
        <f t="shared" si="366"/>
        <v>6.601003728606647E-2</v>
      </c>
      <c r="AF336" s="119"/>
    </row>
    <row r="337" spans="1:32">
      <c r="D337" s="98" t="s">
        <v>212</v>
      </c>
      <c r="G337" s="161"/>
      <c r="H337" s="161"/>
      <c r="I337" s="161"/>
      <c r="J337" s="161"/>
      <c r="K337" s="161"/>
      <c r="L337" s="161">
        <f t="shared" ref="L337:R337" si="367">-L331/L333</f>
        <v>1.9403666418394561</v>
      </c>
      <c r="M337" s="161">
        <f t="shared" si="367"/>
        <v>2.7034964238963402</v>
      </c>
      <c r="N337" s="161">
        <f t="shared" si="367"/>
        <v>3.0895691415432656</v>
      </c>
      <c r="O337" s="161">
        <f t="shared" si="367"/>
        <v>2.9657396788990824</v>
      </c>
      <c r="P337" s="161">
        <f t="shared" si="367"/>
        <v>3.0656469577490717</v>
      </c>
      <c r="Q337" s="161">
        <f t="shared" si="367"/>
        <v>2.6796829513576452</v>
      </c>
      <c r="R337" s="161">
        <f t="shared" si="367"/>
        <v>2.5681338984892945</v>
      </c>
      <c r="S337" s="217">
        <v>2.5</v>
      </c>
      <c r="T337" s="217">
        <v>2.5</v>
      </c>
      <c r="U337" s="217">
        <v>2.5</v>
      </c>
      <c r="V337" s="217">
        <v>2.5</v>
      </c>
      <c r="W337" s="217">
        <v>2.5</v>
      </c>
      <c r="X337" s="217">
        <v>2.5</v>
      </c>
      <c r="Y337" s="217">
        <v>2.5</v>
      </c>
      <c r="Z337" s="217">
        <v>2.5</v>
      </c>
      <c r="AA337" s="217">
        <v>2.5</v>
      </c>
      <c r="AB337" s="217">
        <v>2.5</v>
      </c>
      <c r="AC337" s="217">
        <v>2.5</v>
      </c>
      <c r="AF337" s="119"/>
    </row>
    <row r="338" spans="1:32" s="91" customFormat="1">
      <c r="A338" s="223"/>
      <c r="B338" s="89"/>
      <c r="C338" s="89"/>
      <c r="D338" s="90"/>
      <c r="E338" s="89"/>
      <c r="F338" s="89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</row>
    <row r="339" spans="1:32" s="91" customFormat="1">
      <c r="A339" s="223"/>
      <c r="B339" s="89"/>
      <c r="C339" s="89"/>
      <c r="D339" s="91" t="s">
        <v>234</v>
      </c>
      <c r="G339" s="128"/>
      <c r="H339" s="128"/>
      <c r="I339" s="128"/>
      <c r="J339" s="128"/>
      <c r="K339" s="128"/>
      <c r="L339" s="128">
        <f t="shared" ref="L339:AC339" si="368">-L333/L7</f>
        <v>2.2718886462882098E-2</v>
      </c>
      <c r="M339" s="128">
        <f t="shared" si="368"/>
        <v>2.342711111111111E-2</v>
      </c>
      <c r="N339" s="128">
        <f t="shared" si="368"/>
        <v>2.3948712385329394E-2</v>
      </c>
      <c r="O339" s="128">
        <f t="shared" si="368"/>
        <v>2.3702379298472392E-2</v>
      </c>
      <c r="P339" s="128">
        <f t="shared" si="368"/>
        <v>2.7285875450791273E-2</v>
      </c>
      <c r="Q339" s="128">
        <f t="shared" si="368"/>
        <v>2.6668680498112742E-2</v>
      </c>
      <c r="R339" s="128">
        <f t="shared" si="368"/>
        <v>2.6847544985905115E-2</v>
      </c>
      <c r="S339" s="128">
        <f t="shared" si="368"/>
        <v>3.1549342651280135E-2</v>
      </c>
      <c r="T339" s="128">
        <f t="shared" si="368"/>
        <v>2.7338806122903101E-2</v>
      </c>
      <c r="U339" s="128">
        <f t="shared" si="368"/>
        <v>2.5526054900525851E-2</v>
      </c>
      <c r="V339" s="128">
        <f t="shared" si="368"/>
        <v>2.4779408185519044E-2</v>
      </c>
      <c r="W339" s="128">
        <f t="shared" si="368"/>
        <v>2.4585617784717805E-2</v>
      </c>
      <c r="X339" s="128">
        <f t="shared" si="368"/>
        <v>2.4642686647319455E-2</v>
      </c>
      <c r="Y339" s="128">
        <f t="shared" si="368"/>
        <v>2.4850650555321045E-2</v>
      </c>
      <c r="Z339" s="128">
        <f t="shared" si="368"/>
        <v>2.5008202544126862E-2</v>
      </c>
      <c r="AA339" s="128">
        <f t="shared" si="368"/>
        <v>2.5135703035647793E-2</v>
      </c>
      <c r="AB339" s="128">
        <f t="shared" si="368"/>
        <v>2.5244326043094203E-2</v>
      </c>
      <c r="AC339" s="128">
        <f t="shared" si="368"/>
        <v>2.5340024857377647E-2</v>
      </c>
    </row>
    <row r="340" spans="1:32" s="91" customFormat="1">
      <c r="A340" s="223"/>
      <c r="B340" s="89"/>
      <c r="C340" s="89"/>
      <c r="D340" s="91" t="s">
        <v>233</v>
      </c>
      <c r="G340" s="128"/>
      <c r="H340" s="128"/>
      <c r="I340" s="128"/>
      <c r="J340" s="128"/>
      <c r="K340" s="128"/>
      <c r="L340" s="128">
        <f t="shared" ref="L340:R340" si="369">+L332/L7</f>
        <v>3.2211244541484718E-2</v>
      </c>
      <c r="M340" s="128">
        <f t="shared" si="369"/>
        <v>3.1152444444444444E-2</v>
      </c>
      <c r="N340" s="128">
        <f t="shared" si="369"/>
        <v>3.3444531562051565E-2</v>
      </c>
      <c r="O340" s="128">
        <f t="shared" si="369"/>
        <v>2.8378374297052908E-2</v>
      </c>
      <c r="P340" s="128">
        <f t="shared" si="369"/>
        <v>3.2829535488759248E-2</v>
      </c>
      <c r="Q340" s="128">
        <f t="shared" si="369"/>
        <v>3.9357935954513763E-2</v>
      </c>
      <c r="R340" s="128">
        <f t="shared" si="369"/>
        <v>4.4185089035166172E-2</v>
      </c>
      <c r="S340" s="95">
        <v>3.5000000000000003E-2</v>
      </c>
      <c r="T340" s="95">
        <v>3.5000000000000003E-2</v>
      </c>
      <c r="U340" s="95">
        <v>3.5000000000000003E-2</v>
      </c>
      <c r="V340" s="95">
        <v>3.5000000000000003E-2</v>
      </c>
      <c r="W340" s="95">
        <v>3.5000000000000003E-2</v>
      </c>
      <c r="X340" s="95">
        <v>3.5000000000000003E-2</v>
      </c>
      <c r="Y340" s="95">
        <v>3.5000000000000003E-2</v>
      </c>
      <c r="Z340" s="95">
        <v>3.5000000000000003E-2</v>
      </c>
      <c r="AA340" s="95">
        <v>3.5000000000000003E-2</v>
      </c>
      <c r="AB340" s="95">
        <v>3.5000000000000003E-2</v>
      </c>
      <c r="AC340" s="95">
        <v>3.5000000000000003E-2</v>
      </c>
    </row>
    <row r="341" spans="1:32" s="91" customFormat="1">
      <c r="A341" s="223"/>
      <c r="D341" s="203"/>
      <c r="E341" s="124"/>
      <c r="F341" s="124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</row>
    <row r="342" spans="1:32">
      <c r="D342" s="89" t="s">
        <v>329</v>
      </c>
      <c r="G342" s="96"/>
      <c r="H342" s="96"/>
      <c r="I342" s="96"/>
      <c r="J342" s="96"/>
      <c r="K342" s="96"/>
      <c r="L342" s="127">
        <v>2183.5949999999998</v>
      </c>
      <c r="M342" s="96">
        <f t="shared" ref="M342" si="370">+L346</f>
        <v>2653.2330000000002</v>
      </c>
      <c r="N342" s="96">
        <f t="shared" ref="N342" si="371">+M346</f>
        <v>2724.9569999999999</v>
      </c>
      <c r="O342" s="96">
        <f t="shared" ref="O342" si="372">+N346</f>
        <v>2407.91</v>
      </c>
      <c r="P342" s="96">
        <f t="shared" ref="P342" si="373">+O346</f>
        <v>2341.8820000000001</v>
      </c>
      <c r="Q342" s="96">
        <f t="shared" ref="Q342" si="374">+P346</f>
        <v>2115.8820000000001</v>
      </c>
      <c r="R342" s="96">
        <f t="shared" ref="R342" si="375">+Q346</f>
        <v>2335.3850000000002</v>
      </c>
      <c r="S342" s="96">
        <f t="shared" ref="S342" si="376">+R346</f>
        <v>2130.9740000000002</v>
      </c>
      <c r="T342" s="96">
        <f t="shared" ref="T342" si="377">+S346</f>
        <v>1944.8886747226666</v>
      </c>
      <c r="U342" s="96">
        <f t="shared" ref="U342" si="378">+T346</f>
        <v>1778.0501577215432</v>
      </c>
      <c r="V342" s="96">
        <f t="shared" ref="V342" si="379">+U346</f>
        <v>1628.5348834271783</v>
      </c>
      <c r="W342" s="96">
        <f t="shared" ref="W342" si="380">+V346</f>
        <v>1494.7255982368979</v>
      </c>
      <c r="X342" s="96">
        <f t="shared" ref="X342" si="381">+W346</f>
        <v>1375.112064429992</v>
      </c>
      <c r="Y342" s="96">
        <f t="shared" ref="Y342" si="382">+X346</f>
        <v>1268.3382822346639</v>
      </c>
      <c r="Z342" s="96">
        <f t="shared" ref="Z342" si="383">+Y346</f>
        <v>1173.1060612017213</v>
      </c>
      <c r="AA342" s="96">
        <f t="shared" ref="AA342" si="384">+Z346</f>
        <v>1088.4110471483157</v>
      </c>
      <c r="AB342" s="96">
        <f t="shared" ref="AB342" si="385">+AA346</f>
        <v>1013.3210101892032</v>
      </c>
      <c r="AC342" s="96">
        <f t="shared" ref="AC342" si="386">+AB346</f>
        <v>946.97252042648495</v>
      </c>
      <c r="AF342" s="119"/>
    </row>
    <row r="343" spans="1:32">
      <c r="D343" s="90" t="s">
        <v>203</v>
      </c>
      <c r="G343" s="96"/>
      <c r="H343" s="96"/>
      <c r="I343" s="96"/>
      <c r="J343" s="96"/>
      <c r="K343" s="96"/>
      <c r="L343" s="96">
        <f t="shared" ref="L343:AC343" si="387">-L$349*L194</f>
        <v>11.802200000000001</v>
      </c>
      <c r="M343" s="96">
        <f t="shared" si="387"/>
        <v>14.018600000000001</v>
      </c>
      <c r="N343" s="96">
        <f t="shared" si="387"/>
        <v>16.2774</v>
      </c>
      <c r="O343" s="96">
        <f t="shared" si="387"/>
        <v>15.034000000000001</v>
      </c>
      <c r="P343" s="96">
        <f t="shared" si="387"/>
        <v>15.685</v>
      </c>
      <c r="Q343" s="96">
        <f t="shared" si="387"/>
        <v>22.306000000000001</v>
      </c>
      <c r="R343" s="96">
        <f t="shared" si="387"/>
        <v>30.285600000000002</v>
      </c>
      <c r="S343" s="96">
        <f t="shared" si="387"/>
        <v>26.153876140000008</v>
      </c>
      <c r="T343" s="96">
        <f t="shared" si="387"/>
        <v>28.82371560870201</v>
      </c>
      <c r="U343" s="96">
        <f t="shared" si="387"/>
        <v>31.169297471889099</v>
      </c>
      <c r="V343" s="96">
        <f t="shared" si="387"/>
        <v>33.353244136601397</v>
      </c>
      <c r="W343" s="96">
        <f t="shared" si="387"/>
        <v>35.363785950241251</v>
      </c>
      <c r="X343" s="96">
        <f t="shared" si="387"/>
        <v>37.241828809216031</v>
      </c>
      <c r="Y343" s="96">
        <f t="shared" si="387"/>
        <v>38.942711419970401</v>
      </c>
      <c r="Z343" s="96">
        <f t="shared" si="387"/>
        <v>40.659035531008271</v>
      </c>
      <c r="AA343" s="96">
        <f t="shared" si="387"/>
        <v>42.388583041469609</v>
      </c>
      <c r="AB343" s="96">
        <f t="shared" si="387"/>
        <v>44.130004874048844</v>
      </c>
      <c r="AC343" s="96">
        <f t="shared" si="387"/>
        <v>45.882961833209642</v>
      </c>
      <c r="AF343" s="119"/>
    </row>
    <row r="344" spans="1:32">
      <c r="D344" s="90" t="s">
        <v>332</v>
      </c>
      <c r="G344" s="127"/>
      <c r="H344" s="127"/>
      <c r="I344" s="127"/>
      <c r="J344" s="127"/>
      <c r="K344" s="127"/>
      <c r="L344" s="127">
        <v>-161.63499999999999</v>
      </c>
      <c r="M344" s="127">
        <v>-211.84899999999999</v>
      </c>
      <c r="N344" s="127">
        <v>-216.33</v>
      </c>
      <c r="O344" s="127">
        <v>-211.42599999999999</v>
      </c>
      <c r="P344" s="127">
        <v>-189.62</v>
      </c>
      <c r="Q344" s="127">
        <v>-208.625</v>
      </c>
      <c r="R344" s="127">
        <v>-230.27199999999999</v>
      </c>
      <c r="S344" s="96">
        <f t="shared" ref="S344:AC344" si="388">-S342/S348</f>
        <v>-212.23920141733382</v>
      </c>
      <c r="T344" s="96">
        <f t="shared" si="388"/>
        <v>-195.66223260982554</v>
      </c>
      <c r="U344" s="96">
        <f t="shared" si="388"/>
        <v>-180.68457176625415</v>
      </c>
      <c r="V344" s="96">
        <f t="shared" si="388"/>
        <v>-167.16252932688181</v>
      </c>
      <c r="W344" s="96">
        <f t="shared" si="388"/>
        <v>-154.97731975714706</v>
      </c>
      <c r="X344" s="96">
        <f t="shared" si="388"/>
        <v>-144.01561100454418</v>
      </c>
      <c r="Y344" s="96">
        <f t="shared" si="388"/>
        <v>-134.174932452913</v>
      </c>
      <c r="Z344" s="96">
        <f t="shared" si="388"/>
        <v>-125.35404958441384</v>
      </c>
      <c r="AA344" s="96">
        <f t="shared" si="388"/>
        <v>-117.47862000058218</v>
      </c>
      <c r="AB344" s="96">
        <f t="shared" si="388"/>
        <v>-110.47849463676705</v>
      </c>
      <c r="AC344" s="96">
        <f t="shared" si="388"/>
        <v>-104.28765033824945</v>
      </c>
      <c r="AF344" s="119"/>
    </row>
    <row r="345" spans="1:32">
      <c r="D345" s="90" t="s">
        <v>90</v>
      </c>
      <c r="G345" s="96"/>
      <c r="H345" s="96"/>
      <c r="I345" s="96"/>
      <c r="J345" s="96"/>
      <c r="K345" s="96"/>
      <c r="L345" s="96">
        <f t="shared" ref="L345:R345" si="389">+L346-SUM(L342:L344)</f>
        <v>619.47080000000028</v>
      </c>
      <c r="M345" s="96">
        <f t="shared" si="389"/>
        <v>269.55439999999999</v>
      </c>
      <c r="N345" s="96">
        <f t="shared" si="389"/>
        <v>-116.99440000000004</v>
      </c>
      <c r="O345" s="96">
        <f t="shared" si="389"/>
        <v>130.36400000000003</v>
      </c>
      <c r="P345" s="96">
        <f t="shared" si="389"/>
        <v>-52.065000000000055</v>
      </c>
      <c r="Q345" s="96">
        <f t="shared" si="389"/>
        <v>405.82200000000012</v>
      </c>
      <c r="R345" s="96">
        <f t="shared" si="389"/>
        <v>-4.4246000000002823</v>
      </c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F345" s="119"/>
    </row>
    <row r="346" spans="1:32" s="91" customFormat="1">
      <c r="A346" s="223"/>
      <c r="D346" s="203" t="s">
        <v>330</v>
      </c>
      <c r="E346" s="124"/>
      <c r="F346" s="124"/>
      <c r="G346" s="126"/>
      <c r="H346" s="126"/>
      <c r="I346" s="126"/>
      <c r="J346" s="126"/>
      <c r="K346" s="126"/>
      <c r="L346" s="126">
        <f t="shared" ref="L346:R346" si="390">+L223</f>
        <v>2653.2330000000002</v>
      </c>
      <c r="M346" s="126">
        <f t="shared" si="390"/>
        <v>2724.9569999999999</v>
      </c>
      <c r="N346" s="126">
        <f t="shared" si="390"/>
        <v>2407.91</v>
      </c>
      <c r="O346" s="126">
        <f t="shared" si="390"/>
        <v>2341.8820000000001</v>
      </c>
      <c r="P346" s="126">
        <f t="shared" si="390"/>
        <v>2115.8820000000001</v>
      </c>
      <c r="Q346" s="126">
        <f t="shared" si="390"/>
        <v>2335.3850000000002</v>
      </c>
      <c r="R346" s="126">
        <f t="shared" si="390"/>
        <v>2130.9740000000002</v>
      </c>
      <c r="S346" s="181">
        <f t="shared" ref="S346:AC346" si="391">SUM(S342:S345)</f>
        <v>1944.8886747226666</v>
      </c>
      <c r="T346" s="181">
        <f t="shared" si="391"/>
        <v>1778.0501577215432</v>
      </c>
      <c r="U346" s="181">
        <f t="shared" si="391"/>
        <v>1628.5348834271783</v>
      </c>
      <c r="V346" s="181">
        <f t="shared" si="391"/>
        <v>1494.7255982368979</v>
      </c>
      <c r="W346" s="181">
        <f t="shared" si="391"/>
        <v>1375.112064429992</v>
      </c>
      <c r="X346" s="181">
        <f t="shared" si="391"/>
        <v>1268.3382822346639</v>
      </c>
      <c r="Y346" s="181">
        <f t="shared" si="391"/>
        <v>1173.1060612017213</v>
      </c>
      <c r="Z346" s="181">
        <f t="shared" si="391"/>
        <v>1088.4110471483157</v>
      </c>
      <c r="AA346" s="181">
        <f t="shared" si="391"/>
        <v>1013.3210101892032</v>
      </c>
      <c r="AB346" s="181">
        <f t="shared" si="391"/>
        <v>946.97252042648495</v>
      </c>
      <c r="AC346" s="181">
        <f t="shared" si="391"/>
        <v>888.56783192144508</v>
      </c>
    </row>
    <row r="347" spans="1:32">
      <c r="D347" s="89" t="s">
        <v>331</v>
      </c>
      <c r="G347" s="129"/>
      <c r="H347" s="129"/>
      <c r="I347" s="129"/>
      <c r="J347" s="129"/>
      <c r="K347" s="129"/>
      <c r="L347" s="129">
        <f t="shared" ref="L347:AC347" si="392">+L346/L7</f>
        <v>1.4482712882096072</v>
      </c>
      <c r="M347" s="129">
        <f t="shared" si="392"/>
        <v>1.2110920000000001</v>
      </c>
      <c r="N347" s="129">
        <f t="shared" si="392"/>
        <v>0.98948753478540286</v>
      </c>
      <c r="O347" s="129">
        <f t="shared" si="392"/>
        <v>0.88411339571013514</v>
      </c>
      <c r="P347" s="129">
        <f t="shared" si="392"/>
        <v>0.88573061152727961</v>
      </c>
      <c r="Q347" s="129">
        <f t="shared" si="392"/>
        <v>0.82413640508501862</v>
      </c>
      <c r="R347" s="129">
        <f t="shared" si="392"/>
        <v>0.62179567795668045</v>
      </c>
      <c r="S347" s="129">
        <f t="shared" si="392"/>
        <v>0.5205431367106973</v>
      </c>
      <c r="T347" s="129">
        <f t="shared" si="392"/>
        <v>0.43180939171815841</v>
      </c>
      <c r="U347" s="129">
        <f t="shared" si="392"/>
        <v>0.36573632095081476</v>
      </c>
      <c r="V347" s="129">
        <f t="shared" si="392"/>
        <v>0.31370499207830421</v>
      </c>
      <c r="W347" s="129">
        <f t="shared" si="392"/>
        <v>0.27219326755777623</v>
      </c>
      <c r="X347" s="129">
        <f t="shared" si="392"/>
        <v>0.23839774413671025</v>
      </c>
      <c r="Y347" s="129">
        <f t="shared" si="392"/>
        <v>0.21086724906887061</v>
      </c>
      <c r="Z347" s="129">
        <f t="shared" si="392"/>
        <v>0.18738460542743909</v>
      </c>
      <c r="AA347" s="129">
        <f t="shared" si="392"/>
        <v>0.16733862192055243</v>
      </c>
      <c r="AB347" s="129">
        <f t="shared" si="392"/>
        <v>0.15021089759461009</v>
      </c>
      <c r="AC347" s="129">
        <f t="shared" si="392"/>
        <v>0.13556175484181926</v>
      </c>
      <c r="AF347" s="119"/>
    </row>
    <row r="348" spans="1:32">
      <c r="D348" s="98" t="s">
        <v>212</v>
      </c>
      <c r="G348" s="161"/>
      <c r="H348" s="161"/>
      <c r="I348" s="161"/>
      <c r="J348" s="161"/>
      <c r="K348" s="161"/>
      <c r="L348" s="161">
        <f t="shared" ref="L348:R348" si="393">-L342/L344</f>
        <v>13.50941937080459</v>
      </c>
      <c r="M348" s="161">
        <f t="shared" si="393"/>
        <v>12.524170517680048</v>
      </c>
      <c r="N348" s="161">
        <f t="shared" si="393"/>
        <v>12.59629732353349</v>
      </c>
      <c r="O348" s="161">
        <f t="shared" si="393"/>
        <v>11.388902027186818</v>
      </c>
      <c r="P348" s="161">
        <f t="shared" si="393"/>
        <v>12.3503955278979</v>
      </c>
      <c r="Q348" s="161">
        <f t="shared" si="393"/>
        <v>10.142034751348113</v>
      </c>
      <c r="R348" s="161">
        <f t="shared" si="393"/>
        <v>10.141853981378546</v>
      </c>
      <c r="S348" s="217">
        <f>+R348*0.99</f>
        <v>10.04043544156476</v>
      </c>
      <c r="T348" s="217">
        <f t="shared" ref="T348:AC348" si="394">+S348*0.99</f>
        <v>9.9400310871491122</v>
      </c>
      <c r="U348" s="217">
        <f t="shared" si="394"/>
        <v>9.8406307762776208</v>
      </c>
      <c r="V348" s="217">
        <f t="shared" si="394"/>
        <v>9.7422244685148449</v>
      </c>
      <c r="W348" s="217">
        <f t="shared" si="394"/>
        <v>9.6448022238296964</v>
      </c>
      <c r="X348" s="217">
        <f t="shared" si="394"/>
        <v>9.5483542015913994</v>
      </c>
      <c r="Y348" s="217">
        <f t="shared" si="394"/>
        <v>9.4528706595754848</v>
      </c>
      <c r="Z348" s="217">
        <f t="shared" si="394"/>
        <v>9.35834195297973</v>
      </c>
      <c r="AA348" s="217">
        <f t="shared" si="394"/>
        <v>9.2647585334499318</v>
      </c>
      <c r="AB348" s="217">
        <f t="shared" si="394"/>
        <v>9.1721109481154333</v>
      </c>
      <c r="AC348" s="217">
        <f t="shared" si="394"/>
        <v>9.0803898386342787</v>
      </c>
      <c r="AF348" s="119"/>
    </row>
    <row r="349" spans="1:32" s="91" customFormat="1">
      <c r="A349" s="223"/>
      <c r="D349" s="265" t="s">
        <v>333</v>
      </c>
      <c r="E349" s="151"/>
      <c r="F349" s="151"/>
      <c r="G349" s="256"/>
      <c r="H349" s="256"/>
      <c r="I349" s="256"/>
      <c r="J349" s="256"/>
      <c r="K349" s="256"/>
      <c r="L349" s="95">
        <v>0.2</v>
      </c>
      <c r="M349" s="95">
        <v>0.2</v>
      </c>
      <c r="N349" s="95">
        <v>0.2</v>
      </c>
      <c r="O349" s="95">
        <v>0.2</v>
      </c>
      <c r="P349" s="95">
        <v>0.2</v>
      </c>
      <c r="Q349" s="95">
        <v>0.2</v>
      </c>
      <c r="R349" s="95">
        <v>0.2</v>
      </c>
      <c r="S349" s="95">
        <v>0.2</v>
      </c>
      <c r="T349" s="95">
        <v>0.2</v>
      </c>
      <c r="U349" s="95">
        <v>0.2</v>
      </c>
      <c r="V349" s="95">
        <v>0.2</v>
      </c>
      <c r="W349" s="95">
        <v>0.2</v>
      </c>
      <c r="X349" s="95">
        <v>0.2</v>
      </c>
      <c r="Y349" s="95">
        <v>0.2</v>
      </c>
      <c r="Z349" s="95">
        <v>0.2</v>
      </c>
      <c r="AA349" s="95">
        <v>0.2</v>
      </c>
      <c r="AB349" s="95">
        <v>0.2</v>
      </c>
      <c r="AC349" s="95">
        <v>0.2</v>
      </c>
    </row>
    <row r="350" spans="1:32" s="91" customFormat="1">
      <c r="A350" s="223"/>
      <c r="D350" s="265"/>
      <c r="E350" s="151"/>
      <c r="F350" s="151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</row>
    <row r="351" spans="1:32">
      <c r="C351" s="279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F351" s="119"/>
    </row>
    <row r="352" spans="1:32">
      <c r="C352" s="279"/>
      <c r="D352" s="90"/>
      <c r="G352" s="96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F352" s="119"/>
    </row>
    <row r="353" spans="1:33">
      <c r="C353" s="279"/>
      <c r="D353" s="90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F353" s="119"/>
    </row>
    <row r="354" spans="1:33">
      <c r="C354" s="279"/>
      <c r="D354" s="312"/>
      <c r="E354" s="130"/>
      <c r="F354" s="130"/>
      <c r="G354" s="313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F354" s="119"/>
    </row>
    <row r="355" spans="1:33" s="91" customFormat="1">
      <c r="A355" s="223"/>
      <c r="D355" s="265"/>
      <c r="E355" s="151"/>
      <c r="F355" s="151"/>
      <c r="G355" s="311"/>
      <c r="H355" s="311"/>
      <c r="I355" s="311"/>
      <c r="J355" s="311"/>
      <c r="K355" s="311"/>
      <c r="L355" s="311"/>
      <c r="M355" s="311"/>
      <c r="N355" s="311"/>
      <c r="O355" s="256"/>
      <c r="P355" s="256"/>
      <c r="Q355" s="256"/>
      <c r="R355" s="256"/>
      <c r="S355" s="311"/>
      <c r="T355" s="311"/>
      <c r="U355" s="311"/>
      <c r="V355" s="311"/>
      <c r="W355" s="311"/>
      <c r="X355" s="311"/>
      <c r="Y355" s="311"/>
      <c r="Z355" s="311"/>
      <c r="AA355" s="311"/>
      <c r="AB355" s="311"/>
      <c r="AC355" s="311"/>
    </row>
    <row r="356" spans="1:33" s="91" customFormat="1">
      <c r="A356" s="223"/>
      <c r="B356" s="89"/>
      <c r="C356" s="279"/>
      <c r="D356" s="98"/>
      <c r="E356" s="89"/>
      <c r="F356" s="89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</row>
    <row r="357" spans="1:33" s="91" customFormat="1">
      <c r="A357" s="223"/>
      <c r="B357" s="89"/>
      <c r="C357" s="279"/>
      <c r="D357" s="98"/>
      <c r="E357" s="89"/>
      <c r="F357" s="89"/>
      <c r="G357" s="209"/>
      <c r="H357" s="159"/>
      <c r="I357" s="159"/>
      <c r="J357" s="159"/>
      <c r="K357" s="159"/>
      <c r="L357" s="159"/>
      <c r="M357" s="159"/>
      <c r="N357" s="95"/>
      <c r="O357" s="167"/>
      <c r="P357" s="167"/>
      <c r="Q357" s="167"/>
      <c r="R357" s="167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</row>
    <row r="358" spans="1:33" s="91" customFormat="1">
      <c r="A358" s="223"/>
      <c r="B358" s="89"/>
      <c r="C358" s="279"/>
      <c r="D358" s="98"/>
      <c r="E358" s="89"/>
      <c r="F358" s="89"/>
      <c r="G358" s="115"/>
      <c r="H358" s="115"/>
      <c r="I358" s="115"/>
      <c r="J358" s="115"/>
      <c r="K358" s="115"/>
      <c r="L358" s="115"/>
      <c r="M358" s="115"/>
      <c r="N358" s="219"/>
      <c r="O358" s="219"/>
      <c r="P358" s="219"/>
      <c r="Q358" s="219"/>
      <c r="R358" s="219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</row>
    <row r="359" spans="1:33" s="91" customFormat="1">
      <c r="A359" s="223"/>
      <c r="B359" s="89"/>
      <c r="C359" s="279"/>
      <c r="D359" s="98"/>
      <c r="E359" s="89"/>
      <c r="F359" s="89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</row>
    <row r="360" spans="1:33" s="91" customFormat="1">
      <c r="A360" s="223"/>
      <c r="B360" s="89"/>
      <c r="C360" s="279"/>
      <c r="D360" s="90"/>
      <c r="E360" s="89"/>
      <c r="F360" s="89"/>
      <c r="G360" s="159"/>
      <c r="H360" s="159"/>
      <c r="I360" s="159"/>
      <c r="J360" s="159"/>
      <c r="K360" s="159"/>
      <c r="L360" s="159"/>
      <c r="M360" s="159"/>
      <c r="N360" s="95"/>
      <c r="O360" s="95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</row>
    <row r="361" spans="1:33" s="91" customFormat="1">
      <c r="A361" s="223"/>
      <c r="B361" s="89"/>
      <c r="C361" s="279"/>
      <c r="D361" s="90"/>
      <c r="E361" s="89"/>
      <c r="F361" s="89"/>
      <c r="G361" s="167"/>
      <c r="H361" s="167"/>
      <c r="I361" s="167"/>
      <c r="J361" s="167"/>
      <c r="K361" s="167"/>
      <c r="L361" s="167"/>
      <c r="M361" s="167"/>
      <c r="N361" s="167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</row>
    <row r="362" spans="1:33" s="91" customFormat="1">
      <c r="A362" s="223"/>
      <c r="B362" s="89"/>
      <c r="C362" s="279"/>
      <c r="D362" s="90"/>
      <c r="E362" s="89"/>
      <c r="F362" s="89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</row>
    <row r="363" spans="1:33" s="91" customFormat="1">
      <c r="A363" s="223"/>
      <c r="B363" s="89"/>
      <c r="C363" s="279"/>
      <c r="D363" s="312"/>
      <c r="E363" s="130"/>
      <c r="F363" s="130"/>
      <c r="G363" s="313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313"/>
      <c r="T363" s="313"/>
      <c r="U363" s="313"/>
      <c r="V363" s="313"/>
      <c r="W363" s="313"/>
      <c r="X363" s="313"/>
      <c r="Y363" s="313"/>
      <c r="Z363" s="313"/>
      <c r="AA363" s="313"/>
      <c r="AB363" s="313"/>
      <c r="AC363" s="313"/>
    </row>
    <row r="364" spans="1:33" s="91" customFormat="1">
      <c r="A364" s="223"/>
      <c r="D364" s="265"/>
      <c r="E364" s="151"/>
      <c r="F364" s="151"/>
      <c r="G364" s="311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</row>
    <row r="365" spans="1:33" s="91" customFormat="1">
      <c r="A365" s="223"/>
      <c r="B365" s="89"/>
      <c r="C365" s="89"/>
      <c r="D365" s="90"/>
      <c r="E365" s="89"/>
      <c r="F365" s="89"/>
      <c r="G365" s="96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</row>
    <row r="366" spans="1:33">
      <c r="B366" s="118" t="s">
        <v>142</v>
      </c>
      <c r="C366" s="97" t="s">
        <v>142</v>
      </c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/>
      <c r="AE366"/>
      <c r="AF366"/>
      <c r="AG366"/>
    </row>
    <row r="367" spans="1:33">
      <c r="C367" s="83"/>
      <c r="D367" s="84" t="s">
        <v>173</v>
      </c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/>
      <c r="AE367"/>
      <c r="AF367"/>
      <c r="AG367"/>
    </row>
    <row r="368" spans="1:33" ht="5.0999999999999996" customHeight="1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19"/>
      <c r="AE368" s="119"/>
    </row>
    <row r="369" spans="1:33">
      <c r="D369" s="89" t="s">
        <v>143</v>
      </c>
      <c r="G369" s="96"/>
      <c r="H369" s="96"/>
      <c r="I369" s="96"/>
      <c r="J369" s="96"/>
      <c r="K369" s="96"/>
      <c r="L369" s="96">
        <f t="shared" ref="L369:AC369" si="395">+SUM(L246:L248)</f>
        <v>3084.0380000000005</v>
      </c>
      <c r="M369" s="96">
        <f t="shared" si="395"/>
        <v>3676.5220000000004</v>
      </c>
      <c r="N369" s="96">
        <f t="shared" si="395"/>
        <v>3340.18</v>
      </c>
      <c r="O369" s="96">
        <f t="shared" si="395"/>
        <v>3711.6160000000004</v>
      </c>
      <c r="P369" s="96">
        <f t="shared" si="395"/>
        <v>3355.4110000000001</v>
      </c>
      <c r="Q369" s="96">
        <f t="shared" si="395"/>
        <v>2866.5799999999995</v>
      </c>
      <c r="R369" s="96">
        <f t="shared" si="395"/>
        <v>2541.4930000000008</v>
      </c>
      <c r="S369" s="96">
        <f t="shared" si="395"/>
        <v>2532.227686406402</v>
      </c>
      <c r="T369" s="96">
        <f t="shared" ca="1" si="395"/>
        <v>2595.7307577057177</v>
      </c>
      <c r="U369" s="96">
        <f t="shared" ca="1" si="395"/>
        <v>2701.0179614940266</v>
      </c>
      <c r="V369" s="96">
        <f t="shared" ca="1" si="395"/>
        <v>2842.3277086507269</v>
      </c>
      <c r="W369" s="96">
        <f t="shared" ca="1" si="395"/>
        <v>3013.0374950263395</v>
      </c>
      <c r="X369" s="96">
        <f t="shared" ca="1" si="395"/>
        <v>3168.1006691311013</v>
      </c>
      <c r="Y369" s="96">
        <f t="shared" ca="1" si="395"/>
        <v>3293.0255859976896</v>
      </c>
      <c r="Z369" s="96">
        <f t="shared" ca="1" si="395"/>
        <v>3415.3364830595201</v>
      </c>
      <c r="AA369" s="96">
        <f t="shared" ca="1" si="395"/>
        <v>3542.6311985097018</v>
      </c>
      <c r="AB369" s="96">
        <f t="shared" ca="1" si="395"/>
        <v>3676.356643903946</v>
      </c>
      <c r="AC369" s="96">
        <f t="shared" ca="1" si="395"/>
        <v>3817.995017082445</v>
      </c>
      <c r="AD369" s="119"/>
      <c r="AE369" s="122">
        <f t="shared" ref="AE369:AE373" ca="1" si="396">(AC369/S369)^(1/10)-1</f>
        <v>4.1917327154710637E-2</v>
      </c>
      <c r="AF369" s="122">
        <f t="shared" ref="AF369:AF372" si="397">(R369/L369)^(1/6)-1</f>
        <v>-3.1733589659721395E-2</v>
      </c>
      <c r="AG369" s="122">
        <f t="shared" ref="AG369:AG373" si="398">+(R369/O369)^(1/3)-1</f>
        <v>-0.11859543961054109</v>
      </c>
    </row>
    <row r="370" spans="1:33">
      <c r="D370" s="89" t="s">
        <v>144</v>
      </c>
      <c r="G370" s="210"/>
      <c r="H370" s="210"/>
      <c r="I370" s="210"/>
      <c r="J370" s="210"/>
      <c r="K370" s="210"/>
      <c r="L370" s="210">
        <f t="shared" ref="L370:AC370" si="399">+L369/L287</f>
        <v>32.390934011111938</v>
      </c>
      <c r="M370" s="210">
        <f t="shared" si="399"/>
        <v>39.281599247815038</v>
      </c>
      <c r="N370" s="210">
        <f t="shared" si="399"/>
        <v>36.246812297207846</v>
      </c>
      <c r="O370" s="210">
        <f t="shared" si="399"/>
        <v>41.208127012323757</v>
      </c>
      <c r="P370" s="210">
        <f t="shared" si="399"/>
        <v>38.69291620060195</v>
      </c>
      <c r="Q370" s="210">
        <f t="shared" si="399"/>
        <v>34.101188422693035</v>
      </c>
      <c r="R370" s="210">
        <f t="shared" si="399"/>
        <v>33.065663136530418</v>
      </c>
      <c r="S370" s="210">
        <f t="shared" si="399"/>
        <v>35.013961636931043</v>
      </c>
      <c r="T370" s="210">
        <f t="shared" ca="1" si="399"/>
        <v>38.414086892473748</v>
      </c>
      <c r="U370" s="210">
        <f t="shared" ca="1" si="399"/>
        <v>42.619649777613738</v>
      </c>
      <c r="V370" s="210">
        <f t="shared" ca="1" si="399"/>
        <v>47.678606594937243</v>
      </c>
      <c r="W370" s="210">
        <f t="shared" ca="1" si="399"/>
        <v>53.604931563169899</v>
      </c>
      <c r="X370" s="210">
        <f t="shared" ca="1" si="399"/>
        <v>59.748049789957513</v>
      </c>
      <c r="Y370" s="210">
        <f t="shared" ca="1" si="399"/>
        <v>65.827198563719008</v>
      </c>
      <c r="Z370" s="210">
        <f t="shared" ca="1" si="399"/>
        <v>72.28613092174713</v>
      </c>
      <c r="AA370" s="210">
        <f t="shared" ca="1" si="399"/>
        <v>79.285507884395315</v>
      </c>
      <c r="AB370" s="210">
        <f t="shared" ca="1" si="399"/>
        <v>86.890682375763546</v>
      </c>
      <c r="AC370" s="210">
        <f t="shared" ca="1" si="399"/>
        <v>95.176174413970898</v>
      </c>
      <c r="AE370" s="122">
        <f t="shared" ca="1" si="396"/>
        <v>0.10516901230435138</v>
      </c>
      <c r="AF370" s="122">
        <f t="shared" si="397"/>
        <v>3.442044827468127E-3</v>
      </c>
      <c r="AG370" s="122">
        <f t="shared" si="398"/>
        <v>-7.0752387735955602E-2</v>
      </c>
    </row>
    <row r="371" spans="1:33">
      <c r="D371" s="89" t="s">
        <v>187</v>
      </c>
      <c r="G371" s="210"/>
      <c r="H371" s="210"/>
      <c r="I371" s="210"/>
      <c r="J371" s="210"/>
      <c r="K371" s="210"/>
      <c r="L371" s="210">
        <f t="shared" ref="L371:AC371" si="400">(L369-L214-L217)/L287</f>
        <v>21.194794828437299</v>
      </c>
      <c r="M371" s="210">
        <f t="shared" si="400"/>
        <v>20.855257815671951</v>
      </c>
      <c r="N371" s="210">
        <f t="shared" si="400"/>
        <v>15.442426018165836</v>
      </c>
      <c r="O371" s="210">
        <f t="shared" si="400"/>
        <v>16.311191295658936</v>
      </c>
      <c r="P371" s="210">
        <f t="shared" si="400"/>
        <v>19.840069650249657</v>
      </c>
      <c r="Q371" s="210">
        <f t="shared" si="400"/>
        <v>2.7188946122458622</v>
      </c>
      <c r="R371" s="210">
        <f t="shared" si="400"/>
        <v>-2.3505763576279457</v>
      </c>
      <c r="S371" s="210">
        <f t="shared" si="400"/>
        <v>-10.763869958387962</v>
      </c>
      <c r="T371" s="210">
        <f t="shared" ca="1" si="400"/>
        <v>-26.592583163263772</v>
      </c>
      <c r="U371" s="210">
        <f t="shared" ca="1" si="400"/>
        <v>-42.63412474697364</v>
      </c>
      <c r="V371" s="210">
        <f t="shared" ca="1" si="400"/>
        <v>-59.560640102527579</v>
      </c>
      <c r="W371" s="210">
        <f t="shared" ca="1" si="400"/>
        <v>-77.253528121070303</v>
      </c>
      <c r="X371" s="210">
        <f t="shared" ca="1" si="400"/>
        <v>-96.003238514367496</v>
      </c>
      <c r="Y371" s="210">
        <f t="shared" ca="1" si="400"/>
        <v>-115.6000939450136</v>
      </c>
      <c r="Z371" s="210">
        <f t="shared" ca="1" si="400"/>
        <v>-137.11574252032702</v>
      </c>
      <c r="AA371" s="210">
        <f t="shared" ca="1" si="400"/>
        <v>-160.62600331796276</v>
      </c>
      <c r="AB371" s="210">
        <f t="shared" ca="1" si="400"/>
        <v>-186.23306787377908</v>
      </c>
      <c r="AC371" s="210">
        <f t="shared" ca="1" si="400"/>
        <v>-214.04714351293802</v>
      </c>
      <c r="AE371" s="122">
        <f t="shared" ca="1" si="396"/>
        <v>0.34850977665260396</v>
      </c>
      <c r="AF371" s="122"/>
      <c r="AG371" s="122">
        <f t="shared" si="398"/>
        <v>-1.5242795212563931</v>
      </c>
    </row>
    <row r="372" spans="1:33">
      <c r="D372" s="89" t="s">
        <v>23</v>
      </c>
      <c r="G372" s="210"/>
      <c r="H372" s="210"/>
      <c r="I372" s="210"/>
      <c r="J372" s="210"/>
      <c r="K372" s="210"/>
      <c r="L372" s="210">
        <f t="shared" ref="L372:AC372" si="401">+L174</f>
        <v>4.7560627225273864</v>
      </c>
      <c r="M372" s="210">
        <f t="shared" si="401"/>
        <v>7.9135628352244796</v>
      </c>
      <c r="N372" s="210">
        <f t="shared" si="401"/>
        <v>8.8060140421699185</v>
      </c>
      <c r="O372" s="210">
        <f t="shared" si="401"/>
        <v>9.9375263683801496</v>
      </c>
      <c r="P372" s="210">
        <f t="shared" si="401"/>
        <v>8.1206655980811639</v>
      </c>
      <c r="Q372" s="210">
        <f t="shared" si="401"/>
        <v>9.9867596150414588</v>
      </c>
      <c r="R372" s="210">
        <f t="shared" si="401"/>
        <v>12.416109390856338</v>
      </c>
      <c r="S372" s="210">
        <f t="shared" si="401"/>
        <v>13.699220843541177</v>
      </c>
      <c r="T372" s="210">
        <f t="shared" ca="1" si="401"/>
        <v>17.218622520024521</v>
      </c>
      <c r="U372" s="210">
        <f t="shared" ca="1" si="401"/>
        <v>20.596265658998835</v>
      </c>
      <c r="V372" s="210">
        <f t="shared" ca="1" si="401"/>
        <v>24.177240438173982</v>
      </c>
      <c r="W372" s="210">
        <f t="shared" ca="1" si="401"/>
        <v>27.944488159623738</v>
      </c>
      <c r="X372" s="210">
        <f t="shared" ca="1" si="401"/>
        <v>31.213274848067773</v>
      </c>
      <c r="Y372" s="210">
        <f t="shared" ca="1" si="401"/>
        <v>34.481048520514904</v>
      </c>
      <c r="Z372" s="210">
        <f t="shared" ca="1" si="401"/>
        <v>38.569495198649868</v>
      </c>
      <c r="AA372" s="210">
        <f t="shared" ca="1" si="401"/>
        <v>43.133629157237934</v>
      </c>
      <c r="AB372" s="210">
        <f t="shared" ca="1" si="401"/>
        <v>48.067097083271037</v>
      </c>
      <c r="AC372" s="210">
        <f t="shared" ca="1" si="401"/>
        <v>53.387431472618978</v>
      </c>
      <c r="AE372" s="122">
        <f t="shared" ca="1" si="396"/>
        <v>0.14570897715893127</v>
      </c>
      <c r="AF372" s="122">
        <f t="shared" si="397"/>
        <v>0.17342767339954679</v>
      </c>
      <c r="AG372" s="122">
        <f t="shared" si="398"/>
        <v>7.7049703244835399E-2</v>
      </c>
    </row>
    <row r="373" spans="1:33">
      <c r="D373" s="89" t="s">
        <v>0</v>
      </c>
      <c r="G373" s="119"/>
      <c r="H373" s="119"/>
      <c r="I373" s="119"/>
      <c r="J373" s="119"/>
      <c r="K373" s="94"/>
      <c r="L373" s="94"/>
      <c r="M373" s="94">
        <f>+M372/AVERAGE(L370:M370)</f>
        <v>0.22082553735433447</v>
      </c>
      <c r="N373" s="94">
        <f>+N372/AVERAGE(M370:N370)</f>
        <v>0.23318414519867417</v>
      </c>
      <c r="O373" s="94">
        <f>+O372/AVERAGE(N370:O370)</f>
        <v>0.25660148873571548</v>
      </c>
      <c r="P373" s="94">
        <f t="shared" ref="P373:AC373" si="402">+P372/AVERAGE(O370:P370)</f>
        <v>0.20326807439649228</v>
      </c>
      <c r="Q373" s="94">
        <f t="shared" si="402"/>
        <v>0.27438374760490086</v>
      </c>
      <c r="R373" s="94">
        <f t="shared" si="402"/>
        <v>0.36970943561076708</v>
      </c>
      <c r="S373" s="94">
        <f t="shared" si="402"/>
        <v>0.40244701374680181</v>
      </c>
      <c r="T373" s="94">
        <f t="shared" ca="1" si="402"/>
        <v>0.46899305823521104</v>
      </c>
      <c r="U373" s="94">
        <f t="shared" ca="1" si="402"/>
        <v>0.50833804549461614</v>
      </c>
      <c r="V373" s="94">
        <f t="shared" ca="1" si="402"/>
        <v>0.53549739296014631</v>
      </c>
      <c r="W373" s="94">
        <f t="shared" ca="1" si="402"/>
        <v>0.55180710839705094</v>
      </c>
      <c r="X373" s="94">
        <f t="shared" ca="1" si="402"/>
        <v>0.55072702059470979</v>
      </c>
      <c r="Y373" s="94">
        <f t="shared" ca="1" si="402"/>
        <v>0.54916950549682719</v>
      </c>
      <c r="Z373" s="94">
        <f t="shared" ca="1" si="402"/>
        <v>0.5585195193300817</v>
      </c>
      <c r="AA373" s="94">
        <f t="shared" ca="1" si="402"/>
        <v>0.56915171594080483</v>
      </c>
      <c r="AB373" s="94">
        <f t="shared" ca="1" si="402"/>
        <v>0.57850763106338021</v>
      </c>
      <c r="AC373" s="94">
        <f t="shared" ca="1" si="402"/>
        <v>0.58645963811277424</v>
      </c>
      <c r="AE373" s="122">
        <f t="shared" ca="1" si="396"/>
        <v>3.8371935801906343E-2</v>
      </c>
      <c r="AF373" s="122"/>
      <c r="AG373" s="122">
        <f t="shared" si="398"/>
        <v>0.12945028925492585</v>
      </c>
    </row>
    <row r="374" spans="1:33">
      <c r="D374" s="89" t="s">
        <v>188</v>
      </c>
      <c r="G374" s="119"/>
      <c r="H374" s="119"/>
      <c r="I374" s="119"/>
      <c r="J374" s="119"/>
      <c r="K374" s="94"/>
      <c r="L374" s="94"/>
      <c r="M374" s="94">
        <f t="shared" ref="M374:Z374" si="403">+M372/AVERAGE(L371:M371)</f>
        <v>0.37638777302853543</v>
      </c>
      <c r="N374" s="94">
        <f t="shared" si="403"/>
        <v>0.48521079650601223</v>
      </c>
      <c r="O374" s="94">
        <f t="shared" si="403"/>
        <v>0.62591460180214409</v>
      </c>
      <c r="P374" s="94">
        <f t="shared" si="403"/>
        <v>0.44926043438604973</v>
      </c>
      <c r="Q374" s="94">
        <f t="shared" si="403"/>
        <v>0.88539167834442978</v>
      </c>
      <c r="R374" s="94">
        <f t="shared" si="403"/>
        <v>67.420548589080823</v>
      </c>
      <c r="S374" s="94">
        <f t="shared" si="403"/>
        <v>-2.0891802083647431</v>
      </c>
      <c r="T374" s="94">
        <f t="shared" ca="1" si="403"/>
        <v>-0.92185531982663738</v>
      </c>
      <c r="U374" s="94">
        <f t="shared" ca="1" si="403"/>
        <v>-0.59503813717979825</v>
      </c>
      <c r="V374" s="94">
        <f t="shared" ca="1" si="403"/>
        <v>-0.47316005812585388</v>
      </c>
      <c r="W374" s="94">
        <f t="shared" ca="1" si="403"/>
        <v>-0.40850284034842876</v>
      </c>
      <c r="X374" s="94">
        <f t="shared" ca="1" si="403"/>
        <v>-0.3603123324325439</v>
      </c>
      <c r="Y374" s="94">
        <f t="shared" ca="1" si="403"/>
        <v>-0.32590269840985431</v>
      </c>
      <c r="Z374" s="94">
        <f t="shared" ca="1" si="403"/>
        <v>-0.30524003353418327</v>
      </c>
      <c r="AA374" s="94">
        <f ca="1">+AA372/AVERAGE(Z371:AA371)</f>
        <v>-0.28973853858346604</v>
      </c>
      <c r="AB374" s="94">
        <f ca="1">+AB372/AVERAGE(AA371:AB371)</f>
        <v>-0.27715635008836087</v>
      </c>
      <c r="AC374" s="94">
        <f ca="1">+AC372/AVERAGE(AB371:AC371)</f>
        <v>-0.26675029119059063</v>
      </c>
    </row>
    <row r="375" spans="1:33">
      <c r="D375" s="89" t="s">
        <v>145</v>
      </c>
      <c r="G375" s="96"/>
      <c r="H375" s="96"/>
      <c r="I375" s="96"/>
      <c r="J375" s="96"/>
      <c r="K375" s="96"/>
      <c r="L375" s="96">
        <f t="shared" ref="L375:AC375" si="404">SUM(L230,L239,L241,L246,L247,L248,L249,SUM(L215:L216,L219)-SUM(L232:L236))</f>
        <v>5132.1630000000005</v>
      </c>
      <c r="M375" s="96">
        <f t="shared" si="404"/>
        <v>5773.0120000000006</v>
      </c>
      <c r="N375" s="96">
        <f t="shared" si="404"/>
        <v>5706.3919999999998</v>
      </c>
      <c r="O375" s="96">
        <f t="shared" si="404"/>
        <v>6246.0879999999997</v>
      </c>
      <c r="P375" s="96">
        <f t="shared" si="404"/>
        <v>5555.2520000000004</v>
      </c>
      <c r="Q375" s="96">
        <f t="shared" si="404"/>
        <v>5163.4909999999991</v>
      </c>
      <c r="R375" s="96">
        <f t="shared" si="404"/>
        <v>6108.4770000000008</v>
      </c>
      <c r="S375" s="96">
        <f t="shared" si="404"/>
        <v>6083.141173574897</v>
      </c>
      <c r="T375" s="96">
        <f t="shared" ca="1" si="404"/>
        <v>6565.5051712265622</v>
      </c>
      <c r="U375" s="96">
        <f t="shared" ca="1" si="404"/>
        <v>7051.4120226213035</v>
      </c>
      <c r="V375" s="96">
        <f t="shared" ca="1" si="404"/>
        <v>7561.0751267652558</v>
      </c>
      <c r="W375" s="96">
        <f t="shared" ca="1" si="404"/>
        <v>8085.1825074951448</v>
      </c>
      <c r="X375" s="96">
        <f t="shared" ca="1" si="404"/>
        <v>8583.3964146419821</v>
      </c>
      <c r="Y375" s="96">
        <f t="shared" ca="1" si="404"/>
        <v>9033.9194303264594</v>
      </c>
      <c r="Z375" s="96">
        <f t="shared" ca="1" si="404"/>
        <v>9491.3824599205582</v>
      </c>
      <c r="AA375" s="96">
        <f t="shared" ca="1" si="404"/>
        <v>9963.1525649805772</v>
      </c>
      <c r="AB375" s="96">
        <f t="shared" ca="1" si="404"/>
        <v>10450.558037119103</v>
      </c>
      <c r="AC375" s="96">
        <f t="shared" ca="1" si="404"/>
        <v>10955.105484639982</v>
      </c>
      <c r="AE375" s="122">
        <f t="shared" ref="AE375" ca="1" si="405">(AC375/S375)^(1/10)-1</f>
        <v>6.0593269638284042E-2</v>
      </c>
      <c r="AF375" s="122">
        <f t="shared" ref="AF375" si="406">(R375/L375)^(1/6)-1</f>
        <v>2.9450376885238772E-2</v>
      </c>
      <c r="AG375" s="122">
        <f t="shared" ref="AG375" si="407">+(R375/O375)^(1/3)-1</f>
        <v>-7.3984520994695435E-3</v>
      </c>
    </row>
    <row r="376" spans="1:33">
      <c r="D376" s="89" t="s">
        <v>189</v>
      </c>
      <c r="G376" s="96"/>
      <c r="H376" s="96"/>
      <c r="I376" s="96"/>
      <c r="J376" s="96"/>
      <c r="K376" s="96"/>
      <c r="L376" s="96">
        <f t="shared" ref="L376:AC376" si="408">SUM(L230,L239,L241,L246,L247,L248,L249,SUM(L215:L216,L219)-SUM(L232:L236))-SUM(L214,L217)</f>
        <v>4066.1450000000004</v>
      </c>
      <c r="M376" s="96">
        <f t="shared" si="408"/>
        <v>4048.4170000000004</v>
      </c>
      <c r="N376" s="96">
        <f t="shared" si="408"/>
        <v>3789.2469999999998</v>
      </c>
      <c r="O376" s="96">
        <f t="shared" si="408"/>
        <v>4003.6210000000001</v>
      </c>
      <c r="P376" s="96">
        <f t="shared" si="408"/>
        <v>3920.3520000000003</v>
      </c>
      <c r="Q376" s="96">
        <f t="shared" si="408"/>
        <v>2525.463999999999</v>
      </c>
      <c r="R376" s="96">
        <f t="shared" si="408"/>
        <v>3386.3140000000008</v>
      </c>
      <c r="S376" s="96">
        <f t="shared" si="408"/>
        <v>2772.464884175819</v>
      </c>
      <c r="T376" s="96">
        <f t="shared" ca="1" si="408"/>
        <v>2172.8506382155128</v>
      </c>
      <c r="U376" s="96">
        <f t="shared" ca="1" si="408"/>
        <v>1648.4587492458786</v>
      </c>
      <c r="V376" s="96">
        <f t="shared" ca="1" si="408"/>
        <v>1168.0803622034618</v>
      </c>
      <c r="W376" s="96">
        <f t="shared" ca="1" si="408"/>
        <v>729.86212796302152</v>
      </c>
      <c r="X376" s="96">
        <f t="shared" ca="1" si="408"/>
        <v>324.78776666733211</v>
      </c>
      <c r="Y376" s="96">
        <f t="shared" ca="1" si="408"/>
        <v>-42.035938657267252</v>
      </c>
      <c r="Z376" s="96">
        <f t="shared" ca="1" si="408"/>
        <v>-402.32534914642929</v>
      </c>
      <c r="AA376" s="96">
        <f t="shared" ca="1" si="408"/>
        <v>-756.56188405004104</v>
      </c>
      <c r="AB376" s="96">
        <f t="shared" ca="1" si="408"/>
        <v>-1105.345155073368</v>
      </c>
      <c r="AC376" s="96">
        <f t="shared" ca="1" si="408"/>
        <v>-1449.3969476130296</v>
      </c>
      <c r="AE376" s="122"/>
      <c r="AF376" s="122">
        <f t="shared" ref="AF376" si="409">(R376/L376)^(1/6)-1</f>
        <v>-3.0032028393371379E-2</v>
      </c>
      <c r="AG376" s="122">
        <f t="shared" ref="AG376" si="410">+(R376/O376)^(1/3)-1</f>
        <v>-5.4289765120411948E-2</v>
      </c>
    </row>
    <row r="377" spans="1:33">
      <c r="D377" s="89" t="s">
        <v>43</v>
      </c>
      <c r="G377" s="94"/>
      <c r="H377" s="94"/>
      <c r="I377" s="94"/>
      <c r="J377" s="94"/>
      <c r="K377" s="94"/>
      <c r="L377" s="94"/>
      <c r="M377" s="94">
        <f t="shared" ref="M377:AC377" si="411">+(M158*(1+SUM(M164,M166)))/AVERAGE(L375:M375)</f>
        <v>0.13435255096693752</v>
      </c>
      <c r="N377" s="94">
        <f t="shared" si="411"/>
        <v>0.14193555690668597</v>
      </c>
      <c r="O377" s="94">
        <f t="shared" si="411"/>
        <v>0.17119013368398653</v>
      </c>
      <c r="P377" s="94">
        <f t="shared" si="411"/>
        <v>0.13121232283063231</v>
      </c>
      <c r="Q377" s="94">
        <f t="shared" si="411"/>
        <v>0.17542472255115854</v>
      </c>
      <c r="R377" s="94">
        <f t="shared" si="411"/>
        <v>0.19206044992320104</v>
      </c>
      <c r="S377" s="94">
        <f t="shared" si="411"/>
        <v>0.20531983927692202</v>
      </c>
      <c r="T377" s="94">
        <f t="shared" ca="1" si="411"/>
        <v>0.22738023251537565</v>
      </c>
      <c r="U377" s="94">
        <f t="shared" ca="1" si="411"/>
        <v>0.2351449569892021</v>
      </c>
      <c r="V377" s="94">
        <f t="shared" ca="1" si="411"/>
        <v>0.23997600780721529</v>
      </c>
      <c r="W377" s="94">
        <f t="shared" ca="1" si="411"/>
        <v>0.24228022735695443</v>
      </c>
      <c r="X377" s="94">
        <f t="shared" ca="1" si="411"/>
        <v>0.24359172781906413</v>
      </c>
      <c r="Y377" s="94">
        <f t="shared" ca="1" si="411"/>
        <v>0.24466748564708365</v>
      </c>
      <c r="Z377" s="94">
        <f t="shared" ca="1" si="411"/>
        <v>0.24640075064142786</v>
      </c>
      <c r="AA377" s="94">
        <f t="shared" ca="1" si="411"/>
        <v>0.24790560955274998</v>
      </c>
      <c r="AB377" s="94">
        <f t="shared" ca="1" si="411"/>
        <v>0.2490981946763971</v>
      </c>
      <c r="AC377" s="94">
        <f t="shared" ca="1" si="411"/>
        <v>0.24998509505482122</v>
      </c>
      <c r="AE377" s="122"/>
      <c r="AF377" s="122"/>
      <c r="AG377" s="122"/>
    </row>
    <row r="378" spans="1:33">
      <c r="D378" s="89" t="s">
        <v>183</v>
      </c>
      <c r="E378" s="132"/>
      <c r="F378" s="132"/>
      <c r="G378" s="211"/>
      <c r="H378" s="211"/>
      <c r="I378" s="211"/>
      <c r="J378" s="211"/>
      <c r="K378" s="211"/>
      <c r="L378" s="211"/>
      <c r="M378" s="211">
        <f t="shared" ref="M378:AC378" si="412">+(M158*(1+SUM(M164,M166)))/AVERAGE(L376:M376)</f>
        <v>0.18055664372160479</v>
      </c>
      <c r="N378" s="211">
        <f t="shared" si="412"/>
        <v>0.20788535968074653</v>
      </c>
      <c r="O378" s="211">
        <f t="shared" si="412"/>
        <v>0.26256657357152402</v>
      </c>
      <c r="P378" s="211">
        <f t="shared" si="412"/>
        <v>0.19541727791274077</v>
      </c>
      <c r="Q378" s="211">
        <f t="shared" si="412"/>
        <v>0.29171365066458194</v>
      </c>
      <c r="R378" s="211">
        <f t="shared" si="412"/>
        <v>0.36620103894292455</v>
      </c>
      <c r="S378" s="211">
        <f t="shared" si="412"/>
        <v>0.40644113565362733</v>
      </c>
      <c r="T378" s="211">
        <f t="shared" ca="1" si="412"/>
        <v>0.58157101076029682</v>
      </c>
      <c r="U378" s="211">
        <f t="shared" ca="1" si="412"/>
        <v>0.83791943630087273</v>
      </c>
      <c r="V378" s="211">
        <f t="shared" ca="1" si="412"/>
        <v>1.2450195759715776</v>
      </c>
      <c r="W378" s="211">
        <f t="shared" ca="1" si="412"/>
        <v>1.9973096532453811</v>
      </c>
      <c r="X378" s="211">
        <f t="shared" ca="1" si="412"/>
        <v>3.8499296881406591</v>
      </c>
      <c r="Y378" s="211">
        <f t="shared" ca="1" si="412"/>
        <v>15.244408504710083</v>
      </c>
      <c r="Z378" s="211">
        <f t="shared" ca="1" si="412"/>
        <v>-10.272380643636156</v>
      </c>
      <c r="AA378" s="211">
        <f t="shared" ca="1" si="412"/>
        <v>-4.161654581879235</v>
      </c>
      <c r="AB378" s="211">
        <f t="shared" ca="1" si="412"/>
        <v>-2.7310807418309664</v>
      </c>
      <c r="AC378" s="211">
        <f t="shared" ca="1" si="412"/>
        <v>-2.0945741742665942</v>
      </c>
      <c r="AE378" s="122"/>
      <c r="AF378" s="122"/>
      <c r="AG378" s="122"/>
    </row>
    <row r="379" spans="1:33">
      <c r="G379" s="212"/>
      <c r="H379" s="212"/>
      <c r="I379" s="212"/>
      <c r="J379" s="212"/>
      <c r="K379" s="212"/>
      <c r="L379" s="212"/>
      <c r="M379" s="212"/>
      <c r="N379" s="212"/>
      <c r="O379" s="213"/>
      <c r="P379" s="212"/>
    </row>
    <row r="380" spans="1:33">
      <c r="D380" s="90" t="s">
        <v>147</v>
      </c>
      <c r="G380" s="167"/>
      <c r="H380" s="167"/>
      <c r="I380" s="167"/>
      <c r="J380" s="167"/>
      <c r="K380" s="167"/>
      <c r="L380" s="167">
        <f t="shared" ref="L380:P380" si="413">+L390</f>
        <v>0.24718286026200872</v>
      </c>
      <c r="M380" s="167">
        <f t="shared" si="413"/>
        <v>0.32918311111111109</v>
      </c>
      <c r="N380" s="167">
        <f t="shared" si="413"/>
        <v>0.3334644206761313</v>
      </c>
      <c r="O380" s="167">
        <f t="shared" si="413"/>
        <v>0.33791029156825908</v>
      </c>
      <c r="P380" s="167">
        <f t="shared" si="413"/>
        <v>0.29479227496017973</v>
      </c>
      <c r="Q380" s="167">
        <f t="shared" ref="Q380:Z380" si="414">+Q390</f>
        <v>0.29625095633467624</v>
      </c>
      <c r="R380" s="167">
        <f t="shared" si="414"/>
        <v>0.2784625265054218</v>
      </c>
      <c r="S380" s="167">
        <f t="shared" si="414"/>
        <v>0.26516692086945115</v>
      </c>
      <c r="T380" s="167">
        <f t="shared" si="414"/>
        <v>0.2825632062729741</v>
      </c>
      <c r="U380" s="167">
        <f t="shared" si="414"/>
        <v>0.29314136562617854</v>
      </c>
      <c r="V380" s="167">
        <f t="shared" si="414"/>
        <v>0.30249435973231714</v>
      </c>
      <c r="W380" s="167">
        <f t="shared" si="414"/>
        <v>0.31091039064934395</v>
      </c>
      <c r="X380" s="167">
        <f t="shared" si="414"/>
        <v>0.31108682331589349</v>
      </c>
      <c r="Y380" s="167">
        <f t="shared" si="414"/>
        <v>0.31005736318283544</v>
      </c>
      <c r="Z380" s="167">
        <f t="shared" si="414"/>
        <v>0.31373533859907765</v>
      </c>
      <c r="AA380" s="167">
        <f>+AA390</f>
        <v>0.31827114850601862</v>
      </c>
      <c r="AB380" s="167">
        <f>+AB390</f>
        <v>0.32259407535509688</v>
      </c>
      <c r="AC380" s="167">
        <f>+AC390</f>
        <v>0.32673280044007136</v>
      </c>
    </row>
    <row r="381" spans="1:33">
      <c r="A381" s="89"/>
      <c r="D381" s="90" t="s">
        <v>148</v>
      </c>
      <c r="G381" s="94"/>
      <c r="H381" s="94"/>
      <c r="I381" s="94"/>
      <c r="J381" s="94"/>
      <c r="K381" s="94"/>
      <c r="L381" s="94">
        <f t="shared" ref="L381:Q381" si="415">+L145/(L228)</f>
        <v>0.19030341760838465</v>
      </c>
      <c r="M381" s="94">
        <f t="shared" si="415"/>
        <v>0.19879206870890029</v>
      </c>
      <c r="N381" s="94">
        <f t="shared" si="415"/>
        <v>0.21722802912248787</v>
      </c>
      <c r="O381" s="94">
        <f t="shared" si="415"/>
        <v>0.21625824659443113</v>
      </c>
      <c r="P381" s="94">
        <f t="shared" si="415"/>
        <v>0.21339391146375405</v>
      </c>
      <c r="Q381" s="94">
        <f t="shared" si="415"/>
        <v>0.21139942973533143</v>
      </c>
      <c r="R381" s="94">
        <f t="shared" ref="R381:AC381" si="416">+R145/R228</f>
        <v>0.24324407385483693</v>
      </c>
      <c r="S381" s="94">
        <f t="shared" si="416"/>
        <v>0.25284433487907321</v>
      </c>
      <c r="T381" s="94">
        <f t="shared" ca="1" si="416"/>
        <v>0.25716694393054862</v>
      </c>
      <c r="U381" s="94">
        <f t="shared" ca="1" si="416"/>
        <v>0.25950631293607812</v>
      </c>
      <c r="V381" s="94">
        <f t="shared" ca="1" si="416"/>
        <v>0.26060137734488464</v>
      </c>
      <c r="W381" s="94">
        <f t="shared" ca="1" si="416"/>
        <v>0.26075559406857052</v>
      </c>
      <c r="X381" s="94">
        <f t="shared" ca="1" si="416"/>
        <v>0.26077418326120921</v>
      </c>
      <c r="Y381" s="94">
        <f t="shared" ca="1" si="416"/>
        <v>0.26079794821577079</v>
      </c>
      <c r="Z381" s="94">
        <f t="shared" ca="1" si="416"/>
        <v>0.26078654384601291</v>
      </c>
      <c r="AA381" s="94">
        <f t="shared" ca="1" si="416"/>
        <v>0.26065495354356694</v>
      </c>
      <c r="AB381" s="94">
        <f t="shared" ca="1" si="416"/>
        <v>0.26039959745711683</v>
      </c>
      <c r="AC381" s="94">
        <f t="shared" ca="1" si="416"/>
        <v>0.26001898284799502</v>
      </c>
    </row>
    <row r="382" spans="1:33">
      <c r="A382" s="89"/>
      <c r="D382" s="90" t="s">
        <v>149</v>
      </c>
      <c r="G382" s="94"/>
      <c r="H382" s="94"/>
      <c r="I382" s="94"/>
      <c r="J382" s="94"/>
      <c r="K382" s="94"/>
      <c r="L382" s="94">
        <f t="shared" ref="L382:Q382" si="417">(L228)/SUM(L246:L249)</f>
        <v>3.1214699689173733</v>
      </c>
      <c r="M382" s="94">
        <f t="shared" si="417"/>
        <v>3.0785505975484435</v>
      </c>
      <c r="N382" s="94">
        <f t="shared" si="417"/>
        <v>3.3538542833020974</v>
      </c>
      <c r="O382" s="94">
        <f t="shared" si="417"/>
        <v>3.3000560941649129</v>
      </c>
      <c r="P382" s="94">
        <f t="shared" si="417"/>
        <v>3.3362765395952985</v>
      </c>
      <c r="Q382" s="94">
        <f t="shared" si="417"/>
        <v>4.6761831171640083</v>
      </c>
      <c r="R382" s="94">
        <f t="shared" ref="R382:AC382" si="418">+R228/SUM(R246:R249)</f>
        <v>5.5436941986462269</v>
      </c>
      <c r="S382" s="94">
        <f t="shared" si="418"/>
        <v>5.8355533293881123</v>
      </c>
      <c r="T382" s="94">
        <f t="shared" ca="1" si="418"/>
        <v>6.1684654556425125</v>
      </c>
      <c r="U382" s="94">
        <f t="shared" ca="1" si="418"/>
        <v>6.3526301913380463</v>
      </c>
      <c r="V382" s="94">
        <f t="shared" ca="1" si="418"/>
        <v>6.4326391087557626</v>
      </c>
      <c r="W382" s="94">
        <f t="shared" ca="1" si="418"/>
        <v>6.4301713009767481</v>
      </c>
      <c r="X382" s="94">
        <f t="shared" ca="1" si="418"/>
        <v>6.4397557021863188</v>
      </c>
      <c r="Y382" s="94">
        <f t="shared" ca="1" si="418"/>
        <v>6.4778199237030769</v>
      </c>
      <c r="Z382" s="94">
        <f t="shared" ca="1" si="418"/>
        <v>6.5213927519443677</v>
      </c>
      <c r="AA382" s="94">
        <f t="shared" ca="1" si="418"/>
        <v>6.5578115684983702</v>
      </c>
      <c r="AB382" s="94">
        <f t="shared" ca="1" si="418"/>
        <v>6.5853367960881029</v>
      </c>
      <c r="AC382" s="94">
        <f t="shared" ca="1" si="418"/>
        <v>6.6025696666854756</v>
      </c>
    </row>
    <row r="383" spans="1:33">
      <c r="A383" s="89"/>
      <c r="D383" s="90" t="s">
        <v>0</v>
      </c>
      <c r="G383" s="119"/>
      <c r="H383" s="94"/>
      <c r="I383" s="94"/>
      <c r="J383" s="94"/>
      <c r="K383" s="94"/>
      <c r="L383" s="310">
        <f t="shared" ref="L383:P383" si="419">+L380*L381*L382</f>
        <v>0.14683314537628911</v>
      </c>
      <c r="M383" s="310">
        <f t="shared" si="419"/>
        <v>0.20145724682186039</v>
      </c>
      <c r="N383" s="310">
        <f t="shared" si="419"/>
        <v>0.24294588914369891</v>
      </c>
      <c r="O383" s="310">
        <f t="shared" si="419"/>
        <v>0.24115452676138904</v>
      </c>
      <c r="P383" s="310">
        <f t="shared" si="419"/>
        <v>0.20987473665670175</v>
      </c>
      <c r="Q383" s="310">
        <f>+Q380*Q381*Q382</f>
        <v>0.29285664450320598</v>
      </c>
      <c r="R383" s="310">
        <f t="shared" ref="R383:AA383" si="420">+R380*R381*R382</f>
        <v>0.37549857505017692</v>
      </c>
      <c r="S383" s="310">
        <f t="shared" si="420"/>
        <v>0.39125023856460445</v>
      </c>
      <c r="T383" s="310">
        <f t="shared" ca="1" si="420"/>
        <v>0.44823719403305845</v>
      </c>
      <c r="U383" s="310">
        <f t="shared" ca="1" si="420"/>
        <v>0.48325750602054846</v>
      </c>
      <c r="V383" s="310">
        <f t="shared" ca="1" si="420"/>
        <v>0.50708781495181632</v>
      </c>
      <c r="W383" s="310">
        <f t="shared" ca="1" si="420"/>
        <v>0.5213044274982982</v>
      </c>
      <c r="X383" s="310">
        <f t="shared" ca="1" si="420"/>
        <v>0.52241495676925209</v>
      </c>
      <c r="Y383" s="310">
        <f t="shared" ca="1" si="420"/>
        <v>0.52381157443815796</v>
      </c>
      <c r="Z383" s="310">
        <f t="shared" ca="1" si="420"/>
        <v>0.53356701633959369</v>
      </c>
      <c r="AA383" s="310">
        <f t="shared" ca="1" si="420"/>
        <v>0.5440291713856491</v>
      </c>
      <c r="AB383" s="310">
        <f ca="1">+AB380*AB381*AB382</f>
        <v>0.55319046610086708</v>
      </c>
      <c r="AC383" s="310">
        <f ca="1">+AC380*AC381*AC382</f>
        <v>0.56093273134103028</v>
      </c>
    </row>
    <row r="385" spans="1:33">
      <c r="A385" s="89"/>
      <c r="C385" s="83"/>
      <c r="D385" s="84" t="s">
        <v>174</v>
      </c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/>
      <c r="AE385"/>
      <c r="AF385"/>
      <c r="AG385"/>
    </row>
    <row r="386" spans="1:33" ht="5.0999999999999996" customHeight="1">
      <c r="A386" s="89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19"/>
      <c r="AE386" s="119"/>
    </row>
    <row r="387" spans="1:33">
      <c r="A387" s="89"/>
      <c r="D387" s="90" t="s">
        <v>129</v>
      </c>
      <c r="G387" s="94"/>
      <c r="H387" s="94"/>
      <c r="I387" s="94"/>
      <c r="J387" s="94"/>
      <c r="K387" s="94"/>
      <c r="L387" s="94">
        <f t="shared" ref="L387:AC387" si="421">+L147/L$145</f>
        <v>0.74903984716157201</v>
      </c>
      <c r="M387" s="94">
        <f t="shared" si="421"/>
        <v>0.75877955555555554</v>
      </c>
      <c r="N387" s="94">
        <f t="shared" si="421"/>
        <v>0.79959046506008657</v>
      </c>
      <c r="O387" s="94">
        <f t="shared" si="421"/>
        <v>0.79966045616811543</v>
      </c>
      <c r="P387" s="94">
        <f t="shared" si="421"/>
        <v>0.75035613295909553</v>
      </c>
      <c r="Q387" s="94">
        <f t="shared" si="421"/>
        <v>0.80244489959544574</v>
      </c>
      <c r="R387" s="94">
        <f t="shared" si="421"/>
        <v>0.77686658424588051</v>
      </c>
      <c r="S387" s="94">
        <f t="shared" si="421"/>
        <v>0.77</v>
      </c>
      <c r="T387" s="94">
        <f t="shared" si="421"/>
        <v>0.77249999999999996</v>
      </c>
      <c r="U387" s="94">
        <f t="shared" si="421"/>
        <v>0.77499999999999991</v>
      </c>
      <c r="V387" s="94">
        <f t="shared" si="421"/>
        <v>0.77749999999999986</v>
      </c>
      <c r="W387" s="94">
        <f t="shared" si="421"/>
        <v>0.7799999999999998</v>
      </c>
      <c r="X387" s="94">
        <f t="shared" si="421"/>
        <v>0.78249999999999975</v>
      </c>
      <c r="Y387" s="94">
        <f t="shared" si="421"/>
        <v>0.7849999999999997</v>
      </c>
      <c r="Z387" s="94">
        <f t="shared" si="421"/>
        <v>0.78749999999999964</v>
      </c>
      <c r="AA387" s="94">
        <f t="shared" si="421"/>
        <v>0.7899999999999997</v>
      </c>
      <c r="AB387" s="94">
        <f t="shared" si="421"/>
        <v>0.79249999999999954</v>
      </c>
      <c r="AC387" s="94">
        <f t="shared" si="421"/>
        <v>0.79499999999999948</v>
      </c>
    </row>
    <row r="388" spans="1:33">
      <c r="A388" s="89"/>
      <c r="D388" s="90" t="s">
        <v>64</v>
      </c>
      <c r="G388" s="94"/>
      <c r="H388" s="94"/>
      <c r="I388" s="94"/>
      <c r="J388" s="94"/>
      <c r="K388" s="94"/>
      <c r="L388" s="94">
        <f t="shared" ref="L388:AC388" si="422">+L152/L$145</f>
        <v>0.52247434497816592</v>
      </c>
      <c r="M388" s="94">
        <f t="shared" si="422"/>
        <v>0.51059688888888877</v>
      </c>
      <c r="N388" s="94">
        <f t="shared" si="422"/>
        <v>0.56463386770944801</v>
      </c>
      <c r="O388" s="94">
        <f t="shared" si="422"/>
        <v>0.56861058090158445</v>
      </c>
      <c r="P388" s="94">
        <f t="shared" si="422"/>
        <v>0.51283229831865063</v>
      </c>
      <c r="Q388" s="94">
        <f t="shared" si="422"/>
        <v>0.53850076365617694</v>
      </c>
      <c r="R388" s="94">
        <f t="shared" si="422"/>
        <v>0.51623530949666618</v>
      </c>
      <c r="S388" s="94">
        <f t="shared" si="422"/>
        <v>0.53500000000000003</v>
      </c>
      <c r="T388" s="94">
        <f t="shared" si="422"/>
        <v>0.54049999999999998</v>
      </c>
      <c r="U388" s="94">
        <f t="shared" si="422"/>
        <v>0.54549999999999976</v>
      </c>
      <c r="V388" s="94">
        <f t="shared" si="422"/>
        <v>0.55049999999999988</v>
      </c>
      <c r="W388" s="94">
        <f t="shared" si="422"/>
        <v>0.55549999999999977</v>
      </c>
      <c r="X388" s="94">
        <f t="shared" si="422"/>
        <v>0.56049999999999989</v>
      </c>
      <c r="Y388" s="94">
        <f t="shared" si="422"/>
        <v>0.56549999999999967</v>
      </c>
      <c r="Z388" s="94">
        <f t="shared" si="422"/>
        <v>0.57049999999999967</v>
      </c>
      <c r="AA388" s="94">
        <f t="shared" si="422"/>
        <v>0.57549999999999968</v>
      </c>
      <c r="AB388" s="94">
        <f t="shared" si="422"/>
        <v>0.58049999999999946</v>
      </c>
      <c r="AC388" s="94">
        <f t="shared" si="422"/>
        <v>0.58549999999999947</v>
      </c>
    </row>
    <row r="389" spans="1:33">
      <c r="A389" s="89"/>
      <c r="D389" s="90" t="s">
        <v>146</v>
      </c>
      <c r="G389" s="94"/>
      <c r="H389" s="94"/>
      <c r="I389" s="94"/>
      <c r="J389" s="94"/>
      <c r="K389" s="94"/>
      <c r="L389" s="94">
        <f t="shared" ref="L389:AC389" si="423">+L158/L$145</f>
        <v>0.41152674672489087</v>
      </c>
      <c r="M389" s="94">
        <f t="shared" si="423"/>
        <v>0.39301466666666662</v>
      </c>
      <c r="N389" s="94">
        <f t="shared" si="423"/>
        <v>0.45178821216589171</v>
      </c>
      <c r="O389" s="94">
        <f t="shared" si="423"/>
        <v>0.46509010709561288</v>
      </c>
      <c r="P389" s="94">
        <f t="shared" si="423"/>
        <v>0.40616948286940818</v>
      </c>
      <c r="Q389" s="94">
        <f t="shared" si="423"/>
        <v>0.43821019318666243</v>
      </c>
      <c r="R389" s="94">
        <f t="shared" si="423"/>
        <v>0.4221968300580457</v>
      </c>
      <c r="S389" s="94">
        <f t="shared" si="423"/>
        <v>0.44664552445107142</v>
      </c>
      <c r="T389" s="94">
        <f t="shared" si="423"/>
        <v>0.46564353005948411</v>
      </c>
      <c r="U389" s="94">
        <f t="shared" si="423"/>
        <v>0.47939580876180166</v>
      </c>
      <c r="V389" s="94">
        <f t="shared" si="423"/>
        <v>0.49063741668177818</v>
      </c>
      <c r="W389" s="94">
        <f t="shared" si="423"/>
        <v>0.50023776744823023</v>
      </c>
      <c r="X389" s="94">
        <f t="shared" si="423"/>
        <v>0.50878803911815784</v>
      </c>
      <c r="Y389" s="94">
        <f t="shared" si="423"/>
        <v>0.51653124125643513</v>
      </c>
      <c r="Z389" s="94">
        <f t="shared" si="423"/>
        <v>0.52391041128595994</v>
      </c>
      <c r="AA389" s="94">
        <f t="shared" si="423"/>
        <v>0.53096401790337089</v>
      </c>
      <c r="AB389" s="94">
        <f t="shared" si="423"/>
        <v>0.53773132822740488</v>
      </c>
      <c r="AC389" s="94">
        <f t="shared" si="423"/>
        <v>0.54424963450198405</v>
      </c>
    </row>
    <row r="390" spans="1:33">
      <c r="A390" s="89"/>
      <c r="D390" s="90" t="s">
        <v>130</v>
      </c>
      <c r="G390" s="94"/>
      <c r="H390" s="94"/>
      <c r="I390" s="94"/>
      <c r="J390" s="94"/>
      <c r="K390" s="94"/>
      <c r="L390" s="94">
        <f t="shared" ref="L390:AC390" si="424">+L167/L$145</f>
        <v>0.24718286026200872</v>
      </c>
      <c r="M390" s="94">
        <f t="shared" si="424"/>
        <v>0.32918311111111109</v>
      </c>
      <c r="N390" s="94">
        <f t="shared" si="424"/>
        <v>0.3334644206761313</v>
      </c>
      <c r="O390" s="94">
        <f t="shared" si="424"/>
        <v>0.33791029156825908</v>
      </c>
      <c r="P390" s="94">
        <f t="shared" si="424"/>
        <v>0.29479227496017973</v>
      </c>
      <c r="Q390" s="94">
        <f t="shared" si="424"/>
        <v>0.29625095633467624</v>
      </c>
      <c r="R390" s="94">
        <f t="shared" si="424"/>
        <v>0.2784625265054218</v>
      </c>
      <c r="S390" s="94">
        <f t="shared" si="424"/>
        <v>0.26516692086945115</v>
      </c>
      <c r="T390" s="94">
        <f t="shared" si="424"/>
        <v>0.2825632062729741</v>
      </c>
      <c r="U390" s="94">
        <f t="shared" si="424"/>
        <v>0.29314136562617854</v>
      </c>
      <c r="V390" s="94">
        <f t="shared" si="424"/>
        <v>0.30249435973231714</v>
      </c>
      <c r="W390" s="94">
        <f t="shared" si="424"/>
        <v>0.31091039064934395</v>
      </c>
      <c r="X390" s="94">
        <f t="shared" si="424"/>
        <v>0.31108682331589349</v>
      </c>
      <c r="Y390" s="94">
        <f t="shared" si="424"/>
        <v>0.31005736318283544</v>
      </c>
      <c r="Z390" s="94">
        <f t="shared" si="424"/>
        <v>0.31373533859907765</v>
      </c>
      <c r="AA390" s="94">
        <f t="shared" si="424"/>
        <v>0.31827114850601862</v>
      </c>
      <c r="AB390" s="94">
        <f t="shared" si="424"/>
        <v>0.32259407535509688</v>
      </c>
      <c r="AC390" s="94">
        <f t="shared" si="424"/>
        <v>0.32673280044007136</v>
      </c>
    </row>
    <row r="391" spans="1:33">
      <c r="A391" s="89"/>
      <c r="G391" s="96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  <c r="AA391" s="214"/>
      <c r="AB391" s="214"/>
      <c r="AC391" s="214"/>
    </row>
    <row r="392" spans="1:33">
      <c r="A392" s="89"/>
      <c r="C392" s="83"/>
      <c r="D392" s="277" t="s">
        <v>359</v>
      </c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</row>
    <row r="393" spans="1:33">
      <c r="A393" s="89"/>
      <c r="D393" s="89" t="s">
        <v>358</v>
      </c>
      <c r="G393" s="215"/>
      <c r="H393" s="215"/>
      <c r="I393" s="215"/>
      <c r="J393" s="215"/>
      <c r="K393" s="215"/>
      <c r="L393" s="292">
        <v>35.884999999999998</v>
      </c>
      <c r="M393" s="292">
        <v>44.856999999999999</v>
      </c>
      <c r="N393" s="292">
        <v>64.376999999999995</v>
      </c>
      <c r="O393" s="292">
        <v>74.308999999999997</v>
      </c>
      <c r="P393" s="292">
        <v>158.54900000000001</v>
      </c>
      <c r="Q393" s="292">
        <v>37.918999999999997</v>
      </c>
      <c r="R393" s="292">
        <v>131.096</v>
      </c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</row>
    <row r="394" spans="1:33">
      <c r="A394" s="89"/>
      <c r="G394" s="210"/>
      <c r="H394" s="210"/>
      <c r="I394" s="210"/>
      <c r="J394" s="210"/>
      <c r="K394" s="210"/>
      <c r="L394" s="291">
        <f t="shared" ref="L394:R394" si="425">+L393/L216</f>
        <v>2.9854185783966675E-2</v>
      </c>
      <c r="M394" s="291">
        <f t="shared" si="425"/>
        <v>3.1589191914710518E-2</v>
      </c>
      <c r="N394" s="291">
        <f t="shared" si="425"/>
        <v>4.5151018890950086E-2</v>
      </c>
      <c r="O394" s="291">
        <f t="shared" si="425"/>
        <v>4.7361916580463119E-2</v>
      </c>
      <c r="P394" s="291">
        <f t="shared" si="425"/>
        <v>0.11600226811289349</v>
      </c>
      <c r="Q394" s="291">
        <f t="shared" si="425"/>
        <v>2.1145123388840746E-2</v>
      </c>
      <c r="R394" s="291">
        <f t="shared" si="425"/>
        <v>6.3492586251571018E-2</v>
      </c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</row>
    <row r="395" spans="1:33">
      <c r="A395" s="89"/>
      <c r="D395" s="89" t="s">
        <v>360</v>
      </c>
      <c r="G395" s="96"/>
      <c r="H395" s="127"/>
      <c r="I395" s="127"/>
      <c r="J395" s="127"/>
      <c r="K395" s="127"/>
      <c r="L395" s="127"/>
      <c r="M395" s="127">
        <v>44.9</v>
      </c>
      <c r="N395" s="127">
        <v>64.400000000000006</v>
      </c>
      <c r="O395" s="127">
        <v>74.3</v>
      </c>
      <c r="P395" s="127">
        <v>158.5</v>
      </c>
      <c r="Q395" s="127">
        <v>37.9</v>
      </c>
      <c r="R395" s="127">
        <v>131.1</v>
      </c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</row>
    <row r="396" spans="1:33">
      <c r="A396" s="89"/>
      <c r="D396" s="89" t="s">
        <v>361</v>
      </c>
      <c r="G396" s="94"/>
      <c r="H396" s="127"/>
      <c r="I396" s="127"/>
      <c r="J396" s="127"/>
      <c r="K396" s="127"/>
      <c r="L396" s="127"/>
      <c r="M396" s="293">
        <v>6.9999999999999999E-4</v>
      </c>
      <c r="N396" s="293">
        <v>5.9999999999999995E-4</v>
      </c>
      <c r="O396" s="293">
        <v>5.9999999999999995E-4</v>
      </c>
      <c r="P396" s="293">
        <v>1.5E-3</v>
      </c>
      <c r="Q396" s="293">
        <v>2.9999999999999997E-4</v>
      </c>
      <c r="R396" s="293">
        <v>6.9999999999999999E-4</v>
      </c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</row>
    <row r="397" spans="1:33">
      <c r="A397" s="89"/>
      <c r="D397" s="89" t="s">
        <v>368</v>
      </c>
      <c r="G397" s="94"/>
      <c r="H397" s="214"/>
      <c r="I397" s="214"/>
      <c r="J397" s="214"/>
      <c r="K397" s="214"/>
      <c r="L397" s="214"/>
      <c r="M397" s="121">
        <f t="shared" ref="M397:R397" si="426">+M395/M396</f>
        <v>64142.857142857145</v>
      </c>
      <c r="N397" s="121">
        <f t="shared" si="426"/>
        <v>107333.33333333336</v>
      </c>
      <c r="O397" s="121">
        <f t="shared" si="426"/>
        <v>123833.33333333334</v>
      </c>
      <c r="P397" s="121">
        <f t="shared" si="426"/>
        <v>105666.66666666667</v>
      </c>
      <c r="Q397" s="121">
        <f t="shared" si="426"/>
        <v>126333.33333333334</v>
      </c>
      <c r="R397" s="121">
        <f t="shared" si="426"/>
        <v>187285.71428571429</v>
      </c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</row>
    <row r="398" spans="1:33">
      <c r="A398" s="89"/>
      <c r="G398" s="94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1:33">
      <c r="A399" s="89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</row>
    <row r="400" spans="1:33">
      <c r="A400" s="89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</row>
    <row r="401" spans="1:29">
      <c r="A401" s="89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</row>
    <row r="402" spans="1:29">
      <c r="A402" s="89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</row>
    <row r="403" spans="1:29">
      <c r="A403" s="89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</row>
    <row r="404" spans="1:29">
      <c r="A404" s="89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S404" s="96"/>
    </row>
    <row r="405" spans="1:29">
      <c r="A405" s="89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S405" s="96"/>
    </row>
    <row r="406" spans="1:29">
      <c r="A406" s="89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S406" s="96"/>
    </row>
    <row r="407" spans="1:29">
      <c r="A407" s="89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S407" s="96"/>
    </row>
    <row r="408" spans="1:29">
      <c r="A408" s="89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94"/>
      <c r="S408" s="96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</row>
    <row r="409" spans="1:29">
      <c r="A409" s="89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S409" s="96"/>
    </row>
    <row r="410" spans="1:29">
      <c r="A410" s="89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S410" s="96"/>
    </row>
    <row r="411" spans="1:29">
      <c r="A411" s="89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</row>
  </sheetData>
  <conditionalFormatting sqref="S251:Z251 L251:P251 S311:AB311 L311:Q311">
    <cfRule type="cellIs" dxfId="10" priority="36" operator="equal">
      <formula>FALSE</formula>
    </cfRule>
  </conditionalFormatting>
  <conditionalFormatting sqref="AA251:AB251">
    <cfRule type="cellIs" dxfId="9" priority="16" operator="equal">
      <formula>FALSE</formula>
    </cfRule>
  </conditionalFormatting>
  <conditionalFormatting sqref="AA311:AB311">
    <cfRule type="cellIs" dxfId="8" priority="15" operator="equal">
      <formula>FALSE</formula>
    </cfRule>
  </conditionalFormatting>
  <conditionalFormatting sqref="Q251">
    <cfRule type="cellIs" dxfId="7" priority="10" operator="equal">
      <formula>FALSE</formula>
    </cfRule>
  </conditionalFormatting>
  <conditionalFormatting sqref="Q311">
    <cfRule type="cellIs" dxfId="6" priority="9" operator="equal">
      <formula>FALSE</formula>
    </cfRule>
  </conditionalFormatting>
  <conditionalFormatting sqref="R311">
    <cfRule type="cellIs" dxfId="5" priority="5" operator="equal">
      <formula>FALSE</formula>
    </cfRule>
  </conditionalFormatting>
  <conditionalFormatting sqref="R251">
    <cfRule type="cellIs" dxfId="4" priority="7" operator="equal">
      <formula>FALSE</formula>
    </cfRule>
  </conditionalFormatting>
  <conditionalFormatting sqref="R311">
    <cfRule type="cellIs" dxfId="3" priority="6" operator="equal">
      <formula>FALSE</formula>
    </cfRule>
  </conditionalFormatting>
  <conditionalFormatting sqref="AC311">
    <cfRule type="cellIs" dxfId="2" priority="4" operator="equal">
      <formula>FALSE</formula>
    </cfRule>
  </conditionalFormatting>
  <conditionalFormatting sqref="AC311">
    <cfRule type="cellIs" dxfId="1" priority="2" operator="equal">
      <formula>FALSE</formula>
    </cfRule>
  </conditionalFormatting>
  <conditionalFormatting sqref="AC251">
    <cfRule type="cellIs" dxfId="0" priority="1" operator="equal">
      <formula>FALSE</formula>
    </cfRule>
  </conditionalFormatting>
  <pageMargins left="0.7" right="0.7" top="0.75" bottom="0.75" header="0.3" footer="0.3"/>
  <pageSetup scale="10" orientation="landscape" r:id="rId1"/>
  <ignoredErrors>
    <ignoredError sqref="E187:F187 E242:F242 E257:F257 E235:F235 G212:I212 B12:E12 L198:Q198 A256:A258 O247:P247 O241:P241 S188:AA188 R32:AA32 S167:AA167 R146:AA147 S171:AA171 S278:AA281 R182:AA182 Q212:AA212 Q207:AA208 S258:AA258 R250:AA250 R238:AA238 R220 S284:AA284 R142:AA142 R228:AA229 R245:AA245 S191:AA191 S198:AA199 A302:C304 E304 S310:AA310 E309:F309 S300:AA300 A331:C332 E331:F332 A334:C338 O310:P310 E334:F336 R366:AA366 A329:C329 E329:F329 R320:AA320 S329:AA329 Q210 S210:AA210 D310:F311 E312:F312 R211:AA211 S179:AA180 Q5:AA5 E239:F239 L152:P156 S145:AA145 O249:P249 D256:F256 D258:F258 D243:F246 D236:F238 U172:Z172 AJ145:XFD147 E284:F284 Q143:AA143 D277:F283 D248:F251 D240:F241 A287:A291 D285:F291 B30:C30 E192:F192 S193 AN190:XFD200 B27:F29 E30:F30 R27:AA29 H3:AA3 G208:O208 G210:O210 G229:H229 G277:AA277 L164:P164 L257:P258 L251:P251 L245:P245 L238:P238 L228:P228 L220:P220 G384:AA386 G213:AA213 G193:Q193 G288:AA289 L149:P149 L166:P171 G285:AA285 L182:P182 G290:T291 G144:AA144 G367:AA368 G366:P366 D318:AA319 G181:AA181 G179:L180 H4:AA4 G32:P32 G6:AA6 G5:O5 G172:O172 G143:N143 G278:N281 L27:P29 T11:AA11 R152:AA158 S297:AA298 C31:F31 B4:F11 A248:A251 E247:F247 A163 D163:F173 Q147 L158:P158 D157:E157 D188:F188 D190:F191 A179:A188 A190:A196 D193:F198 A201:A211 A296:A300 S251:AA251 T296:AA296 AI142:XFD144 B17:F17 AI331:XFD332 AI318:XFD320 AI329:XFD329 AI309:XFD312 AI302:XFD304 AI421:XFD1048576 E32:F33 AI366:XFD390 AI256:XFD258 AI194:AJ200 AI14:XFD14 AI175:XFD182 AI201:XFD211 AI334:XFD338 AI277:XFD300 G283:K283 D3:F3 AI185:XFD188 AI183 AK183:AL183 AJ184:AL184 AN183:XFD184 T283:AA283 A235:A246 D212:F216 AI235:XFD251 S232:AC232 R380:AA383 S163:AA163 S159:AA160 T286:AA287 I1:K1 J282:N282 AB147:AC147 AB176:AC176 J379:AA379 L369:AA372 S15:AC15 A1:A2 D1 AM17:XFD17 E2:F2 F1:G1 A198 C33 A31:A33 AI27:XFD33 L146:P147 R149:AA149 AJ162:XFD174 D149:F156 D218:F223 E217:F217 E224:F224 D225:F230 AI212:XFD230 A212:A230 AI232:XFD233 A232:A233 L250:P250 L207:O207 AM15:XFD15 B14:F15 AI1:XFD12 L165:R165 AJ149:XFD160 D158:F160 D175:F186 E174:F174 L173:AA178 L296:P300 C232:F233 C212:C230 C296:F300 C200:F205 C190:C197 C179:C188 A149:C160 A162:F162 A164:C178 A421:AA1048576 A318:C320 A292:AA295 A199:K199 C287:C291 B279:C279 A142:F147 C235:C251 C256:C258 A366:F390 A309:C312 A280:C286 A277:C278 C163 M373:AA374 L375:AA376 M378:AA378 M377:AA377 L387:AA390 S234 T234:AC234 S223 T223:AC223 U193:AA193 C208:F211 D206:F206 D207:F207" formula="1"/>
    <ignoredError sqref="L313:R3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DCF</vt:lpstr>
      <vt:lpstr>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icemancapital@gmail.com</dc:creator>
  <cp:lastPrinted>2021-01-11T19:33:22Z</cp:lastPrinted>
  <dcterms:created xsi:type="dcterms:W3CDTF">2019-08-26T13:22:05Z</dcterms:created>
  <dcterms:modified xsi:type="dcterms:W3CDTF">2023-07-23T19:23:55Z</dcterms:modified>
</cp:coreProperties>
</file>